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-330" windowWidth="22995" windowHeight="6465" firstSheet="27" activeTab="31"/>
  </bookViews>
  <sheets>
    <sheet name="Legenda" sheetId="6" r:id="rId1"/>
    <sheet name="Anual_1947-1989 (ref1987)" sheetId="1" r:id="rId2"/>
    <sheet name="Anual_1900-2000 (ref1985e2000)" sheetId="2" r:id="rId3"/>
    <sheet name="Trimestral_1996-2017 (ref2010)" sheetId="5" r:id="rId4"/>
    <sheet name="Anual_2000-2015 (ref2010)" sheetId="3" r:id="rId5"/>
    <sheet name="SNA 2008" sheetId="7" r:id="rId6"/>
    <sheet name="Kohli (2008) t" sheetId="14" r:id="rId7"/>
    <sheet name="Reinsdorf (2009) " sheetId="49" r:id="rId8"/>
    <sheet name="SNA 2008 IPC-RJ Média" sheetId="73" r:id="rId9"/>
    <sheet name="Kohli (2008) t IPC-RJ Média" sheetId="76" r:id="rId10"/>
    <sheet name="Reinsdorf (2009) IPC-RJ Média" sheetId="77" r:id="rId11"/>
    <sheet name="Cálculo Pa média harmônica" sheetId="52" r:id="rId12"/>
    <sheet name="Gráfico11" sheetId="53" r:id="rId13"/>
    <sheet name="Gráfico12" sheetId="54" r:id="rId14"/>
    <sheet name="Gráf PIBR RIBR Pa calc" sheetId="94" r:id="rId15"/>
    <sheet name="Gráf PIBR RIBR Pa calc (2)" sheetId="104" r:id="rId16"/>
    <sheet name="Gráf PIBR RIBR 1948" sheetId="98" r:id="rId17"/>
    <sheet name="Gráf PIBR RIBR 1969" sheetId="99" r:id="rId18"/>
    <sheet name="Gráf PIBR RIBR 1991" sheetId="96" r:id="rId19"/>
    <sheet name="SNA 2008 - Pa calculado até 90" sheetId="61" r:id="rId20"/>
    <sheet name="Gráfico TT Kohli e Reinsdorf" sheetId="89" r:id="rId21"/>
    <sheet name="Gráf PRT Kohli e Reinsdorf" sheetId="90" r:id="rId22"/>
    <sheet name="Gráf TT PRT Kohli Pa 1948 " sheetId="87" r:id="rId23"/>
    <sheet name="Gráf TT PRT Kohli Pa 1970" sheetId="102" r:id="rId24"/>
    <sheet name="Gráf TT PRT Kohli Pa 1991" sheetId="103" r:id="rId25"/>
    <sheet name="Kohli (2008) t - Pa calc até 90" sheetId="63" r:id="rId26"/>
    <sheet name="GráficoTT PRT Reinsdorf Pa 1948" sheetId="88" r:id="rId27"/>
    <sheet name="Gráf TT PRT Reinsforf Pa 1970" sheetId="100" r:id="rId28"/>
    <sheet name="Gráf TT PRT Reinsdorf Pa 1991" sheetId="101" r:id="rId29"/>
    <sheet name="Reinsdorf (2009) - Pa calc 90" sheetId="64" r:id="rId30"/>
    <sheet name="Gráfico13" sheetId="62" r:id="rId31"/>
    <sheet name="Gráfico14" sheetId="65" r:id="rId32"/>
  </sheets>
  <calcPr calcId="145621"/>
</workbook>
</file>

<file path=xl/calcChain.xml><?xml version="1.0" encoding="utf-8"?>
<calcChain xmlns="http://schemas.openxmlformats.org/spreadsheetml/2006/main">
  <c r="C73" i="63" l="1"/>
  <c r="F73" i="63" s="1"/>
  <c r="D73" i="63"/>
  <c r="E73" i="63"/>
  <c r="K73" i="63" s="1"/>
  <c r="G73" i="63"/>
  <c r="H73" i="63"/>
  <c r="I73" i="63"/>
  <c r="J73" i="63" s="1"/>
  <c r="R73" i="63"/>
  <c r="S73" i="63"/>
  <c r="T73" i="63"/>
  <c r="C72" i="61"/>
  <c r="D72" i="61"/>
  <c r="G72" i="61" s="1"/>
  <c r="E72" i="61"/>
  <c r="F72" i="61"/>
  <c r="H72" i="61"/>
  <c r="I72" i="61"/>
  <c r="J72" i="61"/>
  <c r="K72" i="61" s="1"/>
  <c r="L72" i="61" s="1"/>
  <c r="M72" i="61"/>
  <c r="N72" i="61"/>
  <c r="O72" i="61" s="1"/>
  <c r="P72" i="61"/>
  <c r="Q72" i="61"/>
  <c r="R72" i="61"/>
  <c r="S72" i="61" s="1"/>
  <c r="T72" i="61" s="1"/>
  <c r="L73" i="63" l="1"/>
  <c r="M73" i="63" s="1"/>
  <c r="N73" i="63" s="1"/>
  <c r="C72" i="64"/>
  <c r="F72" i="64" s="1"/>
  <c r="O72" i="64" s="1"/>
  <c r="D72" i="64"/>
  <c r="E72" i="64"/>
  <c r="N72" i="64" s="1"/>
  <c r="P72" i="64" s="1"/>
  <c r="G72" i="64"/>
  <c r="H72" i="64"/>
  <c r="I72" i="64"/>
  <c r="J72" i="64"/>
  <c r="K72" i="64"/>
  <c r="L72" i="64"/>
  <c r="M72" i="64"/>
  <c r="Q73" i="63" l="1"/>
  <c r="O73" i="63"/>
  <c r="P73" i="63" s="1"/>
  <c r="U73" i="63" s="1"/>
  <c r="V73" i="63" s="1"/>
  <c r="Q72" i="64"/>
  <c r="R72" i="64"/>
  <c r="S72" i="64" s="1"/>
  <c r="K51" i="5"/>
  <c r="C73" i="52"/>
  <c r="D73" i="52"/>
  <c r="J73" i="52" s="1"/>
  <c r="L73" i="52" s="1"/>
  <c r="E73" i="52"/>
  <c r="K73" i="52" s="1"/>
  <c r="F73" i="52"/>
  <c r="G73" i="52"/>
  <c r="H73" i="52"/>
  <c r="I73" i="52" s="1"/>
  <c r="M73" i="52" s="1"/>
  <c r="O73" i="52"/>
  <c r="C72" i="77"/>
  <c r="F72" i="77" s="1"/>
  <c r="D72" i="77"/>
  <c r="E72" i="77" s="1"/>
  <c r="N72" i="77" s="1"/>
  <c r="G72" i="77"/>
  <c r="H72" i="77"/>
  <c r="I72" i="77" s="1"/>
  <c r="J72" i="77"/>
  <c r="K72" i="77"/>
  <c r="L72" i="77"/>
  <c r="M72" i="77" s="1"/>
  <c r="C72" i="76"/>
  <c r="D72" i="76"/>
  <c r="E72" i="76"/>
  <c r="K72" i="76" s="1"/>
  <c r="F72" i="76"/>
  <c r="L72" i="76" s="1"/>
  <c r="G72" i="76"/>
  <c r="H72" i="76" s="1"/>
  <c r="I72" i="76"/>
  <c r="J72" i="76"/>
  <c r="C72" i="73"/>
  <c r="D72" i="73"/>
  <c r="J72" i="73" s="1"/>
  <c r="K72" i="73" s="1"/>
  <c r="L72" i="73" s="1"/>
  <c r="E72" i="73"/>
  <c r="F72" i="73"/>
  <c r="G72" i="73"/>
  <c r="H72" i="73"/>
  <c r="I72" i="73"/>
  <c r="M72" i="73"/>
  <c r="N72" i="73"/>
  <c r="O72" i="73"/>
  <c r="P72" i="73"/>
  <c r="Q72" i="73"/>
  <c r="R72" i="73"/>
  <c r="S72" i="73"/>
  <c r="T72" i="73" s="1"/>
  <c r="C72" i="49"/>
  <c r="F72" i="49" s="1"/>
  <c r="O72" i="49" s="1"/>
  <c r="D72" i="49"/>
  <c r="E72" i="49"/>
  <c r="N72" i="49" s="1"/>
  <c r="P72" i="49" s="1"/>
  <c r="G72" i="49"/>
  <c r="H72" i="49"/>
  <c r="I72" i="49"/>
  <c r="J72" i="49"/>
  <c r="K72" i="49"/>
  <c r="L72" i="49"/>
  <c r="M72" i="49"/>
  <c r="U72" i="49"/>
  <c r="V72" i="49"/>
  <c r="C72" i="14"/>
  <c r="F72" i="14" s="1"/>
  <c r="D72" i="14"/>
  <c r="E72" i="14"/>
  <c r="K72" i="14" s="1"/>
  <c r="G72" i="14"/>
  <c r="H72" i="14"/>
  <c r="I72" i="14"/>
  <c r="J72" i="14" s="1"/>
  <c r="R72" i="14"/>
  <c r="S72" i="14"/>
  <c r="T72" i="14"/>
  <c r="C72" i="7"/>
  <c r="D72" i="7"/>
  <c r="G72" i="7" s="1"/>
  <c r="E72" i="7"/>
  <c r="F72" i="7"/>
  <c r="H72" i="7"/>
  <c r="I72" i="7"/>
  <c r="M72" i="7"/>
  <c r="O72" i="7" s="1"/>
  <c r="N72" i="7"/>
  <c r="P72" i="7"/>
  <c r="Q72" i="7"/>
  <c r="S72" i="7" s="1"/>
  <c r="T72" i="7" s="1"/>
  <c r="R72" i="7"/>
  <c r="E51" i="5"/>
  <c r="G51" i="5"/>
  <c r="H51" i="5"/>
  <c r="I51" i="5"/>
  <c r="S51" i="5"/>
  <c r="O25" i="5"/>
  <c r="P51" i="5" s="1"/>
  <c r="P25" i="5"/>
  <c r="D51" i="5" s="1"/>
  <c r="Q25" i="5"/>
  <c r="R25" i="5"/>
  <c r="F51" i="5" s="1"/>
  <c r="S25" i="5"/>
  <c r="B51" i="5" s="1"/>
  <c r="T25" i="5"/>
  <c r="C51" i="5" s="1"/>
  <c r="R51" i="5" s="1"/>
  <c r="U25" i="5"/>
  <c r="V25" i="5"/>
  <c r="W25" i="5"/>
  <c r="X25" i="5"/>
  <c r="Y25" i="5"/>
  <c r="Z25" i="5"/>
  <c r="Q73" i="52" l="1"/>
  <c r="O72" i="77"/>
  <c r="P72" i="77" s="1"/>
  <c r="M72" i="76"/>
  <c r="N72" i="76" s="1"/>
  <c r="W72" i="49"/>
  <c r="X72" i="49" s="1"/>
  <c r="Q72" i="49"/>
  <c r="R72" i="49"/>
  <c r="L72" i="14"/>
  <c r="M72" i="14" s="1"/>
  <c r="N72" i="14" s="1"/>
  <c r="J72" i="7"/>
  <c r="K72" i="7" s="1"/>
  <c r="L72" i="7" s="1"/>
  <c r="J51" i="5"/>
  <c r="T51" i="5" s="1"/>
  <c r="X51" i="5" s="1"/>
  <c r="Y51" i="5" s="1"/>
  <c r="M51" i="5"/>
  <c r="N51" i="5" s="1"/>
  <c r="U51" i="5"/>
  <c r="L51" i="5"/>
  <c r="Q51" i="5"/>
  <c r="W51" i="5"/>
  <c r="V51" i="5"/>
  <c r="H25" i="5"/>
  <c r="Q72" i="77" l="1"/>
  <c r="R72" i="77"/>
  <c r="S72" i="77" s="1"/>
  <c r="O72" i="76"/>
  <c r="P72" i="76" s="1"/>
  <c r="Q72" i="76"/>
  <c r="O72" i="14"/>
  <c r="P72" i="14" s="1"/>
  <c r="U72" i="14" s="1"/>
  <c r="V72" i="14" s="1"/>
  <c r="Q72" i="14"/>
  <c r="O51" i="5"/>
  <c r="Z51" i="5"/>
  <c r="AA51" i="5" s="1"/>
  <c r="C70" i="64"/>
  <c r="E70" i="64" s="1"/>
  <c r="D70" i="64"/>
  <c r="G70" i="64"/>
  <c r="I70" i="64" s="1"/>
  <c r="H70" i="64"/>
  <c r="J70" i="64"/>
  <c r="K70" i="64"/>
  <c r="L70" i="64"/>
  <c r="M70" i="64" s="1"/>
  <c r="C71" i="63"/>
  <c r="F71" i="63" s="1"/>
  <c r="D71" i="63"/>
  <c r="E71" i="63"/>
  <c r="K71" i="63" s="1"/>
  <c r="G71" i="63"/>
  <c r="H71" i="63"/>
  <c r="I71" i="63"/>
  <c r="J71" i="63" s="1"/>
  <c r="S71" i="63"/>
  <c r="C70" i="61"/>
  <c r="D70" i="61"/>
  <c r="J70" i="61" s="1"/>
  <c r="K70" i="61" s="1"/>
  <c r="L70" i="61" s="1"/>
  <c r="E70" i="61"/>
  <c r="F70" i="61"/>
  <c r="H70" i="61"/>
  <c r="I70" i="61"/>
  <c r="M70" i="61"/>
  <c r="O70" i="61" s="1"/>
  <c r="N70" i="61"/>
  <c r="P70" i="61"/>
  <c r="N70" i="64" l="1"/>
  <c r="P70" i="64" s="1"/>
  <c r="F70" i="64"/>
  <c r="O70" i="64" s="1"/>
  <c r="L71" i="63"/>
  <c r="M71" i="63" s="1"/>
  <c r="N71" i="63" s="1"/>
  <c r="G70" i="61"/>
  <c r="C70" i="77"/>
  <c r="F70" i="77" s="1"/>
  <c r="O70" i="77" s="1"/>
  <c r="D70" i="77"/>
  <c r="E70" i="77"/>
  <c r="N70" i="77" s="1"/>
  <c r="P70" i="77" s="1"/>
  <c r="G70" i="77"/>
  <c r="H70" i="77"/>
  <c r="I70" i="77"/>
  <c r="J70" i="77"/>
  <c r="K70" i="77"/>
  <c r="L70" i="77"/>
  <c r="M70" i="77"/>
  <c r="C70" i="76"/>
  <c r="F70" i="76" s="1"/>
  <c r="D70" i="76"/>
  <c r="E70" i="76"/>
  <c r="K70" i="76" s="1"/>
  <c r="G70" i="76"/>
  <c r="H70" i="76"/>
  <c r="I70" i="76"/>
  <c r="J70" i="76" s="1"/>
  <c r="C70" i="73"/>
  <c r="D70" i="73"/>
  <c r="G70" i="73" s="1"/>
  <c r="E70" i="73"/>
  <c r="F70" i="73"/>
  <c r="H70" i="73"/>
  <c r="I70" i="73"/>
  <c r="M70" i="73"/>
  <c r="O70" i="73" s="1"/>
  <c r="N70" i="73"/>
  <c r="P70" i="73"/>
  <c r="C70" i="49"/>
  <c r="F70" i="49" s="1"/>
  <c r="D70" i="49"/>
  <c r="E70" i="49"/>
  <c r="G70" i="49"/>
  <c r="H70" i="49"/>
  <c r="I70" i="49"/>
  <c r="J70" i="49"/>
  <c r="K70" i="49"/>
  <c r="L70" i="49"/>
  <c r="M70" i="49"/>
  <c r="C70" i="14"/>
  <c r="F70" i="14" s="1"/>
  <c r="D70" i="14"/>
  <c r="E70" i="14"/>
  <c r="K70" i="14" s="1"/>
  <c r="G70" i="14"/>
  <c r="H70" i="14"/>
  <c r="I70" i="14"/>
  <c r="J70" i="14" s="1"/>
  <c r="S70" i="14"/>
  <c r="U39" i="3"/>
  <c r="F39" i="3"/>
  <c r="C70" i="7"/>
  <c r="D70" i="7"/>
  <c r="G70" i="7" s="1"/>
  <c r="E70" i="7"/>
  <c r="F70" i="7"/>
  <c r="H70" i="7"/>
  <c r="I70" i="7"/>
  <c r="M70" i="7"/>
  <c r="P70" i="7"/>
  <c r="B39" i="3"/>
  <c r="C39" i="3"/>
  <c r="D39" i="3"/>
  <c r="O71" i="52" s="1"/>
  <c r="C71" i="52"/>
  <c r="I71" i="52" s="1"/>
  <c r="G39" i="3"/>
  <c r="H39" i="3" s="1"/>
  <c r="J39" i="3"/>
  <c r="K39" i="3"/>
  <c r="L39" i="3"/>
  <c r="M39" i="3" s="1"/>
  <c r="Q39" i="3" s="1"/>
  <c r="N39" i="3"/>
  <c r="O39" i="3"/>
  <c r="P39" i="3"/>
  <c r="E71" i="52"/>
  <c r="K71" i="52" s="1"/>
  <c r="D71" i="52"/>
  <c r="F71" i="52"/>
  <c r="G71" i="52"/>
  <c r="H71" i="52"/>
  <c r="J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O70" i="49" l="1"/>
  <c r="N70" i="49"/>
  <c r="P70" i="49" s="1"/>
  <c r="Q70" i="64"/>
  <c r="R70" i="64"/>
  <c r="R70" i="77"/>
  <c r="Q70" i="77"/>
  <c r="L70" i="76"/>
  <c r="M70" i="76" s="1"/>
  <c r="N70" i="76" s="1"/>
  <c r="J70" i="73"/>
  <c r="K70" i="73" s="1"/>
  <c r="L70" i="73" s="1"/>
  <c r="L70" i="14"/>
  <c r="M70" i="14" s="1"/>
  <c r="N70" i="14" s="1"/>
  <c r="J70" i="7"/>
  <c r="K70" i="7" s="1"/>
  <c r="L70" i="7" s="1"/>
  <c r="R39" i="3"/>
  <c r="S39" i="3"/>
  <c r="T39" i="3" s="1"/>
  <c r="L71" i="52"/>
  <c r="M71" i="52"/>
  <c r="E39" i="3" s="1"/>
  <c r="I39" i="3" s="1"/>
  <c r="Y5" i="2"/>
  <c r="Q70" i="49" l="1"/>
  <c r="R70" i="49"/>
  <c r="V39" i="3"/>
  <c r="W39" i="3" s="1"/>
  <c r="N70" i="7"/>
  <c r="O70" i="7" s="1"/>
  <c r="Q71" i="52"/>
  <c r="D71" i="77"/>
  <c r="C71" i="77"/>
  <c r="F71" i="77" s="1"/>
  <c r="D69" i="77"/>
  <c r="C69" i="77"/>
  <c r="D68" i="77"/>
  <c r="C68" i="77"/>
  <c r="D67" i="77"/>
  <c r="C67" i="77"/>
  <c r="D66" i="77"/>
  <c r="C66" i="77"/>
  <c r="D65" i="77"/>
  <c r="C65" i="77"/>
  <c r="D64" i="77"/>
  <c r="C64" i="77"/>
  <c r="D63" i="77"/>
  <c r="C63" i="77"/>
  <c r="D62" i="77"/>
  <c r="C62" i="77"/>
  <c r="D61" i="77"/>
  <c r="C61" i="77"/>
  <c r="D60" i="77"/>
  <c r="C60" i="77"/>
  <c r="D59" i="77"/>
  <c r="C59" i="77"/>
  <c r="D58" i="77"/>
  <c r="C58" i="77"/>
  <c r="D57" i="77"/>
  <c r="C57" i="77"/>
  <c r="D56" i="77"/>
  <c r="C56" i="77"/>
  <c r="D55" i="77"/>
  <c r="C55" i="77"/>
  <c r="D54" i="77"/>
  <c r="C54" i="77"/>
  <c r="E54" i="77" s="1"/>
  <c r="D53" i="77"/>
  <c r="C53" i="77"/>
  <c r="D52" i="77"/>
  <c r="C52" i="77"/>
  <c r="D51" i="77"/>
  <c r="C51" i="77"/>
  <c r="E51" i="77" s="1"/>
  <c r="D50" i="77"/>
  <c r="C50" i="77"/>
  <c r="D49" i="77"/>
  <c r="C49" i="77"/>
  <c r="D48" i="77"/>
  <c r="C48" i="77"/>
  <c r="D47" i="77"/>
  <c r="C47" i="77"/>
  <c r="D46" i="77"/>
  <c r="C46" i="77"/>
  <c r="E46" i="77" s="1"/>
  <c r="D44" i="77"/>
  <c r="C44" i="77"/>
  <c r="F44" i="77" s="1"/>
  <c r="D43" i="77"/>
  <c r="C43" i="77"/>
  <c r="D42" i="77"/>
  <c r="C42" i="77"/>
  <c r="D41" i="77"/>
  <c r="F41" i="77" s="1"/>
  <c r="C41" i="77"/>
  <c r="D40" i="77"/>
  <c r="E40" i="77" s="1"/>
  <c r="C40" i="77"/>
  <c r="D39" i="77"/>
  <c r="C39" i="77"/>
  <c r="E39" i="77" s="1"/>
  <c r="D38" i="77"/>
  <c r="C38" i="77"/>
  <c r="D37" i="77"/>
  <c r="C37" i="77"/>
  <c r="D36" i="77"/>
  <c r="C36" i="77"/>
  <c r="E36" i="77" s="1"/>
  <c r="D35" i="77"/>
  <c r="C35" i="77"/>
  <c r="D34" i="77"/>
  <c r="C34" i="77"/>
  <c r="D33" i="77"/>
  <c r="C33" i="77"/>
  <c r="D32" i="77"/>
  <c r="C32" i="77"/>
  <c r="E32" i="77" s="1"/>
  <c r="D31" i="77"/>
  <c r="F31" i="77" s="1"/>
  <c r="C31" i="77"/>
  <c r="D30" i="77"/>
  <c r="C30" i="77"/>
  <c r="E30" i="77" s="1"/>
  <c r="D29" i="77"/>
  <c r="C29" i="77"/>
  <c r="E29" i="77" s="1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F21" i="77" s="1"/>
  <c r="D20" i="77"/>
  <c r="C20" i="77"/>
  <c r="D19" i="77"/>
  <c r="C19" i="77"/>
  <c r="F18" i="77"/>
  <c r="E18" i="77"/>
  <c r="D18" i="77"/>
  <c r="C18" i="77"/>
  <c r="D17" i="77"/>
  <c r="C17" i="77"/>
  <c r="E17" i="77" s="1"/>
  <c r="D16" i="77"/>
  <c r="C16" i="77"/>
  <c r="D15" i="77"/>
  <c r="C15" i="77"/>
  <c r="D14" i="77"/>
  <c r="C14" i="77"/>
  <c r="D13" i="77"/>
  <c r="C13" i="77"/>
  <c r="D12" i="77"/>
  <c r="C12" i="77"/>
  <c r="F12" i="77" s="1"/>
  <c r="D11" i="77"/>
  <c r="C11" i="77"/>
  <c r="D10" i="77"/>
  <c r="C10" i="77"/>
  <c r="D9" i="77"/>
  <c r="C9" i="77"/>
  <c r="D8" i="77"/>
  <c r="C8" i="77"/>
  <c r="E8" i="77" s="1"/>
  <c r="D7" i="77"/>
  <c r="C7" i="77"/>
  <c r="D6" i="77"/>
  <c r="C6" i="77"/>
  <c r="E6" i="77" s="1"/>
  <c r="D5" i="77"/>
  <c r="C5" i="77"/>
  <c r="D4" i="77"/>
  <c r="C4" i="77"/>
  <c r="F4" i="77" s="1"/>
  <c r="D3" i="77"/>
  <c r="C3" i="77"/>
  <c r="D2" i="77"/>
  <c r="C2" i="77"/>
  <c r="D71" i="76"/>
  <c r="F71" i="76" s="1"/>
  <c r="C71" i="76"/>
  <c r="D69" i="76"/>
  <c r="C69" i="76"/>
  <c r="D68" i="76"/>
  <c r="C68" i="76"/>
  <c r="D67" i="76"/>
  <c r="C67" i="76"/>
  <c r="D66" i="76"/>
  <c r="C66" i="76"/>
  <c r="D65" i="76"/>
  <c r="C65" i="76"/>
  <c r="D64" i="76"/>
  <c r="C64" i="76"/>
  <c r="D63" i="76"/>
  <c r="C63" i="76"/>
  <c r="D62" i="76"/>
  <c r="C62" i="76"/>
  <c r="D61" i="76"/>
  <c r="C61" i="76"/>
  <c r="D60" i="76"/>
  <c r="C60" i="76"/>
  <c r="D59" i="76"/>
  <c r="C59" i="76"/>
  <c r="D58" i="76"/>
  <c r="C58" i="76"/>
  <c r="D57" i="76"/>
  <c r="C57" i="76"/>
  <c r="D56" i="76"/>
  <c r="C56" i="76"/>
  <c r="D55" i="76"/>
  <c r="C55" i="76"/>
  <c r="D54" i="76"/>
  <c r="C54" i="76"/>
  <c r="D53" i="76"/>
  <c r="C53" i="76"/>
  <c r="D52" i="76"/>
  <c r="C52" i="76"/>
  <c r="D51" i="76"/>
  <c r="C51" i="76"/>
  <c r="F51" i="76" s="1"/>
  <c r="D50" i="76"/>
  <c r="C50" i="76"/>
  <c r="D49" i="76"/>
  <c r="C49" i="76"/>
  <c r="D48" i="76"/>
  <c r="C48" i="76"/>
  <c r="D47" i="76"/>
  <c r="C47" i="76"/>
  <c r="D46" i="76"/>
  <c r="C46" i="76"/>
  <c r="D44" i="76"/>
  <c r="C44" i="76"/>
  <c r="E44" i="76" s="1"/>
  <c r="D43" i="76"/>
  <c r="C43" i="76"/>
  <c r="F43" i="76" s="1"/>
  <c r="D42" i="76"/>
  <c r="C42" i="76"/>
  <c r="F41" i="76"/>
  <c r="D41" i="76"/>
  <c r="C41" i="76"/>
  <c r="E41" i="76" s="1"/>
  <c r="D40" i="76"/>
  <c r="C40" i="76"/>
  <c r="E40" i="76" s="1"/>
  <c r="D39" i="76"/>
  <c r="F39" i="76" s="1"/>
  <c r="C39" i="76"/>
  <c r="D38" i="76"/>
  <c r="C38" i="76"/>
  <c r="F37" i="76"/>
  <c r="D37" i="76"/>
  <c r="C37" i="76"/>
  <c r="E37" i="76" s="1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  <c r="D13" i="76"/>
  <c r="C13" i="76"/>
  <c r="D12" i="76"/>
  <c r="C12" i="76"/>
  <c r="D11" i="76"/>
  <c r="C11" i="76"/>
  <c r="D10" i="76"/>
  <c r="C10" i="76"/>
  <c r="D9" i="76"/>
  <c r="C9" i="76"/>
  <c r="D8" i="76"/>
  <c r="C8" i="76"/>
  <c r="D7" i="76"/>
  <c r="C7" i="76"/>
  <c r="D6" i="76"/>
  <c r="C6" i="76"/>
  <c r="D5" i="76"/>
  <c r="C5" i="76"/>
  <c r="D4" i="76"/>
  <c r="C4" i="76"/>
  <c r="D3" i="76"/>
  <c r="C3" i="76"/>
  <c r="D2" i="76"/>
  <c r="C2" i="76"/>
  <c r="E2" i="76" s="1"/>
  <c r="F52" i="76" l="1"/>
  <c r="E54" i="76"/>
  <c r="F68" i="77"/>
  <c r="F59" i="76"/>
  <c r="F61" i="76"/>
  <c r="F63" i="76"/>
  <c r="F65" i="76"/>
  <c r="F69" i="76"/>
  <c r="F67" i="77"/>
  <c r="E56" i="76"/>
  <c r="E58" i="76"/>
  <c r="E60" i="76"/>
  <c r="E62" i="76"/>
  <c r="F63" i="77"/>
  <c r="E59" i="77"/>
  <c r="E69" i="76"/>
  <c r="F60" i="77"/>
  <c r="F68" i="76"/>
  <c r="F59" i="77"/>
  <c r="F3" i="76"/>
  <c r="F33" i="76"/>
  <c r="F35" i="76"/>
  <c r="F46" i="76"/>
  <c r="F3" i="77"/>
  <c r="F9" i="77"/>
  <c r="E55" i="77"/>
  <c r="F55" i="77"/>
  <c r="E10" i="77"/>
  <c r="E14" i="77"/>
  <c r="E42" i="76"/>
  <c r="F49" i="76"/>
  <c r="E53" i="76"/>
  <c r="E55" i="76"/>
  <c r="E57" i="76"/>
  <c r="E64" i="76"/>
  <c r="E66" i="76"/>
  <c r="E67" i="76"/>
  <c r="F7" i="77"/>
  <c r="E33" i="77"/>
  <c r="F33" i="77"/>
  <c r="E22" i="77"/>
  <c r="E26" i="77"/>
  <c r="E44" i="77"/>
  <c r="F52" i="77"/>
  <c r="E58" i="77"/>
  <c r="E61" i="77"/>
  <c r="E66" i="77"/>
  <c r="E69" i="77"/>
  <c r="F22" i="77"/>
  <c r="E25" i="77"/>
  <c r="F29" i="77"/>
  <c r="F40" i="77"/>
  <c r="E43" i="77"/>
  <c r="F58" i="77"/>
  <c r="E62" i="77"/>
  <c r="F66" i="77"/>
  <c r="E71" i="77"/>
  <c r="E67" i="77"/>
  <c r="E30" i="76"/>
  <c r="F67" i="76"/>
  <c r="E34" i="76"/>
  <c r="E36" i="76"/>
  <c r="E38" i="76"/>
  <c r="F50" i="76"/>
  <c r="E52" i="76"/>
  <c r="F53" i="76"/>
  <c r="F55" i="76"/>
  <c r="F57" i="76"/>
  <c r="E3" i="76"/>
  <c r="E68" i="76"/>
  <c r="F2" i="76"/>
  <c r="E4" i="76"/>
  <c r="E5" i="76"/>
  <c r="E31" i="76"/>
  <c r="E32" i="76"/>
  <c r="E33" i="76"/>
  <c r="F34" i="76"/>
  <c r="E35" i="76"/>
  <c r="F36" i="76"/>
  <c r="F38" i="76"/>
  <c r="E39" i="76"/>
  <c r="F40" i="76"/>
  <c r="F42" i="76"/>
  <c r="E43" i="76"/>
  <c r="F44" i="76"/>
  <c r="E46" i="76"/>
  <c r="E51" i="76"/>
  <c r="F54" i="76"/>
  <c r="F56" i="76"/>
  <c r="F58" i="76"/>
  <c r="E59" i="76"/>
  <c r="F60" i="76"/>
  <c r="E61" i="76"/>
  <c r="F62" i="76"/>
  <c r="E63" i="76"/>
  <c r="F64" i="76"/>
  <c r="E65" i="76"/>
  <c r="E5" i="77"/>
  <c r="F6" i="77"/>
  <c r="F10" i="77"/>
  <c r="E13" i="77"/>
  <c r="F14" i="77"/>
  <c r="F25" i="77"/>
  <c r="F26" i="77"/>
  <c r="E28" i="77"/>
  <c r="E31" i="77"/>
  <c r="E35" i="77"/>
  <c r="F46" i="77"/>
  <c r="F51" i="77"/>
  <c r="E65" i="77"/>
  <c r="E7" i="77"/>
  <c r="F11" i="77"/>
  <c r="F15" i="77"/>
  <c r="F37" i="77"/>
  <c r="E48" i="77"/>
  <c r="F56" i="77"/>
  <c r="E63" i="77"/>
  <c r="E2" i="77"/>
  <c r="F8" i="77"/>
  <c r="F17" i="77"/>
  <c r="E21" i="77"/>
  <c r="F32" i="77"/>
  <c r="E34" i="77"/>
  <c r="E50" i="77"/>
  <c r="F62" i="77"/>
  <c r="F64" i="77"/>
  <c r="F2" i="77"/>
  <c r="E3" i="77"/>
  <c r="F5" i="77"/>
  <c r="E9" i="77"/>
  <c r="F13" i="77"/>
  <c r="E15" i="77"/>
  <c r="F27" i="77"/>
  <c r="E27" i="77"/>
  <c r="E24" i="77"/>
  <c r="F24" i="77"/>
  <c r="E11" i="77"/>
  <c r="E20" i="77"/>
  <c r="F20" i="77"/>
  <c r="F23" i="77"/>
  <c r="E23" i="77"/>
  <c r="E4" i="77"/>
  <c r="E12" i="77"/>
  <c r="E16" i="77"/>
  <c r="F16" i="77"/>
  <c r="F19" i="77"/>
  <c r="E19" i="77"/>
  <c r="F28" i="77"/>
  <c r="F34" i="77"/>
  <c r="F36" i="77"/>
  <c r="E38" i="77"/>
  <c r="F38" i="77"/>
  <c r="E42" i="77"/>
  <c r="F42" i="77"/>
  <c r="F30" i="77"/>
  <c r="E37" i="77"/>
  <c r="E41" i="77"/>
  <c r="F35" i="77"/>
  <c r="F39" i="77"/>
  <c r="F43" i="77"/>
  <c r="F47" i="77"/>
  <c r="E47" i="77"/>
  <c r="F48" i="77"/>
  <c r="E49" i="77"/>
  <c r="F49" i="77"/>
  <c r="E53" i="77"/>
  <c r="F53" i="77"/>
  <c r="E57" i="77"/>
  <c r="F57" i="77"/>
  <c r="E52" i="77"/>
  <c r="E56" i="77"/>
  <c r="F50" i="77"/>
  <c r="F54" i="77"/>
  <c r="F61" i="77"/>
  <c r="F65" i="77"/>
  <c r="F69" i="77"/>
  <c r="E60" i="77"/>
  <c r="E64" i="77"/>
  <c r="E68" i="77"/>
  <c r="F7" i="76"/>
  <c r="E7" i="76"/>
  <c r="E9" i="76"/>
  <c r="F9" i="76"/>
  <c r="E11" i="76"/>
  <c r="F11" i="76"/>
  <c r="E18" i="76"/>
  <c r="F18" i="76"/>
  <c r="E22" i="76"/>
  <c r="F22" i="76"/>
  <c r="F4" i="76"/>
  <c r="F5" i="76"/>
  <c r="F19" i="76"/>
  <c r="E19" i="76"/>
  <c r="E23" i="76"/>
  <c r="F23" i="76"/>
  <c r="E27" i="76"/>
  <c r="F27" i="76"/>
  <c r="E16" i="76"/>
  <c r="F16" i="76"/>
  <c r="E20" i="76"/>
  <c r="F20" i="76"/>
  <c r="E24" i="76"/>
  <c r="F24" i="76"/>
  <c r="E28" i="76"/>
  <c r="F28" i="76"/>
  <c r="F17" i="76"/>
  <c r="E17" i="76"/>
  <c r="E21" i="76"/>
  <c r="F21" i="76"/>
  <c r="E25" i="76"/>
  <c r="F25" i="76"/>
  <c r="E29" i="76"/>
  <c r="F29" i="76"/>
  <c r="F6" i="76"/>
  <c r="E6" i="76"/>
  <c r="E8" i="76"/>
  <c r="F8" i="76"/>
  <c r="E10" i="76"/>
  <c r="F10" i="76"/>
  <c r="F12" i="76"/>
  <c r="E12" i="76"/>
  <c r="E13" i="76"/>
  <c r="F13" i="76"/>
  <c r="E14" i="76"/>
  <c r="F14" i="76"/>
  <c r="E15" i="76"/>
  <c r="F15" i="76"/>
  <c r="E26" i="76"/>
  <c r="F26" i="76"/>
  <c r="F30" i="76"/>
  <c r="F31" i="76"/>
  <c r="F32" i="76"/>
  <c r="F48" i="76"/>
  <c r="E48" i="76"/>
  <c r="F47" i="76"/>
  <c r="E47" i="76"/>
  <c r="F66" i="76"/>
  <c r="E49" i="76"/>
  <c r="E50" i="76"/>
  <c r="E71" i="76"/>
  <c r="D71" i="64"/>
  <c r="C71" i="64"/>
  <c r="E71" i="64" s="1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D55" i="64"/>
  <c r="F55" i="64" s="1"/>
  <c r="C55" i="64"/>
  <c r="D54" i="64"/>
  <c r="E54" i="64" s="1"/>
  <c r="C54" i="64"/>
  <c r="F54" i="64" s="1"/>
  <c r="D53" i="64"/>
  <c r="C53" i="64"/>
  <c r="D52" i="64"/>
  <c r="C52" i="64"/>
  <c r="E51" i="64"/>
  <c r="D51" i="64"/>
  <c r="F51" i="64" s="1"/>
  <c r="C51" i="64"/>
  <c r="F50" i="64"/>
  <c r="E50" i="64"/>
  <c r="D50" i="64"/>
  <c r="C50" i="64"/>
  <c r="D49" i="64"/>
  <c r="C49" i="64"/>
  <c r="D48" i="64"/>
  <c r="C48" i="64"/>
  <c r="F48" i="64" s="1"/>
  <c r="E47" i="64"/>
  <c r="D47" i="64"/>
  <c r="C47" i="64"/>
  <c r="F47" i="64" s="1"/>
  <c r="F46" i="64"/>
  <c r="E46" i="64"/>
  <c r="D46" i="64"/>
  <c r="C46" i="64"/>
  <c r="F44" i="64"/>
  <c r="E44" i="64"/>
  <c r="D44" i="64"/>
  <c r="C44" i="64"/>
  <c r="D43" i="64"/>
  <c r="C43" i="64"/>
  <c r="D42" i="64"/>
  <c r="C42" i="64"/>
  <c r="E41" i="64"/>
  <c r="D41" i="64"/>
  <c r="C41" i="64"/>
  <c r="F41" i="64" s="1"/>
  <c r="F40" i="64"/>
  <c r="E40" i="64"/>
  <c r="D40" i="64"/>
  <c r="C40" i="64"/>
  <c r="D39" i="64"/>
  <c r="C39" i="64"/>
  <c r="D38" i="64"/>
  <c r="C38" i="64"/>
  <c r="E37" i="64"/>
  <c r="D37" i="64"/>
  <c r="C37" i="64"/>
  <c r="F37" i="64" s="1"/>
  <c r="F36" i="64"/>
  <c r="E36" i="64"/>
  <c r="D36" i="64"/>
  <c r="C36" i="64"/>
  <c r="D35" i="64"/>
  <c r="C35" i="64"/>
  <c r="D34" i="64"/>
  <c r="C34" i="64"/>
  <c r="E33" i="64"/>
  <c r="D33" i="64"/>
  <c r="C33" i="64"/>
  <c r="F33" i="64" s="1"/>
  <c r="F32" i="64"/>
  <c r="E32" i="64"/>
  <c r="D32" i="64"/>
  <c r="C32" i="64"/>
  <c r="D31" i="64"/>
  <c r="C31" i="64"/>
  <c r="D30" i="64"/>
  <c r="C30" i="64"/>
  <c r="D29" i="64"/>
  <c r="E29" i="64" s="1"/>
  <c r="C29" i="64"/>
  <c r="F28" i="64"/>
  <c r="E28" i="64"/>
  <c r="D28" i="64"/>
  <c r="C28" i="64"/>
  <c r="F27" i="64"/>
  <c r="E27" i="64"/>
  <c r="D27" i="64"/>
  <c r="C27" i="64"/>
  <c r="D26" i="64"/>
  <c r="C26" i="64"/>
  <c r="D25" i="64"/>
  <c r="C25" i="64"/>
  <c r="F25" i="64" s="1"/>
  <c r="E24" i="64"/>
  <c r="D24" i="64"/>
  <c r="C24" i="64"/>
  <c r="F24" i="64" s="1"/>
  <c r="F23" i="64"/>
  <c r="D23" i="64"/>
  <c r="E23" i="64" s="1"/>
  <c r="C23" i="64"/>
  <c r="D22" i="64"/>
  <c r="C22" i="64"/>
  <c r="D21" i="64"/>
  <c r="C21" i="64"/>
  <c r="E20" i="64"/>
  <c r="D20" i="64"/>
  <c r="C20" i="64"/>
  <c r="F20" i="64" s="1"/>
  <c r="F19" i="64"/>
  <c r="E19" i="64"/>
  <c r="D19" i="64"/>
  <c r="C19" i="64"/>
  <c r="D18" i="64"/>
  <c r="C18" i="64"/>
  <c r="D17" i="64"/>
  <c r="C17" i="64"/>
  <c r="E16" i="64"/>
  <c r="D16" i="64"/>
  <c r="C16" i="64"/>
  <c r="F16" i="64" s="1"/>
  <c r="F15" i="64"/>
  <c r="E15" i="64"/>
  <c r="D15" i="64"/>
  <c r="C15" i="64"/>
  <c r="D14" i="64"/>
  <c r="C14" i="64"/>
  <c r="D13" i="64"/>
  <c r="C13" i="64"/>
  <c r="E12" i="64"/>
  <c r="D12" i="64"/>
  <c r="C12" i="64"/>
  <c r="F12" i="64" s="1"/>
  <c r="F11" i="64"/>
  <c r="E11" i="64"/>
  <c r="D11" i="64"/>
  <c r="C11" i="64"/>
  <c r="D10" i="64"/>
  <c r="C10" i="64"/>
  <c r="D9" i="64"/>
  <c r="C9" i="64"/>
  <c r="E8" i="64"/>
  <c r="D8" i="64"/>
  <c r="C8" i="64"/>
  <c r="F8" i="64" s="1"/>
  <c r="F7" i="64"/>
  <c r="E7" i="64"/>
  <c r="D7" i="64"/>
  <c r="C7" i="64"/>
  <c r="D6" i="64"/>
  <c r="C6" i="64"/>
  <c r="D5" i="64"/>
  <c r="C5" i="64"/>
  <c r="E4" i="64"/>
  <c r="D4" i="64"/>
  <c r="C4" i="64"/>
  <c r="F4" i="64" s="1"/>
  <c r="D3" i="64"/>
  <c r="C3" i="64"/>
  <c r="F3" i="64" s="1"/>
  <c r="E2" i="64"/>
  <c r="D2" i="64"/>
  <c r="C2" i="64"/>
  <c r="F2" i="64" s="1"/>
  <c r="D72" i="63"/>
  <c r="C72" i="63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F56" i="63"/>
  <c r="E56" i="63"/>
  <c r="D56" i="63"/>
  <c r="C56" i="63"/>
  <c r="F55" i="63"/>
  <c r="E55" i="63"/>
  <c r="D55" i="63"/>
  <c r="C55" i="63"/>
  <c r="F54" i="63"/>
  <c r="E54" i="63"/>
  <c r="D54" i="63"/>
  <c r="C54" i="63"/>
  <c r="F53" i="63"/>
  <c r="E53" i="63"/>
  <c r="D53" i="63"/>
  <c r="C53" i="63"/>
  <c r="F52" i="63"/>
  <c r="E52" i="63"/>
  <c r="D52" i="63"/>
  <c r="C52" i="63"/>
  <c r="F51" i="63"/>
  <c r="E51" i="63"/>
  <c r="D51" i="63"/>
  <c r="C51" i="63"/>
  <c r="F50" i="63"/>
  <c r="E50" i="63"/>
  <c r="D50" i="63"/>
  <c r="C50" i="63"/>
  <c r="F49" i="63"/>
  <c r="E49" i="63"/>
  <c r="D49" i="63"/>
  <c r="C49" i="63"/>
  <c r="F48" i="63"/>
  <c r="E48" i="63"/>
  <c r="D48" i="63"/>
  <c r="C48" i="63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E33" i="63" s="1"/>
  <c r="E32" i="63"/>
  <c r="D32" i="63"/>
  <c r="C32" i="63"/>
  <c r="D31" i="63"/>
  <c r="E31" i="63" s="1"/>
  <c r="C31" i="63"/>
  <c r="D30" i="63"/>
  <c r="C30" i="63"/>
  <c r="F30" i="63" s="1"/>
  <c r="D29" i="63"/>
  <c r="C29" i="63"/>
  <c r="F29" i="63" s="1"/>
  <c r="E28" i="63"/>
  <c r="D28" i="63"/>
  <c r="C28" i="63"/>
  <c r="D27" i="63"/>
  <c r="E27" i="63" s="1"/>
  <c r="C27" i="63"/>
  <c r="D26" i="63"/>
  <c r="C26" i="63"/>
  <c r="F26" i="63" s="1"/>
  <c r="D25" i="63"/>
  <c r="C25" i="63"/>
  <c r="F25" i="63" s="1"/>
  <c r="E24" i="63"/>
  <c r="D24" i="63"/>
  <c r="C24" i="63"/>
  <c r="D23" i="63"/>
  <c r="E23" i="63" s="1"/>
  <c r="C23" i="63"/>
  <c r="D22" i="63"/>
  <c r="C22" i="63"/>
  <c r="F22" i="63" s="1"/>
  <c r="D21" i="63"/>
  <c r="C21" i="63"/>
  <c r="F21" i="63" s="1"/>
  <c r="E20" i="63"/>
  <c r="D20" i="63"/>
  <c r="C20" i="63"/>
  <c r="D19" i="63"/>
  <c r="E19" i="63" s="1"/>
  <c r="C19" i="63"/>
  <c r="D18" i="63"/>
  <c r="C18" i="63"/>
  <c r="F18" i="63" s="1"/>
  <c r="D17" i="63"/>
  <c r="C17" i="63"/>
  <c r="F17" i="63" s="1"/>
  <c r="E16" i="63"/>
  <c r="D16" i="63"/>
  <c r="C16" i="63"/>
  <c r="D15" i="63"/>
  <c r="E15" i="63" s="1"/>
  <c r="C15" i="63"/>
  <c r="D14" i="63"/>
  <c r="C14" i="63"/>
  <c r="F14" i="63" s="1"/>
  <c r="D13" i="63"/>
  <c r="C13" i="63"/>
  <c r="F13" i="63" s="1"/>
  <c r="E12" i="63"/>
  <c r="D12" i="63"/>
  <c r="C12" i="63"/>
  <c r="D11" i="63"/>
  <c r="E11" i="63" s="1"/>
  <c r="C11" i="63"/>
  <c r="D10" i="63"/>
  <c r="C10" i="63"/>
  <c r="F10" i="63" s="1"/>
  <c r="D9" i="63"/>
  <c r="C9" i="63"/>
  <c r="F9" i="63" s="1"/>
  <c r="E8" i="63"/>
  <c r="D8" i="63"/>
  <c r="C8" i="63"/>
  <c r="D7" i="63"/>
  <c r="E7" i="63" s="1"/>
  <c r="C7" i="63"/>
  <c r="D6" i="63"/>
  <c r="C6" i="63"/>
  <c r="F6" i="63" s="1"/>
  <c r="D5" i="63"/>
  <c r="C5" i="63"/>
  <c r="F5" i="63" s="1"/>
  <c r="D4" i="63"/>
  <c r="C4" i="63"/>
  <c r="D3" i="63"/>
  <c r="C3" i="63"/>
  <c r="E3" i="63" s="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2" i="52"/>
  <c r="F72" i="52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S2" i="73"/>
  <c r="D71" i="49"/>
  <c r="E71" i="49" s="1"/>
  <c r="C71" i="49"/>
  <c r="D69" i="49"/>
  <c r="C69" i="49"/>
  <c r="D68" i="49"/>
  <c r="C68" i="49"/>
  <c r="D67" i="49"/>
  <c r="C67" i="49"/>
  <c r="D66" i="49"/>
  <c r="F66" i="49" s="1"/>
  <c r="C66" i="49"/>
  <c r="D65" i="49"/>
  <c r="C65" i="49"/>
  <c r="D64" i="49"/>
  <c r="C64" i="49"/>
  <c r="D63" i="49"/>
  <c r="C63" i="49"/>
  <c r="D62" i="49"/>
  <c r="C62" i="49"/>
  <c r="D61" i="49"/>
  <c r="C61" i="49"/>
  <c r="D60" i="49"/>
  <c r="C60" i="49"/>
  <c r="D59" i="49"/>
  <c r="C59" i="49"/>
  <c r="D58" i="49"/>
  <c r="C58" i="49"/>
  <c r="D57" i="49"/>
  <c r="C57" i="49"/>
  <c r="D56" i="49"/>
  <c r="C56" i="49"/>
  <c r="D55" i="49"/>
  <c r="E55" i="49" s="1"/>
  <c r="C55" i="49"/>
  <c r="D54" i="49"/>
  <c r="C54" i="49"/>
  <c r="E54" i="49" s="1"/>
  <c r="D53" i="49"/>
  <c r="C53" i="49"/>
  <c r="E53" i="49" s="1"/>
  <c r="D52" i="49"/>
  <c r="C52" i="49"/>
  <c r="D51" i="49"/>
  <c r="E51" i="49" s="1"/>
  <c r="C51" i="49"/>
  <c r="F50" i="49"/>
  <c r="E50" i="49"/>
  <c r="D50" i="49"/>
  <c r="C50" i="49"/>
  <c r="F49" i="49"/>
  <c r="D49" i="49"/>
  <c r="C49" i="49"/>
  <c r="E49" i="49" s="1"/>
  <c r="D48" i="49"/>
  <c r="C48" i="49"/>
  <c r="D47" i="49"/>
  <c r="E47" i="49" s="1"/>
  <c r="C47" i="49"/>
  <c r="F46" i="49"/>
  <c r="E46" i="49"/>
  <c r="D46" i="49"/>
  <c r="C46" i="49"/>
  <c r="F44" i="49"/>
  <c r="E44" i="49"/>
  <c r="D44" i="49"/>
  <c r="C44" i="49"/>
  <c r="F43" i="49"/>
  <c r="D43" i="49"/>
  <c r="C43" i="49"/>
  <c r="E43" i="49" s="1"/>
  <c r="D42" i="49"/>
  <c r="C42" i="49"/>
  <c r="D41" i="49"/>
  <c r="E41" i="49" s="1"/>
  <c r="C41" i="49"/>
  <c r="F41" i="49" s="1"/>
  <c r="F40" i="49"/>
  <c r="E40" i="49"/>
  <c r="D40" i="49"/>
  <c r="C40" i="49"/>
  <c r="F39" i="49"/>
  <c r="D39" i="49"/>
  <c r="C39" i="49"/>
  <c r="E39" i="49" s="1"/>
  <c r="D38" i="49"/>
  <c r="C38" i="49"/>
  <c r="D37" i="49"/>
  <c r="C37" i="49"/>
  <c r="F36" i="49"/>
  <c r="E36" i="49"/>
  <c r="D36" i="49"/>
  <c r="C36" i="49"/>
  <c r="F35" i="49"/>
  <c r="D35" i="49"/>
  <c r="C35" i="49"/>
  <c r="E35" i="49" s="1"/>
  <c r="D34" i="49"/>
  <c r="C34" i="49"/>
  <c r="D33" i="49"/>
  <c r="C33" i="49"/>
  <c r="F32" i="49"/>
  <c r="E32" i="49"/>
  <c r="D32" i="49"/>
  <c r="C32" i="49"/>
  <c r="F31" i="49"/>
  <c r="D31" i="49"/>
  <c r="C31" i="49"/>
  <c r="E31" i="49" s="1"/>
  <c r="D30" i="49"/>
  <c r="C30" i="49"/>
  <c r="D29" i="49"/>
  <c r="C29" i="49"/>
  <c r="F28" i="49"/>
  <c r="E28" i="49"/>
  <c r="D28" i="49"/>
  <c r="C28" i="49"/>
  <c r="F27" i="49"/>
  <c r="D27" i="49"/>
  <c r="C27" i="49"/>
  <c r="E27" i="49" s="1"/>
  <c r="D26" i="49"/>
  <c r="C26" i="49"/>
  <c r="D25" i="49"/>
  <c r="C25" i="49"/>
  <c r="F24" i="49"/>
  <c r="E24" i="49"/>
  <c r="D24" i="49"/>
  <c r="C24" i="49"/>
  <c r="F23" i="49"/>
  <c r="D23" i="49"/>
  <c r="C23" i="49"/>
  <c r="E23" i="49" s="1"/>
  <c r="D22" i="49"/>
  <c r="C22" i="49"/>
  <c r="D21" i="49"/>
  <c r="C21" i="49"/>
  <c r="F20" i="49"/>
  <c r="E20" i="49"/>
  <c r="D20" i="49"/>
  <c r="C20" i="49"/>
  <c r="F19" i="49"/>
  <c r="D19" i="49"/>
  <c r="C19" i="49"/>
  <c r="E19" i="49" s="1"/>
  <c r="D18" i="49"/>
  <c r="C18" i="49"/>
  <c r="D17" i="49"/>
  <c r="C17" i="49"/>
  <c r="F16" i="49"/>
  <c r="E16" i="49"/>
  <c r="D16" i="49"/>
  <c r="C16" i="49"/>
  <c r="F15" i="49"/>
  <c r="D15" i="49"/>
  <c r="C15" i="49"/>
  <c r="E15" i="49" s="1"/>
  <c r="D14" i="49"/>
  <c r="C14" i="49"/>
  <c r="D13" i="49"/>
  <c r="E13" i="49" s="1"/>
  <c r="C13" i="49"/>
  <c r="F13" i="49" s="1"/>
  <c r="F12" i="49"/>
  <c r="E12" i="49"/>
  <c r="D12" i="49"/>
  <c r="C12" i="49"/>
  <c r="F11" i="49"/>
  <c r="D11" i="49"/>
  <c r="C11" i="49"/>
  <c r="E11" i="49" s="1"/>
  <c r="D10" i="49"/>
  <c r="C10" i="49"/>
  <c r="D9" i="49"/>
  <c r="E9" i="49" s="1"/>
  <c r="C9" i="49"/>
  <c r="F9" i="49" s="1"/>
  <c r="F8" i="49"/>
  <c r="E8" i="49"/>
  <c r="D8" i="49"/>
  <c r="C8" i="49"/>
  <c r="F7" i="49"/>
  <c r="D7" i="49"/>
  <c r="C7" i="49"/>
  <c r="E7" i="49" s="1"/>
  <c r="D6" i="49"/>
  <c r="C6" i="49"/>
  <c r="D5" i="49"/>
  <c r="E5" i="49" s="1"/>
  <c r="C5" i="49"/>
  <c r="F5" i="49" s="1"/>
  <c r="F4" i="49"/>
  <c r="E4" i="49"/>
  <c r="D4" i="49"/>
  <c r="C4" i="49"/>
  <c r="D3" i="49"/>
  <c r="E3" i="49" s="1"/>
  <c r="C3" i="49"/>
  <c r="F2" i="49"/>
  <c r="E2" i="49"/>
  <c r="D2" i="49"/>
  <c r="C2" i="49"/>
  <c r="F71" i="14"/>
  <c r="E71" i="14"/>
  <c r="D71" i="14"/>
  <c r="C71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E55" i="14"/>
  <c r="D55" i="14"/>
  <c r="C55" i="14"/>
  <c r="F55" i="14" s="1"/>
  <c r="D54" i="14"/>
  <c r="C54" i="14"/>
  <c r="D53" i="14"/>
  <c r="C53" i="14"/>
  <c r="F53" i="14" s="1"/>
  <c r="D52" i="14"/>
  <c r="C52" i="14"/>
  <c r="F52" i="14" s="1"/>
  <c r="E51" i="14"/>
  <c r="D51" i="14"/>
  <c r="C51" i="14"/>
  <c r="F51" i="14" s="1"/>
  <c r="E50" i="14"/>
  <c r="D50" i="14"/>
  <c r="C50" i="14"/>
  <c r="F50" i="14" s="1"/>
  <c r="E49" i="14"/>
  <c r="D49" i="14"/>
  <c r="C49" i="14"/>
  <c r="F49" i="14" s="1"/>
  <c r="E48" i="14"/>
  <c r="D48" i="14"/>
  <c r="C48" i="14"/>
  <c r="F48" i="14" s="1"/>
  <c r="E47" i="14"/>
  <c r="D47" i="14"/>
  <c r="C47" i="14"/>
  <c r="F47" i="14" s="1"/>
  <c r="D46" i="14"/>
  <c r="C46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E34" i="14"/>
  <c r="D34" i="14"/>
  <c r="C34" i="14"/>
  <c r="F34" i="14" s="1"/>
  <c r="E33" i="14"/>
  <c r="D33" i="14"/>
  <c r="C33" i="14"/>
  <c r="F33" i="14" s="1"/>
  <c r="D32" i="14"/>
  <c r="C32" i="14"/>
  <c r="F32" i="14" s="1"/>
  <c r="D31" i="14"/>
  <c r="C31" i="14"/>
  <c r="E30" i="14"/>
  <c r="D30" i="14"/>
  <c r="C30" i="14"/>
  <c r="F30" i="14" s="1"/>
  <c r="D29" i="14"/>
  <c r="C29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D3" i="14"/>
  <c r="C3" i="14"/>
  <c r="E2" i="14"/>
  <c r="D2" i="14"/>
  <c r="F2" i="14" s="1"/>
  <c r="C2" i="14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M36" i="7"/>
  <c r="M28" i="7"/>
  <c r="M20" i="7"/>
  <c r="M12" i="7"/>
  <c r="S2" i="7"/>
  <c r="R2" i="14" s="1"/>
  <c r="L38" i="3"/>
  <c r="J38" i="3"/>
  <c r="F38" i="3"/>
  <c r="C69" i="7" s="1"/>
  <c r="C38" i="3"/>
  <c r="E70" i="52" s="1"/>
  <c r="B38" i="3"/>
  <c r="L37" i="3"/>
  <c r="J37" i="3"/>
  <c r="U37" i="3" s="1"/>
  <c r="F37" i="3"/>
  <c r="C68" i="7" s="1"/>
  <c r="C37" i="3"/>
  <c r="E69" i="52" s="1"/>
  <c r="B37" i="3"/>
  <c r="G37" i="3" s="1"/>
  <c r="L36" i="3"/>
  <c r="J36" i="3"/>
  <c r="F36" i="3"/>
  <c r="C67" i="7" s="1"/>
  <c r="C36" i="3"/>
  <c r="E68" i="52" s="1"/>
  <c r="B36" i="3"/>
  <c r="H67" i="49" s="1"/>
  <c r="L35" i="3"/>
  <c r="J35" i="3"/>
  <c r="F35" i="3"/>
  <c r="C35" i="3"/>
  <c r="E67" i="52" s="1"/>
  <c r="B35" i="3"/>
  <c r="N35" i="3" s="1"/>
  <c r="L34" i="3"/>
  <c r="J34" i="3"/>
  <c r="M65" i="7" s="1"/>
  <c r="F34" i="3"/>
  <c r="C65" i="7" s="1"/>
  <c r="C34" i="3"/>
  <c r="E66" i="52" s="1"/>
  <c r="B34" i="3"/>
  <c r="L33" i="3"/>
  <c r="J33" i="3"/>
  <c r="M64" i="7" s="1"/>
  <c r="F33" i="3"/>
  <c r="C33" i="3"/>
  <c r="E65" i="52" s="1"/>
  <c r="B33" i="3"/>
  <c r="L32" i="3"/>
  <c r="J32" i="3"/>
  <c r="F32" i="3"/>
  <c r="C32" i="3"/>
  <c r="E64" i="52" s="1"/>
  <c r="B32" i="3"/>
  <c r="L31" i="3"/>
  <c r="J31" i="3"/>
  <c r="U31" i="3" s="1"/>
  <c r="F31" i="3"/>
  <c r="C31" i="3"/>
  <c r="E63" i="52" s="1"/>
  <c r="K63" i="52" s="1"/>
  <c r="B31" i="3"/>
  <c r="L30" i="3"/>
  <c r="J30" i="3"/>
  <c r="F30" i="3"/>
  <c r="C61" i="7" s="1"/>
  <c r="C30" i="3"/>
  <c r="E62" i="52" s="1"/>
  <c r="B30" i="3"/>
  <c r="L29" i="3"/>
  <c r="J29" i="3"/>
  <c r="U29" i="3" s="1"/>
  <c r="F29" i="3"/>
  <c r="C60" i="7" s="1"/>
  <c r="C29" i="3"/>
  <c r="B29" i="3"/>
  <c r="L28" i="3"/>
  <c r="J28" i="3"/>
  <c r="F28" i="3"/>
  <c r="C59" i="7" s="1"/>
  <c r="C28" i="3"/>
  <c r="E60" i="52" s="1"/>
  <c r="B28" i="3"/>
  <c r="L27" i="3"/>
  <c r="J27" i="3"/>
  <c r="F27" i="3"/>
  <c r="C27" i="3"/>
  <c r="E59" i="52" s="1"/>
  <c r="K59" i="52" s="1"/>
  <c r="B27" i="3"/>
  <c r="N27" i="3" s="1"/>
  <c r="E58" i="7" s="1"/>
  <c r="L26" i="3"/>
  <c r="J26" i="3"/>
  <c r="M57" i="7" s="1"/>
  <c r="F26" i="3"/>
  <c r="C57" i="7" s="1"/>
  <c r="C26" i="3"/>
  <c r="E58" i="52" s="1"/>
  <c r="B26" i="3"/>
  <c r="G26" i="3" s="1"/>
  <c r="L25" i="3"/>
  <c r="J25" i="3"/>
  <c r="U25" i="3" s="1"/>
  <c r="F25" i="3"/>
  <c r="C25" i="3"/>
  <c r="E57" i="52" s="1"/>
  <c r="B25" i="3"/>
  <c r="W24" i="3"/>
  <c r="L24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AD30" i="5"/>
  <c r="S30" i="5"/>
  <c r="G30" i="5"/>
  <c r="Z24" i="5"/>
  <c r="Y24" i="5"/>
  <c r="X24" i="5"/>
  <c r="W24" i="5"/>
  <c r="V24" i="5"/>
  <c r="U24" i="5"/>
  <c r="T24" i="5"/>
  <c r="S24" i="5"/>
  <c r="B50" i="5" s="1"/>
  <c r="R24" i="5"/>
  <c r="Q24" i="5"/>
  <c r="P24" i="5"/>
  <c r="O24" i="5"/>
  <c r="H24" i="5"/>
  <c r="I50" i="5" s="1"/>
  <c r="Z23" i="5"/>
  <c r="Y23" i="5"/>
  <c r="X23" i="5"/>
  <c r="F49" i="5" s="1"/>
  <c r="W23" i="5"/>
  <c r="V23" i="5"/>
  <c r="U23" i="5"/>
  <c r="T23" i="5"/>
  <c r="S23" i="5"/>
  <c r="R23" i="5"/>
  <c r="Q23" i="5"/>
  <c r="P23" i="5"/>
  <c r="O23" i="5"/>
  <c r="P49" i="5" s="1"/>
  <c r="H23" i="5"/>
  <c r="Z22" i="5"/>
  <c r="Y22" i="5"/>
  <c r="X22" i="5"/>
  <c r="W22" i="5"/>
  <c r="V22" i="5"/>
  <c r="U22" i="5"/>
  <c r="T22" i="5"/>
  <c r="S22" i="5"/>
  <c r="R22" i="5"/>
  <c r="Q22" i="5"/>
  <c r="P22" i="5"/>
  <c r="O22" i="5"/>
  <c r="Q48" i="5" s="1"/>
  <c r="H22" i="5"/>
  <c r="I48" i="5" s="1"/>
  <c r="Z21" i="5"/>
  <c r="Y21" i="5"/>
  <c r="X21" i="5"/>
  <c r="W21" i="5"/>
  <c r="V21" i="5"/>
  <c r="D47" i="5" s="1"/>
  <c r="U21" i="5"/>
  <c r="T21" i="5"/>
  <c r="S21" i="5"/>
  <c r="R21" i="5"/>
  <c r="Q21" i="5"/>
  <c r="P21" i="5"/>
  <c r="O21" i="5"/>
  <c r="Q47" i="5" s="1"/>
  <c r="H21" i="5"/>
  <c r="Z20" i="5"/>
  <c r="Y20" i="5"/>
  <c r="X20" i="5"/>
  <c r="W20" i="5"/>
  <c r="E46" i="5" s="1"/>
  <c r="V20" i="5"/>
  <c r="U20" i="5"/>
  <c r="T20" i="5"/>
  <c r="S20" i="5"/>
  <c r="R20" i="5"/>
  <c r="Q20" i="5"/>
  <c r="P20" i="5"/>
  <c r="O20" i="5"/>
  <c r="P46" i="5" s="1"/>
  <c r="H20" i="5"/>
  <c r="H46" i="5" s="1"/>
  <c r="Z19" i="5"/>
  <c r="Y19" i="5"/>
  <c r="B45" i="5" s="1"/>
  <c r="X19" i="5"/>
  <c r="F45" i="5" s="1"/>
  <c r="W19" i="5"/>
  <c r="V19" i="5"/>
  <c r="U19" i="5"/>
  <c r="T19" i="5"/>
  <c r="S19" i="5"/>
  <c r="R19" i="5"/>
  <c r="Q19" i="5"/>
  <c r="P19" i="5"/>
  <c r="O19" i="5"/>
  <c r="Q45" i="5" s="1"/>
  <c r="H19" i="5"/>
  <c r="I45" i="5" s="1"/>
  <c r="Z18" i="5"/>
  <c r="Y18" i="5"/>
  <c r="X18" i="5"/>
  <c r="W18" i="5"/>
  <c r="V18" i="5"/>
  <c r="U18" i="5"/>
  <c r="T18" i="5"/>
  <c r="S18" i="5"/>
  <c r="R18" i="5"/>
  <c r="Q18" i="5"/>
  <c r="P18" i="5"/>
  <c r="O18" i="5"/>
  <c r="Q44" i="5" s="1"/>
  <c r="H18" i="5"/>
  <c r="I44" i="5" s="1"/>
  <c r="Z17" i="5"/>
  <c r="Y17" i="5"/>
  <c r="X17" i="5"/>
  <c r="W17" i="5"/>
  <c r="V17" i="5"/>
  <c r="D43" i="5" s="1"/>
  <c r="U17" i="5"/>
  <c r="T17" i="5"/>
  <c r="S17" i="5"/>
  <c r="R17" i="5"/>
  <c r="Q17" i="5"/>
  <c r="P17" i="5"/>
  <c r="O17" i="5"/>
  <c r="Q43" i="5" s="1"/>
  <c r="H17" i="5"/>
  <c r="Z16" i="5"/>
  <c r="Y16" i="5"/>
  <c r="X16" i="5"/>
  <c r="F42" i="5" s="1"/>
  <c r="W16" i="5"/>
  <c r="E42" i="5" s="1"/>
  <c r="V16" i="5"/>
  <c r="U16" i="5"/>
  <c r="T16" i="5"/>
  <c r="S16" i="5"/>
  <c r="R16" i="5"/>
  <c r="Q16" i="5"/>
  <c r="P16" i="5"/>
  <c r="O16" i="5"/>
  <c r="P42" i="5" s="1"/>
  <c r="H16" i="5"/>
  <c r="H42" i="5" s="1"/>
  <c r="Z15" i="5"/>
  <c r="Y15" i="5"/>
  <c r="B41" i="5" s="1"/>
  <c r="X15" i="5"/>
  <c r="F41" i="5" s="1"/>
  <c r="W15" i="5"/>
  <c r="V15" i="5"/>
  <c r="U15" i="5"/>
  <c r="L41" i="5" s="1"/>
  <c r="T15" i="5"/>
  <c r="S15" i="5"/>
  <c r="R15" i="5"/>
  <c r="Q15" i="5"/>
  <c r="P15" i="5"/>
  <c r="O15" i="5"/>
  <c r="Q41" i="5" s="1"/>
  <c r="H15" i="5"/>
  <c r="I41" i="5" s="1"/>
  <c r="Z14" i="5"/>
  <c r="C40" i="5" s="1"/>
  <c r="V40" i="5" s="1"/>
  <c r="Y14" i="5"/>
  <c r="X14" i="5"/>
  <c r="W14" i="5"/>
  <c r="V14" i="5"/>
  <c r="D40" i="5" s="1"/>
  <c r="U14" i="5"/>
  <c r="L40" i="5" s="1"/>
  <c r="T14" i="5"/>
  <c r="S14" i="5"/>
  <c r="R14" i="5"/>
  <c r="Q14" i="5"/>
  <c r="P14" i="5"/>
  <c r="O14" i="5"/>
  <c r="Q40" i="5" s="1"/>
  <c r="H14" i="5"/>
  <c r="I40" i="5" s="1"/>
  <c r="Z13" i="5"/>
  <c r="C39" i="5" s="1"/>
  <c r="V39" i="5" s="1"/>
  <c r="Y13" i="5"/>
  <c r="X13" i="5"/>
  <c r="W13" i="5"/>
  <c r="E39" i="5" s="1"/>
  <c r="V13" i="5"/>
  <c r="D39" i="5" s="1"/>
  <c r="U13" i="5"/>
  <c r="T13" i="5"/>
  <c r="S13" i="5"/>
  <c r="R13" i="5"/>
  <c r="Q13" i="5"/>
  <c r="P13" i="5"/>
  <c r="O13" i="5"/>
  <c r="Q39" i="5" s="1"/>
  <c r="H13" i="5"/>
  <c r="Z12" i="5"/>
  <c r="Y12" i="5"/>
  <c r="X12" i="5"/>
  <c r="F38" i="5" s="1"/>
  <c r="W12" i="5"/>
  <c r="E38" i="5" s="1"/>
  <c r="V12" i="5"/>
  <c r="U12" i="5"/>
  <c r="T12" i="5"/>
  <c r="S12" i="5"/>
  <c r="R12" i="5"/>
  <c r="Q12" i="5"/>
  <c r="P12" i="5"/>
  <c r="O12" i="5"/>
  <c r="P38" i="5" s="1"/>
  <c r="H12" i="5"/>
  <c r="H38" i="5" s="1"/>
  <c r="Z11" i="5"/>
  <c r="Y11" i="5"/>
  <c r="B37" i="5" s="1"/>
  <c r="X11" i="5"/>
  <c r="F37" i="5" s="1"/>
  <c r="W11" i="5"/>
  <c r="V11" i="5"/>
  <c r="U11" i="5"/>
  <c r="L37" i="5" s="1"/>
  <c r="T11" i="5"/>
  <c r="S11" i="5"/>
  <c r="R11" i="5"/>
  <c r="Q11" i="5"/>
  <c r="P11" i="5"/>
  <c r="O11" i="5"/>
  <c r="Q37" i="5" s="1"/>
  <c r="H11" i="5"/>
  <c r="I37" i="5" s="1"/>
  <c r="Z10" i="5"/>
  <c r="C36" i="5" s="1"/>
  <c r="V36" i="5" s="1"/>
  <c r="Y10" i="5"/>
  <c r="B36" i="5" s="1"/>
  <c r="X10" i="5"/>
  <c r="W10" i="5"/>
  <c r="V10" i="5"/>
  <c r="D36" i="5" s="1"/>
  <c r="U10" i="5"/>
  <c r="L36" i="5" s="1"/>
  <c r="T10" i="5"/>
  <c r="S10" i="5"/>
  <c r="R10" i="5"/>
  <c r="Q10" i="5"/>
  <c r="P10" i="5"/>
  <c r="O10" i="5"/>
  <c r="Q36" i="5" s="1"/>
  <c r="H10" i="5"/>
  <c r="I36" i="5" s="1"/>
  <c r="Z9" i="5"/>
  <c r="C35" i="5" s="1"/>
  <c r="V35" i="5" s="1"/>
  <c r="Y9" i="5"/>
  <c r="X9" i="5"/>
  <c r="W9" i="5"/>
  <c r="E35" i="5" s="1"/>
  <c r="V9" i="5"/>
  <c r="D35" i="5" s="1"/>
  <c r="U9" i="5"/>
  <c r="T9" i="5"/>
  <c r="S9" i="5"/>
  <c r="R9" i="5"/>
  <c r="Q9" i="5"/>
  <c r="P9" i="5"/>
  <c r="O9" i="5"/>
  <c r="Q35" i="5" s="1"/>
  <c r="H9" i="5"/>
  <c r="Z8" i="5"/>
  <c r="Y8" i="5"/>
  <c r="X8" i="5"/>
  <c r="F34" i="5" s="1"/>
  <c r="W8" i="5"/>
  <c r="E34" i="5" s="1"/>
  <c r="V8" i="5"/>
  <c r="U8" i="5"/>
  <c r="T8" i="5"/>
  <c r="S8" i="5"/>
  <c r="R8" i="5"/>
  <c r="Q8" i="5"/>
  <c r="P8" i="5"/>
  <c r="O8" i="5"/>
  <c r="H8" i="5"/>
  <c r="H56" i="52" s="1"/>
  <c r="Z7" i="5"/>
  <c r="Y7" i="5"/>
  <c r="B33" i="5" s="1"/>
  <c r="X7" i="5"/>
  <c r="F33" i="5" s="1"/>
  <c r="W7" i="5"/>
  <c r="V7" i="5"/>
  <c r="U7" i="5"/>
  <c r="L33" i="5" s="1"/>
  <c r="T7" i="5"/>
  <c r="S7" i="5"/>
  <c r="R7" i="5"/>
  <c r="Q7" i="5"/>
  <c r="P7" i="5"/>
  <c r="O7" i="5"/>
  <c r="P33" i="5" s="1"/>
  <c r="H7" i="5"/>
  <c r="H55" i="52" s="1"/>
  <c r="Z6" i="5"/>
  <c r="C32" i="5" s="1"/>
  <c r="Y6" i="5"/>
  <c r="B32" i="5" s="1"/>
  <c r="X6" i="5"/>
  <c r="W6" i="5"/>
  <c r="V6" i="5"/>
  <c r="D32" i="5" s="1"/>
  <c r="U6" i="5"/>
  <c r="L32" i="5" s="1"/>
  <c r="T6" i="5"/>
  <c r="S6" i="5"/>
  <c r="R6" i="5"/>
  <c r="Q6" i="5"/>
  <c r="P6" i="5"/>
  <c r="O6" i="5"/>
  <c r="P32" i="5" s="1"/>
  <c r="H6" i="5"/>
  <c r="H54" i="52" s="1"/>
  <c r="Z5" i="5"/>
  <c r="C31" i="5" s="1"/>
  <c r="Y5" i="5"/>
  <c r="X5" i="5"/>
  <c r="W5" i="5"/>
  <c r="E31" i="5" s="1"/>
  <c r="V5" i="5"/>
  <c r="D31" i="5" s="1"/>
  <c r="U5" i="5"/>
  <c r="T5" i="5"/>
  <c r="S5" i="5"/>
  <c r="R5" i="5"/>
  <c r="Q5" i="5"/>
  <c r="P5" i="5"/>
  <c r="O5" i="5"/>
  <c r="L31" i="5" s="1"/>
  <c r="H5" i="5"/>
  <c r="T4" i="5"/>
  <c r="S4" i="5"/>
  <c r="R4" i="5"/>
  <c r="Q4" i="5"/>
  <c r="P4" i="5"/>
  <c r="O4" i="5"/>
  <c r="Q30" i="5" s="1"/>
  <c r="H4" i="5"/>
  <c r="I30" i="5" s="1"/>
  <c r="S30" i="2"/>
  <c r="E30" i="2"/>
  <c r="S29" i="2"/>
  <c r="S28" i="2"/>
  <c r="S27" i="2"/>
  <c r="S26" i="2"/>
  <c r="E26" i="2"/>
  <c r="S25" i="2"/>
  <c r="S24" i="2"/>
  <c r="S23" i="2"/>
  <c r="S22" i="2"/>
  <c r="E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I21" i="2"/>
  <c r="E21" i="2"/>
  <c r="AD20" i="2"/>
  <c r="S20" i="2"/>
  <c r="G20" i="2"/>
  <c r="AE14" i="2"/>
  <c r="C30" i="2" s="1"/>
  <c r="V30" i="2" s="1"/>
  <c r="AD14" i="2"/>
  <c r="B30" i="2" s="1"/>
  <c r="U30" i="2" s="1"/>
  <c r="AB14" i="2"/>
  <c r="AA14" i="2"/>
  <c r="Z14" i="2"/>
  <c r="D30" i="2" s="1"/>
  <c r="Y14" i="2"/>
  <c r="L30" i="2" s="1"/>
  <c r="X14" i="2"/>
  <c r="W14" i="2"/>
  <c r="V14" i="2"/>
  <c r="U14" i="2"/>
  <c r="T14" i="2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D29" i="2" s="1"/>
  <c r="Y13" i="2"/>
  <c r="L29" i="2" s="1"/>
  <c r="X13" i="2"/>
  <c r="W13" i="2"/>
  <c r="V13" i="2"/>
  <c r="U13" i="2"/>
  <c r="T13" i="2"/>
  <c r="E29" i="2" s="1"/>
  <c r="S13" i="2"/>
  <c r="R13" i="2"/>
  <c r="P29" i="2" s="1"/>
  <c r="J13" i="2"/>
  <c r="AC13" i="2" s="1"/>
  <c r="F29" i="2" s="1"/>
  <c r="I13" i="2"/>
  <c r="I29" i="2" s="1"/>
  <c r="AE12" i="2"/>
  <c r="AD12" i="2"/>
  <c r="B28" i="2" s="1"/>
  <c r="U28" i="2" s="1"/>
  <c r="AB12" i="2"/>
  <c r="AA12" i="2"/>
  <c r="Z12" i="2"/>
  <c r="D28" i="2" s="1"/>
  <c r="Y12" i="2"/>
  <c r="L28" i="2" s="1"/>
  <c r="X12" i="2"/>
  <c r="W12" i="2"/>
  <c r="V12" i="2"/>
  <c r="U12" i="2"/>
  <c r="T12" i="2"/>
  <c r="E28" i="2" s="1"/>
  <c r="S12" i="2"/>
  <c r="R12" i="2"/>
  <c r="P28" i="2" s="1"/>
  <c r="J12" i="2"/>
  <c r="AC12" i="2" s="1"/>
  <c r="F28" i="2" s="1"/>
  <c r="I12" i="2"/>
  <c r="AE11" i="2"/>
  <c r="C27" i="2" s="1"/>
  <c r="M27" i="2" s="1"/>
  <c r="AD11" i="2"/>
  <c r="B27" i="2" s="1"/>
  <c r="U27" i="2" s="1"/>
  <c r="AB11" i="2"/>
  <c r="AA11" i="2"/>
  <c r="Z11" i="2"/>
  <c r="D27" i="2" s="1"/>
  <c r="Y11" i="2"/>
  <c r="L27" i="2" s="1"/>
  <c r="X11" i="2"/>
  <c r="W11" i="2"/>
  <c r="V11" i="2"/>
  <c r="U11" i="2"/>
  <c r="T11" i="2"/>
  <c r="E27" i="2" s="1"/>
  <c r="S11" i="2"/>
  <c r="R11" i="2"/>
  <c r="P27" i="2" s="1"/>
  <c r="J11" i="2"/>
  <c r="AC11" i="2" s="1"/>
  <c r="F27" i="2" s="1"/>
  <c r="I11" i="2"/>
  <c r="AE10" i="2"/>
  <c r="C26" i="2" s="1"/>
  <c r="E52" i="52" s="1"/>
  <c r="AD10" i="2"/>
  <c r="B26" i="2" s="1"/>
  <c r="R26" i="2" s="1"/>
  <c r="AB10" i="2"/>
  <c r="AA10" i="2"/>
  <c r="Z10" i="2"/>
  <c r="D26" i="2" s="1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D25" i="2" s="1"/>
  <c r="Y9" i="2"/>
  <c r="L25" i="2" s="1"/>
  <c r="X9" i="2"/>
  <c r="W9" i="2"/>
  <c r="V9" i="2"/>
  <c r="U9" i="2"/>
  <c r="T9" i="2"/>
  <c r="E25" i="2" s="1"/>
  <c r="S9" i="2"/>
  <c r="R9" i="2"/>
  <c r="J9" i="2"/>
  <c r="AC9" i="2" s="1"/>
  <c r="F25" i="2" s="1"/>
  <c r="I9" i="2"/>
  <c r="I25" i="2" s="1"/>
  <c r="AE8" i="2"/>
  <c r="AD8" i="2"/>
  <c r="B24" i="2" s="1"/>
  <c r="AB8" i="2"/>
  <c r="AA8" i="2"/>
  <c r="Z8" i="2"/>
  <c r="D24" i="2" s="1"/>
  <c r="Y8" i="2"/>
  <c r="L24" i="2" s="1"/>
  <c r="X8" i="2"/>
  <c r="W8" i="2"/>
  <c r="V8" i="2"/>
  <c r="U8" i="2"/>
  <c r="T8" i="2"/>
  <c r="E24" i="2" s="1"/>
  <c r="S8" i="2"/>
  <c r="R8" i="2"/>
  <c r="J8" i="2"/>
  <c r="AC8" i="2" s="1"/>
  <c r="F24" i="2" s="1"/>
  <c r="I8" i="2"/>
  <c r="AE7" i="2"/>
  <c r="C23" i="2" s="1"/>
  <c r="E49" i="52" s="1"/>
  <c r="AD7" i="2"/>
  <c r="B23" i="2" s="1"/>
  <c r="AB7" i="2"/>
  <c r="AA7" i="2"/>
  <c r="Z7" i="2"/>
  <c r="D23" i="2" s="1"/>
  <c r="Y7" i="2"/>
  <c r="L23" i="2" s="1"/>
  <c r="X7" i="2"/>
  <c r="W7" i="2"/>
  <c r="V7" i="2"/>
  <c r="U7" i="2"/>
  <c r="T7" i="2"/>
  <c r="E23" i="2" s="1"/>
  <c r="S7" i="2"/>
  <c r="R7" i="2"/>
  <c r="J7" i="2"/>
  <c r="AC7" i="2" s="1"/>
  <c r="F23" i="2" s="1"/>
  <c r="I7" i="2"/>
  <c r="AE6" i="2"/>
  <c r="C22" i="2" s="1"/>
  <c r="E48" i="52" s="1"/>
  <c r="AD6" i="2"/>
  <c r="B22" i="2" s="1"/>
  <c r="R22" i="2" s="1"/>
  <c r="AB6" i="2"/>
  <c r="AA6" i="2"/>
  <c r="Z6" i="2"/>
  <c r="D22" i="2" s="1"/>
  <c r="Y6" i="2"/>
  <c r="L22" i="2" s="1"/>
  <c r="X6" i="2"/>
  <c r="W6" i="2"/>
  <c r="V6" i="2"/>
  <c r="U6" i="2"/>
  <c r="T6" i="2"/>
  <c r="S6" i="2"/>
  <c r="R6" i="2"/>
  <c r="J6" i="2"/>
  <c r="AC6" i="2" s="1"/>
  <c r="F22" i="2" s="1"/>
  <c r="I6" i="2"/>
  <c r="AE5" i="2"/>
  <c r="C21" i="2" s="1"/>
  <c r="E47" i="52" s="1"/>
  <c r="AD5" i="2"/>
  <c r="AB5" i="2"/>
  <c r="AA5" i="2"/>
  <c r="Z5" i="2"/>
  <c r="X5" i="2"/>
  <c r="W5" i="2"/>
  <c r="V5" i="2"/>
  <c r="U5" i="2"/>
  <c r="T5" i="2"/>
  <c r="S5" i="2"/>
  <c r="R5" i="2"/>
  <c r="M46" i="7" s="1"/>
  <c r="J5" i="2"/>
  <c r="I5" i="2"/>
  <c r="H47" i="52" s="1"/>
  <c r="J4" i="2"/>
  <c r="I20" i="2" s="1"/>
  <c r="I4" i="2"/>
  <c r="H20" i="2" s="1"/>
  <c r="AG47" i="1"/>
  <c r="G45" i="77" s="1"/>
  <c r="AF47" i="1"/>
  <c r="G45" i="49" s="1"/>
  <c r="AD47" i="1"/>
  <c r="AB47" i="1"/>
  <c r="Z47" i="1"/>
  <c r="V47" i="1"/>
  <c r="X47" i="1" s="1"/>
  <c r="AJ47" i="1" s="1"/>
  <c r="E46" i="52" s="1"/>
  <c r="U47" i="1"/>
  <c r="W47" i="1" s="1"/>
  <c r="AI47" i="1" s="1"/>
  <c r="AK47" i="1" s="1"/>
  <c r="O47" i="1"/>
  <c r="J47" i="1"/>
  <c r="AE47" i="1" s="1"/>
  <c r="AO47" i="1" s="1"/>
  <c r="H47" i="1"/>
  <c r="G47" i="1"/>
  <c r="F47" i="1"/>
  <c r="E47" i="1"/>
  <c r="M47" i="1" s="1"/>
  <c r="D47" i="1"/>
  <c r="L47" i="1" s="1"/>
  <c r="C47" i="1"/>
  <c r="K47" i="1" s="1"/>
  <c r="B47" i="1"/>
  <c r="AQ46" i="1"/>
  <c r="AJ46" i="1"/>
  <c r="AF46" i="1"/>
  <c r="AD46" i="1"/>
  <c r="AB46" i="1"/>
  <c r="AG46" i="1" s="1"/>
  <c r="Z46" i="1"/>
  <c r="X46" i="1"/>
  <c r="V46" i="1"/>
  <c r="U46" i="1"/>
  <c r="P46" i="1"/>
  <c r="O46" i="1"/>
  <c r="M46" i="1"/>
  <c r="L46" i="1"/>
  <c r="K46" i="1"/>
  <c r="J46" i="1"/>
  <c r="I46" i="1"/>
  <c r="AQ45" i="1"/>
  <c r="AJ45" i="1"/>
  <c r="AF45" i="1"/>
  <c r="AD45" i="1"/>
  <c r="AB45" i="1"/>
  <c r="AG45" i="1" s="1"/>
  <c r="Z45" i="1"/>
  <c r="X45" i="1"/>
  <c r="V45" i="1"/>
  <c r="U45" i="1"/>
  <c r="P45" i="1"/>
  <c r="O45" i="1"/>
  <c r="M45" i="1"/>
  <c r="L45" i="1"/>
  <c r="K45" i="1"/>
  <c r="J45" i="1"/>
  <c r="I45" i="1"/>
  <c r="AQ44" i="1"/>
  <c r="AF44" i="1"/>
  <c r="AD44" i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O43" i="1"/>
  <c r="AG43" i="1"/>
  <c r="AF43" i="1"/>
  <c r="AD43" i="1"/>
  <c r="AB43" i="1"/>
  <c r="Z43" i="1"/>
  <c r="V43" i="1"/>
  <c r="U43" i="1"/>
  <c r="W43" i="1" s="1"/>
  <c r="AI43" i="1" s="1"/>
  <c r="P43" i="1"/>
  <c r="O43" i="1"/>
  <c r="N43" i="1"/>
  <c r="M43" i="1"/>
  <c r="L43" i="1"/>
  <c r="K43" i="1"/>
  <c r="J43" i="1"/>
  <c r="AE43" i="1" s="1"/>
  <c r="I43" i="1"/>
  <c r="H42" i="52" s="1"/>
  <c r="AQ42" i="1"/>
  <c r="AD42" i="1"/>
  <c r="AF42" i="1" s="1"/>
  <c r="AB42" i="1"/>
  <c r="AG42" i="1" s="1"/>
  <c r="Z42" i="1"/>
  <c r="W42" i="1"/>
  <c r="AI42" i="1" s="1"/>
  <c r="D41" i="52" s="1"/>
  <c r="V42" i="1"/>
  <c r="X42" i="1" s="1"/>
  <c r="AJ42" i="1" s="1"/>
  <c r="U42" i="1"/>
  <c r="P42" i="1"/>
  <c r="O42" i="1"/>
  <c r="N42" i="1"/>
  <c r="M42" i="1"/>
  <c r="L42" i="1"/>
  <c r="K42" i="1"/>
  <c r="J42" i="1"/>
  <c r="AE42" i="1" s="1"/>
  <c r="I42" i="1"/>
  <c r="H41" i="52" s="1"/>
  <c r="AQ41" i="1"/>
  <c r="AE41" i="1"/>
  <c r="AD41" i="1"/>
  <c r="AF41" i="1" s="1"/>
  <c r="AB41" i="1"/>
  <c r="AG41" i="1" s="1"/>
  <c r="Z41" i="1"/>
  <c r="X41" i="1"/>
  <c r="AJ41" i="1" s="1"/>
  <c r="E40" i="52" s="1"/>
  <c r="V41" i="1"/>
  <c r="U41" i="1"/>
  <c r="P41" i="1"/>
  <c r="O41" i="1"/>
  <c r="N41" i="1"/>
  <c r="M41" i="1"/>
  <c r="L41" i="1"/>
  <c r="K41" i="1"/>
  <c r="J41" i="1"/>
  <c r="I41" i="1"/>
  <c r="H40" i="52" s="1"/>
  <c r="AQ40" i="1"/>
  <c r="AF40" i="1"/>
  <c r="AD40" i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O39" i="1"/>
  <c r="AG39" i="1"/>
  <c r="AF39" i="1"/>
  <c r="AD39" i="1"/>
  <c r="AB39" i="1"/>
  <c r="Z39" i="1"/>
  <c r="M37" i="73" s="1"/>
  <c r="V39" i="1"/>
  <c r="U39" i="1"/>
  <c r="W39" i="1" s="1"/>
  <c r="AI39" i="1" s="1"/>
  <c r="P39" i="1"/>
  <c r="O39" i="1"/>
  <c r="N39" i="1"/>
  <c r="M39" i="1"/>
  <c r="L39" i="1"/>
  <c r="K39" i="1"/>
  <c r="J39" i="1"/>
  <c r="AE39" i="1" s="1"/>
  <c r="I39" i="1"/>
  <c r="H38" i="52" s="1"/>
  <c r="AQ38" i="1"/>
  <c r="AD38" i="1"/>
  <c r="AF38" i="1" s="1"/>
  <c r="AB38" i="1"/>
  <c r="AG38" i="1" s="1"/>
  <c r="Z38" i="1"/>
  <c r="W38" i="1"/>
  <c r="AI38" i="1" s="1"/>
  <c r="AP38" i="1" s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E37" i="1"/>
  <c r="AD37" i="1"/>
  <c r="AF37" i="1" s="1"/>
  <c r="AB37" i="1"/>
  <c r="AG37" i="1" s="1"/>
  <c r="Z37" i="1"/>
  <c r="X37" i="1"/>
  <c r="AJ37" i="1" s="1"/>
  <c r="E36" i="52" s="1"/>
  <c r="V37" i="1"/>
  <c r="U37" i="1"/>
  <c r="P37" i="1"/>
  <c r="O37" i="1"/>
  <c r="N37" i="1"/>
  <c r="M37" i="1"/>
  <c r="L37" i="1"/>
  <c r="K37" i="1"/>
  <c r="J37" i="1"/>
  <c r="I37" i="1"/>
  <c r="H36" i="52" s="1"/>
  <c r="AQ36" i="1"/>
  <c r="AF36" i="1"/>
  <c r="AD36" i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O35" i="1"/>
  <c r="AG35" i="1"/>
  <c r="AF35" i="1"/>
  <c r="AD35" i="1"/>
  <c r="AB35" i="1"/>
  <c r="Z35" i="1"/>
  <c r="V35" i="1"/>
  <c r="U35" i="1"/>
  <c r="W35" i="1" s="1"/>
  <c r="AI35" i="1" s="1"/>
  <c r="P35" i="1"/>
  <c r="O35" i="1"/>
  <c r="N35" i="1"/>
  <c r="M35" i="1"/>
  <c r="L35" i="1"/>
  <c r="K35" i="1"/>
  <c r="J35" i="1"/>
  <c r="AE35" i="1" s="1"/>
  <c r="I35" i="1"/>
  <c r="H34" i="52" s="1"/>
  <c r="AQ34" i="1"/>
  <c r="AD34" i="1"/>
  <c r="AF34" i="1" s="1"/>
  <c r="AB34" i="1"/>
  <c r="AG34" i="1" s="1"/>
  <c r="Z34" i="1"/>
  <c r="W34" i="1"/>
  <c r="AI34" i="1" s="1"/>
  <c r="AP34" i="1" s="1"/>
  <c r="V34" i="1"/>
  <c r="X34" i="1" s="1"/>
  <c r="AJ34" i="1" s="1"/>
  <c r="U34" i="1"/>
  <c r="P34" i="1"/>
  <c r="O34" i="1"/>
  <c r="N34" i="1"/>
  <c r="M34" i="1"/>
  <c r="L34" i="1"/>
  <c r="K34" i="1"/>
  <c r="J34" i="1"/>
  <c r="AE34" i="1" s="1"/>
  <c r="I34" i="1"/>
  <c r="H33" i="52" s="1"/>
  <c r="AQ33" i="1"/>
  <c r="AE33" i="1"/>
  <c r="AD33" i="1"/>
  <c r="AF33" i="1" s="1"/>
  <c r="AB33" i="1"/>
  <c r="AG33" i="1" s="1"/>
  <c r="Z33" i="1"/>
  <c r="X33" i="1"/>
  <c r="AJ33" i="1" s="1"/>
  <c r="E32" i="52" s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I30" i="7" s="1"/>
  <c r="AD32" i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O31" i="1"/>
  <c r="AG31" i="1"/>
  <c r="AF31" i="1"/>
  <c r="AD31" i="1"/>
  <c r="AB31" i="1"/>
  <c r="Z31" i="1"/>
  <c r="V31" i="1"/>
  <c r="U31" i="1"/>
  <c r="W31" i="1" s="1"/>
  <c r="AI31" i="1" s="1"/>
  <c r="P31" i="1"/>
  <c r="O31" i="1"/>
  <c r="N31" i="1"/>
  <c r="M31" i="1"/>
  <c r="L31" i="1"/>
  <c r="K31" i="1"/>
  <c r="J31" i="1"/>
  <c r="AE31" i="1" s="1"/>
  <c r="I31" i="1"/>
  <c r="H30" i="52" s="1"/>
  <c r="AU30" i="1"/>
  <c r="AQ30" i="1"/>
  <c r="AD30" i="1"/>
  <c r="AF30" i="1" s="1"/>
  <c r="AB30" i="1"/>
  <c r="AG30" i="1" s="1"/>
  <c r="Z30" i="1"/>
  <c r="W30" i="1"/>
  <c r="AI30" i="1" s="1"/>
  <c r="V30" i="1"/>
  <c r="X30" i="1" s="1"/>
  <c r="AJ30" i="1" s="1"/>
  <c r="U30" i="1"/>
  <c r="P30" i="1"/>
  <c r="O30" i="1"/>
  <c r="N30" i="1"/>
  <c r="M30" i="1"/>
  <c r="L30" i="1"/>
  <c r="K30" i="1"/>
  <c r="J30" i="1"/>
  <c r="AE30" i="1" s="1"/>
  <c r="I30" i="1"/>
  <c r="H29" i="52" s="1"/>
  <c r="AQ29" i="1"/>
  <c r="AE29" i="1"/>
  <c r="AD29" i="1"/>
  <c r="AF29" i="1" s="1"/>
  <c r="AB29" i="1"/>
  <c r="AG29" i="1" s="1"/>
  <c r="Z29" i="1"/>
  <c r="X29" i="1"/>
  <c r="AJ29" i="1" s="1"/>
  <c r="E28" i="52" s="1"/>
  <c r="K28" i="52" s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O27" i="1"/>
  <c r="AG27" i="1"/>
  <c r="AF27" i="1"/>
  <c r="AD27" i="1"/>
  <c r="AB27" i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AE27" i="1" s="1"/>
  <c r="I27" i="1"/>
  <c r="H26" i="52" s="1"/>
  <c r="AQ26" i="1"/>
  <c r="AD26" i="1"/>
  <c r="AF26" i="1" s="1"/>
  <c r="AB26" i="1"/>
  <c r="AG26" i="1" s="1"/>
  <c r="Z26" i="1"/>
  <c r="W26" i="1"/>
  <c r="AI26" i="1" s="1"/>
  <c r="AU26" i="1" s="1"/>
  <c r="V26" i="1"/>
  <c r="X26" i="1" s="1"/>
  <c r="AJ26" i="1" s="1"/>
  <c r="U26" i="1"/>
  <c r="P26" i="1"/>
  <c r="O26" i="1"/>
  <c r="N26" i="1"/>
  <c r="M26" i="1"/>
  <c r="L26" i="1"/>
  <c r="K26" i="1"/>
  <c r="J26" i="1"/>
  <c r="AE26" i="1" s="1"/>
  <c r="I26" i="1"/>
  <c r="H25" i="52" s="1"/>
  <c r="AV25" i="1"/>
  <c r="AQ25" i="1"/>
  <c r="AE25" i="1"/>
  <c r="AD25" i="1"/>
  <c r="AF25" i="1" s="1"/>
  <c r="AB25" i="1"/>
  <c r="AG25" i="1" s="1"/>
  <c r="Z25" i="1"/>
  <c r="X25" i="1"/>
  <c r="AJ25" i="1" s="1"/>
  <c r="E24" i="52" s="1"/>
  <c r="V25" i="1"/>
  <c r="U25" i="1"/>
  <c r="P25" i="1"/>
  <c r="O25" i="1"/>
  <c r="N25" i="1"/>
  <c r="M25" i="1"/>
  <c r="L25" i="1"/>
  <c r="K25" i="1"/>
  <c r="J25" i="1"/>
  <c r="I25" i="1"/>
  <c r="H24" i="52" s="1"/>
  <c r="AQ24" i="1"/>
  <c r="AF24" i="1"/>
  <c r="I22" i="7" s="1"/>
  <c r="AD24" i="1"/>
  <c r="AB24" i="1"/>
  <c r="AG24" i="1" s="1"/>
  <c r="Z24" i="1"/>
  <c r="V24" i="1"/>
  <c r="U24" i="1"/>
  <c r="P24" i="1"/>
  <c r="O24" i="1"/>
  <c r="N24" i="1"/>
  <c r="M24" i="1"/>
  <c r="L24" i="1"/>
  <c r="K24" i="1"/>
  <c r="J24" i="1"/>
  <c r="I24" i="1"/>
  <c r="H23" i="52" s="1"/>
  <c r="AQ23" i="1"/>
  <c r="AO23" i="1"/>
  <c r="AG23" i="1"/>
  <c r="AF23" i="1"/>
  <c r="AD23" i="1"/>
  <c r="AB23" i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AE23" i="1" s="1"/>
  <c r="I23" i="1"/>
  <c r="H22" i="52" s="1"/>
  <c r="AU22" i="1"/>
  <c r="AQ22" i="1"/>
  <c r="AP22" i="1"/>
  <c r="AD22" i="1"/>
  <c r="AF22" i="1" s="1"/>
  <c r="AB22" i="1"/>
  <c r="AG22" i="1" s="1"/>
  <c r="Z22" i="1"/>
  <c r="W22" i="1"/>
  <c r="AI22" i="1" s="1"/>
  <c r="V22" i="1"/>
  <c r="X22" i="1" s="1"/>
  <c r="AJ22" i="1" s="1"/>
  <c r="U22" i="1"/>
  <c r="P22" i="1"/>
  <c r="O22" i="1"/>
  <c r="N22" i="1"/>
  <c r="M22" i="1"/>
  <c r="L22" i="1"/>
  <c r="K22" i="1"/>
  <c r="J22" i="1"/>
  <c r="AE22" i="1" s="1"/>
  <c r="I22" i="1"/>
  <c r="H21" i="52" s="1"/>
  <c r="AQ21" i="1"/>
  <c r="AE21" i="1"/>
  <c r="AD21" i="1"/>
  <c r="AF21" i="1" s="1"/>
  <c r="AB21" i="1"/>
  <c r="AG21" i="1" s="1"/>
  <c r="Z21" i="1"/>
  <c r="X21" i="1"/>
  <c r="AJ21" i="1" s="1"/>
  <c r="E20" i="52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O19" i="1"/>
  <c r="AG19" i="1"/>
  <c r="AF19" i="1"/>
  <c r="AD19" i="1"/>
  <c r="AB19" i="1"/>
  <c r="Z19" i="1"/>
  <c r="V19" i="1"/>
  <c r="U19" i="1"/>
  <c r="W19" i="1" s="1"/>
  <c r="AI19" i="1" s="1"/>
  <c r="P19" i="1"/>
  <c r="O19" i="1"/>
  <c r="N19" i="1"/>
  <c r="M19" i="1"/>
  <c r="L19" i="1"/>
  <c r="K19" i="1"/>
  <c r="J19" i="1"/>
  <c r="AE19" i="1" s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V17" i="1"/>
  <c r="AQ17" i="1"/>
  <c r="AE17" i="1"/>
  <c r="AD17" i="1"/>
  <c r="AF17" i="1" s="1"/>
  <c r="AB17" i="1"/>
  <c r="AG17" i="1" s="1"/>
  <c r="Z17" i="1"/>
  <c r="X17" i="1"/>
  <c r="AJ17" i="1" s="1"/>
  <c r="E16" i="52" s="1"/>
  <c r="V17" i="1"/>
  <c r="U17" i="1"/>
  <c r="P17" i="1"/>
  <c r="O17" i="1"/>
  <c r="N17" i="1"/>
  <c r="M17" i="1"/>
  <c r="L17" i="1"/>
  <c r="K17" i="1"/>
  <c r="J17" i="1"/>
  <c r="I17" i="1"/>
  <c r="AQ16" i="1"/>
  <c r="AF16" i="1"/>
  <c r="AR16" i="1" s="1"/>
  <c r="AD16" i="1"/>
  <c r="AB16" i="1"/>
  <c r="AG16" i="1" s="1"/>
  <c r="Z16" i="1"/>
  <c r="V16" i="1"/>
  <c r="U16" i="1"/>
  <c r="P16" i="1"/>
  <c r="O16" i="1"/>
  <c r="N16" i="1"/>
  <c r="M16" i="1"/>
  <c r="L16" i="1"/>
  <c r="K16" i="1"/>
  <c r="J16" i="1"/>
  <c r="AE16" i="1" s="1"/>
  <c r="I16" i="1"/>
  <c r="H15" i="52" s="1"/>
  <c r="AQ15" i="1"/>
  <c r="AF15" i="1"/>
  <c r="AD15" i="1"/>
  <c r="AB15" i="1"/>
  <c r="AG15" i="1" s="1"/>
  <c r="Z15" i="1"/>
  <c r="V15" i="1"/>
  <c r="U15" i="1"/>
  <c r="W15" i="1" s="1"/>
  <c r="AI15" i="1" s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W14" i="1"/>
  <c r="AI14" i="1" s="1"/>
  <c r="V14" i="1"/>
  <c r="X14" i="1" s="1"/>
  <c r="AJ14" i="1" s="1"/>
  <c r="AP14" i="1" s="1"/>
  <c r="U14" i="1"/>
  <c r="P14" i="1"/>
  <c r="O14" i="1"/>
  <c r="N14" i="1"/>
  <c r="M14" i="1"/>
  <c r="L14" i="1"/>
  <c r="K14" i="1"/>
  <c r="J14" i="1"/>
  <c r="AE14" i="1" s="1"/>
  <c r="I14" i="1"/>
  <c r="H13" i="52" s="1"/>
  <c r="AQ13" i="1"/>
  <c r="AE13" i="1"/>
  <c r="AD13" i="1"/>
  <c r="AF13" i="1" s="1"/>
  <c r="AB13" i="1"/>
  <c r="AG13" i="1" s="1"/>
  <c r="Z13" i="1"/>
  <c r="X13" i="1"/>
  <c r="AJ13" i="1" s="1"/>
  <c r="E12" i="52" s="1"/>
  <c r="K12" i="52" s="1"/>
  <c r="V13" i="1"/>
  <c r="U13" i="1"/>
  <c r="P13" i="1"/>
  <c r="O13" i="1"/>
  <c r="N13" i="1"/>
  <c r="M13" i="1"/>
  <c r="L13" i="1"/>
  <c r="K13" i="1"/>
  <c r="J13" i="1"/>
  <c r="I13" i="1"/>
  <c r="H12" i="52" s="1"/>
  <c r="AQ12" i="1"/>
  <c r="AF12" i="1"/>
  <c r="AD12" i="1"/>
  <c r="AB12" i="1"/>
  <c r="AG12" i="1" s="1"/>
  <c r="Z12" i="1"/>
  <c r="V12" i="1"/>
  <c r="U12" i="1"/>
  <c r="P12" i="1"/>
  <c r="O12" i="1"/>
  <c r="N12" i="1"/>
  <c r="M12" i="1"/>
  <c r="L12" i="1"/>
  <c r="K12" i="1"/>
  <c r="J12" i="1"/>
  <c r="AE12" i="1" s="1"/>
  <c r="I12" i="1"/>
  <c r="H11" i="52" s="1"/>
  <c r="AQ11" i="1"/>
  <c r="AF11" i="1"/>
  <c r="AD11" i="1"/>
  <c r="AB11" i="1"/>
  <c r="AG11" i="1" s="1"/>
  <c r="Z11" i="1"/>
  <c r="V11" i="1"/>
  <c r="U11" i="1"/>
  <c r="W11" i="1" s="1"/>
  <c r="AI11" i="1" s="1"/>
  <c r="P11" i="1"/>
  <c r="O11" i="1"/>
  <c r="N11" i="1"/>
  <c r="M11" i="1"/>
  <c r="L11" i="1"/>
  <c r="K11" i="1"/>
  <c r="J11" i="1"/>
  <c r="AE11" i="1" s="1"/>
  <c r="AO11" i="1" s="1"/>
  <c r="I11" i="1"/>
  <c r="H10" i="52" s="1"/>
  <c r="AQ10" i="1"/>
  <c r="AD10" i="1"/>
  <c r="AF10" i="1" s="1"/>
  <c r="AB10" i="1"/>
  <c r="AG10" i="1" s="1"/>
  <c r="Z10" i="1"/>
  <c r="V10" i="1"/>
  <c r="X10" i="1" s="1"/>
  <c r="AJ10" i="1" s="1"/>
  <c r="U10" i="1"/>
  <c r="P10" i="1"/>
  <c r="O10" i="1"/>
  <c r="N10" i="1"/>
  <c r="M10" i="1"/>
  <c r="L10" i="1"/>
  <c r="K10" i="1"/>
  <c r="J10" i="1"/>
  <c r="AE10" i="1" s="1"/>
  <c r="I10" i="1"/>
  <c r="H9" i="52" s="1"/>
  <c r="AQ9" i="1"/>
  <c r="AF9" i="1"/>
  <c r="AD9" i="1"/>
  <c r="AB9" i="1"/>
  <c r="AG9" i="1" s="1"/>
  <c r="Z9" i="1"/>
  <c r="V9" i="1"/>
  <c r="U9" i="1"/>
  <c r="W10" i="1" s="1"/>
  <c r="AI10" i="1" s="1"/>
  <c r="P9" i="1"/>
  <c r="O9" i="1"/>
  <c r="N9" i="1"/>
  <c r="M9" i="1"/>
  <c r="L9" i="1"/>
  <c r="K9" i="1"/>
  <c r="J9" i="1"/>
  <c r="AE9" i="1" s="1"/>
  <c r="I9" i="1"/>
  <c r="H8" i="52" s="1"/>
  <c r="AQ8" i="1"/>
  <c r="AR8" i="1" s="1"/>
  <c r="AO8" i="1"/>
  <c r="AF8" i="1"/>
  <c r="AE8" i="1"/>
  <c r="AD8" i="1"/>
  <c r="AB8" i="1"/>
  <c r="AG8" i="1" s="1"/>
  <c r="Z8" i="1"/>
  <c r="V8" i="1"/>
  <c r="X8" i="1" s="1"/>
  <c r="AJ8" i="1" s="1"/>
  <c r="U8" i="1"/>
  <c r="W8" i="1" s="1"/>
  <c r="AI8" i="1" s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W7" i="1"/>
  <c r="AI7" i="1" s="1"/>
  <c r="V7" i="1"/>
  <c r="X7" i="1" s="1"/>
  <c r="AJ7" i="1" s="1"/>
  <c r="U7" i="1"/>
  <c r="P7" i="1"/>
  <c r="O7" i="1"/>
  <c r="N7" i="1"/>
  <c r="M7" i="1"/>
  <c r="L7" i="1"/>
  <c r="K7" i="1"/>
  <c r="J7" i="1"/>
  <c r="AE7" i="1" s="1"/>
  <c r="I7" i="1"/>
  <c r="H6" i="52" s="1"/>
  <c r="AQ6" i="1"/>
  <c r="AE6" i="1"/>
  <c r="AO6" i="1" s="1"/>
  <c r="AD6" i="1"/>
  <c r="AF6" i="1" s="1"/>
  <c r="AB6" i="1"/>
  <c r="AG6" i="1" s="1"/>
  <c r="Z6" i="1"/>
  <c r="X6" i="1"/>
  <c r="AJ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R5" i="1" s="1"/>
  <c r="AD5" i="1"/>
  <c r="AB5" i="1"/>
  <c r="AG5" i="1" s="1"/>
  <c r="Z5" i="1"/>
  <c r="V5" i="1"/>
  <c r="U5" i="1"/>
  <c r="W5" i="1" s="1"/>
  <c r="AI5" i="1" s="1"/>
  <c r="P5" i="1"/>
  <c r="O5" i="1"/>
  <c r="N5" i="1"/>
  <c r="M5" i="1"/>
  <c r="L5" i="1"/>
  <c r="K5" i="1"/>
  <c r="J5" i="1"/>
  <c r="AE5" i="1" s="1"/>
  <c r="I5" i="1"/>
  <c r="H4" i="52" s="1"/>
  <c r="BJ4" i="1"/>
  <c r="AD4" i="1"/>
  <c r="AB4" i="1"/>
  <c r="V4" i="1"/>
  <c r="X5" i="1" s="1"/>
  <c r="AJ5" i="1" s="1"/>
  <c r="U4" i="1"/>
  <c r="I4" i="1"/>
  <c r="E43" i="5" l="1"/>
  <c r="C44" i="5"/>
  <c r="V44" i="5" s="1"/>
  <c r="C48" i="5"/>
  <c r="V48" i="5" s="1"/>
  <c r="B49" i="5"/>
  <c r="L35" i="5"/>
  <c r="L39" i="5"/>
  <c r="L43" i="5"/>
  <c r="L47" i="5"/>
  <c r="B47" i="5"/>
  <c r="F48" i="5"/>
  <c r="E49" i="5"/>
  <c r="E72" i="63"/>
  <c r="B40" i="5"/>
  <c r="C43" i="5"/>
  <c r="V43" i="5" s="1"/>
  <c r="L44" i="5"/>
  <c r="B44" i="5"/>
  <c r="C47" i="5"/>
  <c r="V47" i="5" s="1"/>
  <c r="L48" i="5"/>
  <c r="B48" i="5"/>
  <c r="E50" i="5"/>
  <c r="P31" i="5"/>
  <c r="I42" i="5"/>
  <c r="P43" i="5"/>
  <c r="G48" i="5"/>
  <c r="M52" i="7"/>
  <c r="E53" i="14"/>
  <c r="F53" i="49"/>
  <c r="F54" i="49"/>
  <c r="F71" i="64"/>
  <c r="D44" i="5"/>
  <c r="L45" i="5"/>
  <c r="F46" i="5"/>
  <c r="E47" i="5"/>
  <c r="D48" i="5"/>
  <c r="L49" i="5"/>
  <c r="G36" i="5"/>
  <c r="I46" i="5"/>
  <c r="P47" i="5"/>
  <c r="E52" i="14"/>
  <c r="F54" i="14"/>
  <c r="F52" i="64"/>
  <c r="P35" i="5"/>
  <c r="G40" i="5"/>
  <c r="B31" i="5"/>
  <c r="F32" i="5"/>
  <c r="E33" i="5"/>
  <c r="D34" i="5"/>
  <c r="C34" i="5"/>
  <c r="B35" i="5"/>
  <c r="F36" i="5"/>
  <c r="E37" i="5"/>
  <c r="D38" i="5"/>
  <c r="C38" i="5"/>
  <c r="V38" i="5" s="1"/>
  <c r="B39" i="5"/>
  <c r="F40" i="5"/>
  <c r="E41" i="5"/>
  <c r="D42" i="5"/>
  <c r="C42" i="5"/>
  <c r="V42" i="5" s="1"/>
  <c r="B43" i="5"/>
  <c r="F44" i="5"/>
  <c r="E45" i="5"/>
  <c r="D46" i="5"/>
  <c r="C46" i="5"/>
  <c r="V46" i="5" s="1"/>
  <c r="D50" i="5"/>
  <c r="C50" i="5"/>
  <c r="G32" i="5"/>
  <c r="I34" i="5"/>
  <c r="I38" i="5"/>
  <c r="P39" i="5"/>
  <c r="G44" i="5"/>
  <c r="E54" i="14"/>
  <c r="E55" i="64"/>
  <c r="F56" i="14"/>
  <c r="E58" i="14"/>
  <c r="E60" i="14"/>
  <c r="E62" i="14"/>
  <c r="E64" i="14"/>
  <c r="E66" i="14"/>
  <c r="F68" i="14"/>
  <c r="P59" i="7"/>
  <c r="U38" i="3"/>
  <c r="F58" i="63"/>
  <c r="F60" i="63"/>
  <c r="F62" i="63"/>
  <c r="F64" i="63"/>
  <c r="F66" i="63"/>
  <c r="F68" i="63"/>
  <c r="F70" i="63"/>
  <c r="F61" i="64"/>
  <c r="F65" i="64"/>
  <c r="F69" i="64"/>
  <c r="E59" i="14"/>
  <c r="E61" i="14"/>
  <c r="E63" i="14"/>
  <c r="E65" i="14"/>
  <c r="E67" i="14"/>
  <c r="F69" i="14"/>
  <c r="E57" i="49"/>
  <c r="E61" i="49"/>
  <c r="E65" i="49"/>
  <c r="E69" i="49"/>
  <c r="F58" i="49"/>
  <c r="F62" i="49"/>
  <c r="F62" i="64"/>
  <c r="E64" i="64"/>
  <c r="F66" i="64"/>
  <c r="F68" i="64"/>
  <c r="K29" i="3"/>
  <c r="F59" i="14"/>
  <c r="F60" i="14"/>
  <c r="F61" i="14"/>
  <c r="F62" i="14"/>
  <c r="F63" i="14"/>
  <c r="F64" i="14"/>
  <c r="F65" i="14"/>
  <c r="F66" i="14"/>
  <c r="F67" i="14"/>
  <c r="E67" i="49"/>
  <c r="F57" i="63"/>
  <c r="F59" i="63"/>
  <c r="F61" i="63"/>
  <c r="F63" i="63"/>
  <c r="F65" i="63"/>
  <c r="F67" i="63"/>
  <c r="F69" i="63"/>
  <c r="F56" i="64"/>
  <c r="E61" i="64"/>
  <c r="F64" i="64"/>
  <c r="E69" i="64"/>
  <c r="E68" i="64"/>
  <c r="D31" i="3"/>
  <c r="O63" i="52" s="1"/>
  <c r="M56" i="7"/>
  <c r="M60" i="7"/>
  <c r="M62" i="7"/>
  <c r="F57" i="14"/>
  <c r="E68" i="14"/>
  <c r="E69" i="14"/>
  <c r="E59" i="49"/>
  <c r="E63" i="49"/>
  <c r="E66" i="49"/>
  <c r="E60" i="64"/>
  <c r="D38" i="3"/>
  <c r="M38" i="3" s="1"/>
  <c r="O26" i="3"/>
  <c r="F57" i="61" s="1"/>
  <c r="D36" i="3"/>
  <c r="E58" i="49"/>
  <c r="H59" i="49"/>
  <c r="E62" i="49"/>
  <c r="F65" i="49"/>
  <c r="F69" i="49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28" i="3"/>
  <c r="M28" i="3" s="1"/>
  <c r="M68" i="7"/>
  <c r="E57" i="14"/>
  <c r="F57" i="49"/>
  <c r="F61" i="49"/>
  <c r="U33" i="3"/>
  <c r="P67" i="7"/>
  <c r="O37" i="3"/>
  <c r="E56" i="14"/>
  <c r="F58" i="14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K21" i="63" s="1"/>
  <c r="F23" i="63"/>
  <c r="E25" i="63"/>
  <c r="F27" i="63"/>
  <c r="E29" i="63"/>
  <c r="F31" i="63"/>
  <c r="D4" i="61"/>
  <c r="D4" i="73"/>
  <c r="D4" i="7"/>
  <c r="H5" i="77"/>
  <c r="H5" i="64"/>
  <c r="D6" i="52"/>
  <c r="P5" i="73"/>
  <c r="P5" i="61"/>
  <c r="H5" i="49"/>
  <c r="P5" i="7"/>
  <c r="AU7" i="1"/>
  <c r="AP7" i="1"/>
  <c r="AK7" i="1"/>
  <c r="D9" i="61"/>
  <c r="D9" i="73"/>
  <c r="D9" i="7"/>
  <c r="H6" i="77"/>
  <c r="H6" i="64"/>
  <c r="P6" i="61"/>
  <c r="D7" i="52"/>
  <c r="P6" i="73"/>
  <c r="H6" i="49"/>
  <c r="P6" i="7"/>
  <c r="AU8" i="1"/>
  <c r="AP8" i="1"/>
  <c r="AK8" i="1"/>
  <c r="G7" i="77"/>
  <c r="H7" i="73"/>
  <c r="I7" i="73"/>
  <c r="D13" i="61"/>
  <c r="D13" i="7"/>
  <c r="D13" i="73"/>
  <c r="E16" i="61"/>
  <c r="E16" i="73"/>
  <c r="E16" i="7"/>
  <c r="E7" i="52"/>
  <c r="AV8" i="1"/>
  <c r="G9" i="77"/>
  <c r="I9" i="73"/>
  <c r="H9" i="73"/>
  <c r="G3" i="77"/>
  <c r="H3" i="73"/>
  <c r="I3" i="73"/>
  <c r="G4" i="77"/>
  <c r="I4" i="73"/>
  <c r="H4" i="73"/>
  <c r="G5" i="77"/>
  <c r="I5" i="77" s="1"/>
  <c r="I5" i="73"/>
  <c r="H5" i="73"/>
  <c r="H8" i="77"/>
  <c r="H8" i="64"/>
  <c r="P8" i="61"/>
  <c r="H8" i="49"/>
  <c r="P8" i="73"/>
  <c r="P8" i="7"/>
  <c r="D9" i="52"/>
  <c r="AK10" i="1"/>
  <c r="AU10" i="1"/>
  <c r="AP10" i="1"/>
  <c r="J12" i="77"/>
  <c r="K12" i="77" s="1"/>
  <c r="G12" i="76"/>
  <c r="H12" i="76" s="1"/>
  <c r="J12" i="64"/>
  <c r="K12" i="64" s="1"/>
  <c r="G13" i="63"/>
  <c r="H13" i="63" s="1"/>
  <c r="J12" i="49"/>
  <c r="K12" i="49" s="1"/>
  <c r="G12" i="14"/>
  <c r="H12" i="14" s="1"/>
  <c r="E24" i="61"/>
  <c r="E24" i="73"/>
  <c r="E24" i="7"/>
  <c r="E4" i="52"/>
  <c r="AV5" i="1"/>
  <c r="H3" i="77"/>
  <c r="H3" i="64"/>
  <c r="P3" i="61"/>
  <c r="D4" i="52"/>
  <c r="H3" i="49"/>
  <c r="P3" i="73"/>
  <c r="P3" i="7"/>
  <c r="AP5" i="1"/>
  <c r="AK5" i="1"/>
  <c r="AU5" i="1"/>
  <c r="G4" i="49"/>
  <c r="H4" i="7"/>
  <c r="I4" i="7"/>
  <c r="C5" i="61"/>
  <c r="C6" i="52"/>
  <c r="I6" i="52" s="1"/>
  <c r="C5" i="73"/>
  <c r="C5" i="7"/>
  <c r="AO7" i="1"/>
  <c r="E6" i="52"/>
  <c r="AV7" i="1"/>
  <c r="G5" i="49"/>
  <c r="I5" i="49" s="1"/>
  <c r="I5" i="7"/>
  <c r="H5" i="7"/>
  <c r="AR7" i="1"/>
  <c r="C7" i="61"/>
  <c r="C7" i="73"/>
  <c r="C8" i="52"/>
  <c r="I8" i="52" s="1"/>
  <c r="C7" i="7"/>
  <c r="AO9" i="1"/>
  <c r="G13" i="77"/>
  <c r="I13" i="73"/>
  <c r="H13" i="73"/>
  <c r="C3" i="61"/>
  <c r="C4" i="52"/>
  <c r="I4" i="52" s="1"/>
  <c r="C3" i="73"/>
  <c r="C3" i="7"/>
  <c r="AO5" i="1"/>
  <c r="E5" i="52"/>
  <c r="AV6" i="1"/>
  <c r="G6" i="77"/>
  <c r="I6" i="73"/>
  <c r="H6" i="73"/>
  <c r="C6" i="61"/>
  <c r="C7" i="52"/>
  <c r="I7" i="52" s="1"/>
  <c r="C6" i="73"/>
  <c r="C6" i="7"/>
  <c r="W9" i="1"/>
  <c r="AI9" i="1" s="1"/>
  <c r="X12" i="1"/>
  <c r="AJ12" i="1" s="1"/>
  <c r="X11" i="1"/>
  <c r="AJ11" i="1" s="1"/>
  <c r="G10" i="77"/>
  <c r="I10" i="73"/>
  <c r="H10" i="73"/>
  <c r="Q5" i="1"/>
  <c r="AS5" i="1"/>
  <c r="W6" i="1"/>
  <c r="AI6" i="1" s="1"/>
  <c r="M6" i="61"/>
  <c r="M6" i="73"/>
  <c r="M6" i="7"/>
  <c r="H6" i="7"/>
  <c r="G6" i="49"/>
  <c r="I6" i="49" s="1"/>
  <c r="I6" i="7"/>
  <c r="Q9" i="1"/>
  <c r="X9" i="1"/>
  <c r="AJ9" i="1" s="1"/>
  <c r="G8" i="77"/>
  <c r="I8" i="77" s="1"/>
  <c r="I8" i="73"/>
  <c r="H8" i="73"/>
  <c r="W13" i="1"/>
  <c r="AI13" i="1" s="1"/>
  <c r="W12" i="1"/>
  <c r="AI12" i="1" s="1"/>
  <c r="C11" i="61"/>
  <c r="C12" i="52"/>
  <c r="I12" i="52" s="1"/>
  <c r="C11" i="73"/>
  <c r="AO13" i="1"/>
  <c r="C11" i="7"/>
  <c r="AV13" i="1"/>
  <c r="G12" i="77"/>
  <c r="I12" i="73"/>
  <c r="H12" i="73"/>
  <c r="W17" i="1"/>
  <c r="AI17" i="1" s="1"/>
  <c r="W16" i="1"/>
  <c r="AI16" i="1" s="1"/>
  <c r="H16" i="52"/>
  <c r="Q17" i="1"/>
  <c r="G15" i="77"/>
  <c r="H15" i="73"/>
  <c r="I15" i="73"/>
  <c r="G17" i="77"/>
  <c r="I17" i="73"/>
  <c r="H17" i="73"/>
  <c r="AV21" i="1"/>
  <c r="H20" i="77"/>
  <c r="H20" i="64"/>
  <c r="P20" i="61"/>
  <c r="D21" i="52"/>
  <c r="H20" i="49"/>
  <c r="P20" i="73"/>
  <c r="P20" i="7"/>
  <c r="AK22" i="1"/>
  <c r="D21" i="73"/>
  <c r="D21" i="61"/>
  <c r="D21" i="7"/>
  <c r="W25" i="1"/>
  <c r="AI25" i="1" s="1"/>
  <c r="W24" i="1"/>
  <c r="AI24" i="1" s="1"/>
  <c r="C23" i="61"/>
  <c r="C23" i="73"/>
  <c r="C23" i="7"/>
  <c r="AO25" i="1"/>
  <c r="C24" i="52"/>
  <c r="I24" i="52" s="1"/>
  <c r="AP26" i="1"/>
  <c r="H25" i="77"/>
  <c r="H25" i="64"/>
  <c r="D26" i="52"/>
  <c r="H25" i="49"/>
  <c r="AU27" i="1"/>
  <c r="H29" i="77"/>
  <c r="H29" i="64"/>
  <c r="D30" i="52"/>
  <c r="H29" i="49"/>
  <c r="AU31" i="1"/>
  <c r="M30" i="61"/>
  <c r="M30" i="73"/>
  <c r="M30" i="7"/>
  <c r="J32" i="77"/>
  <c r="K32" i="77" s="1"/>
  <c r="G32" i="76"/>
  <c r="H32" i="76" s="1"/>
  <c r="J32" i="64"/>
  <c r="K32" i="64" s="1"/>
  <c r="G33" i="63"/>
  <c r="H33" i="63" s="1"/>
  <c r="K33" i="63" s="1"/>
  <c r="J32" i="49"/>
  <c r="K32" i="49" s="1"/>
  <c r="G32" i="14"/>
  <c r="H32" i="14" s="1"/>
  <c r="AM47" i="1"/>
  <c r="AL47" i="1"/>
  <c r="J47" i="77"/>
  <c r="K47" i="77" s="1"/>
  <c r="G47" i="76"/>
  <c r="H47" i="76" s="1"/>
  <c r="J47" i="64"/>
  <c r="K47" i="64" s="1"/>
  <c r="G48" i="63"/>
  <c r="H48" i="63" s="1"/>
  <c r="J47" i="49"/>
  <c r="K47" i="49" s="1"/>
  <c r="G47" i="14"/>
  <c r="H47" i="14" s="1"/>
  <c r="J51" i="77"/>
  <c r="K51" i="77" s="1"/>
  <c r="G51" i="76"/>
  <c r="H51" i="76" s="1"/>
  <c r="J51" i="64"/>
  <c r="K51" i="64" s="1"/>
  <c r="G52" i="63"/>
  <c r="H52" i="63" s="1"/>
  <c r="J51" i="49"/>
  <c r="K51" i="49" s="1"/>
  <c r="G51" i="14"/>
  <c r="H51" i="14" s="1"/>
  <c r="H71" i="77"/>
  <c r="H71" i="64"/>
  <c r="P71" i="61"/>
  <c r="D72" i="52"/>
  <c r="P71" i="73"/>
  <c r="P71" i="7"/>
  <c r="R50" i="5"/>
  <c r="U50" i="5"/>
  <c r="M50" i="5"/>
  <c r="H71" i="49"/>
  <c r="J60" i="77"/>
  <c r="K60" i="77" s="1"/>
  <c r="G60" i="76"/>
  <c r="H60" i="76" s="1"/>
  <c r="K60" i="76" s="1"/>
  <c r="J60" i="64"/>
  <c r="K60" i="64" s="1"/>
  <c r="G61" i="63"/>
  <c r="H61" i="63" s="1"/>
  <c r="J60" i="49"/>
  <c r="K60" i="49" s="1"/>
  <c r="G60" i="14"/>
  <c r="H60" i="14" s="1"/>
  <c r="AS6" i="1"/>
  <c r="D6" i="61"/>
  <c r="D6" i="73"/>
  <c r="D6" i="7"/>
  <c r="M7" i="61"/>
  <c r="M7" i="73"/>
  <c r="M7" i="7"/>
  <c r="E9" i="52"/>
  <c r="AV10" i="1"/>
  <c r="Q13" i="1"/>
  <c r="G12" i="49"/>
  <c r="H12" i="7"/>
  <c r="I12" i="7"/>
  <c r="AR14" i="1"/>
  <c r="H16" i="77"/>
  <c r="H16" i="64"/>
  <c r="P16" i="61"/>
  <c r="P16" i="73"/>
  <c r="H16" i="49"/>
  <c r="D17" i="52"/>
  <c r="P16" i="7"/>
  <c r="AK18" i="1"/>
  <c r="D17" i="61"/>
  <c r="D17" i="73"/>
  <c r="D17" i="7"/>
  <c r="W21" i="1"/>
  <c r="AI21" i="1" s="1"/>
  <c r="W20" i="1"/>
  <c r="AI20" i="1" s="1"/>
  <c r="C19" i="61"/>
  <c r="C20" i="52"/>
  <c r="I20" i="52" s="1"/>
  <c r="C19" i="73"/>
  <c r="AO21" i="1"/>
  <c r="C19" i="7"/>
  <c r="J20" i="77"/>
  <c r="K20" i="77" s="1"/>
  <c r="G20" i="76"/>
  <c r="H20" i="76" s="1"/>
  <c r="J20" i="64"/>
  <c r="K20" i="64" s="1"/>
  <c r="G21" i="63"/>
  <c r="H21" i="63" s="1"/>
  <c r="J20" i="49"/>
  <c r="K20" i="49" s="1"/>
  <c r="G20" i="14"/>
  <c r="H20" i="14" s="1"/>
  <c r="H21" i="77"/>
  <c r="H21" i="64"/>
  <c r="D22" i="52"/>
  <c r="H21" i="49"/>
  <c r="AU23" i="1"/>
  <c r="G24" i="77"/>
  <c r="I24" i="73"/>
  <c r="H24" i="73"/>
  <c r="M26" i="61"/>
  <c r="M26" i="73"/>
  <c r="M26" i="7"/>
  <c r="G27" i="77"/>
  <c r="H27" i="73"/>
  <c r="I27" i="73"/>
  <c r="H28" i="77"/>
  <c r="H28" i="64"/>
  <c r="P28" i="61"/>
  <c r="P28" i="73"/>
  <c r="H28" i="49"/>
  <c r="D29" i="52"/>
  <c r="P28" i="7"/>
  <c r="AK30" i="1"/>
  <c r="AP30" i="1"/>
  <c r="M3" i="61"/>
  <c r="Q3" i="61" s="1"/>
  <c r="M3" i="73"/>
  <c r="Q3" i="73" s="1"/>
  <c r="M3" i="7"/>
  <c r="Q3" i="7" s="1"/>
  <c r="Q6" i="1"/>
  <c r="C4" i="61"/>
  <c r="C5" i="52"/>
  <c r="I5" i="52" s="1"/>
  <c r="C4" i="73"/>
  <c r="C4" i="7"/>
  <c r="G7" i="49"/>
  <c r="I7" i="7"/>
  <c r="H7" i="7"/>
  <c r="C8" i="61"/>
  <c r="C9" i="52"/>
  <c r="I9" i="52" s="1"/>
  <c r="C8" i="73"/>
  <c r="C8" i="7"/>
  <c r="AO10" i="1"/>
  <c r="G8" i="49"/>
  <c r="I8" i="49" s="1"/>
  <c r="H8" i="7"/>
  <c r="AR10" i="1"/>
  <c r="I8" i="7"/>
  <c r="C10" i="61"/>
  <c r="C11" i="52"/>
  <c r="I11" i="52" s="1"/>
  <c r="C10" i="7"/>
  <c r="C10" i="73"/>
  <c r="AO12" i="1"/>
  <c r="H10" i="7"/>
  <c r="G10" i="49"/>
  <c r="I10" i="7"/>
  <c r="AR12" i="1"/>
  <c r="C12" i="61"/>
  <c r="C13" i="52"/>
  <c r="I13" i="52" s="1"/>
  <c r="C12" i="73"/>
  <c r="C12" i="7"/>
  <c r="AO14" i="1"/>
  <c r="E13" i="52"/>
  <c r="AV14" i="1"/>
  <c r="C14" i="61"/>
  <c r="C15" i="52"/>
  <c r="I15" i="52" s="1"/>
  <c r="C14" i="73"/>
  <c r="C14" i="7"/>
  <c r="AO16" i="1"/>
  <c r="H14" i="7"/>
  <c r="G14" i="49"/>
  <c r="I14" i="7"/>
  <c r="F15" i="61"/>
  <c r="F15" i="73"/>
  <c r="F15" i="7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M4" i="73"/>
  <c r="M4" i="7"/>
  <c r="AR6" i="1"/>
  <c r="Q7" i="1"/>
  <c r="AS7" i="1"/>
  <c r="H9" i="77"/>
  <c r="H9" i="64"/>
  <c r="D10" i="52"/>
  <c r="P9" i="61"/>
  <c r="P9" i="73"/>
  <c r="H9" i="49"/>
  <c r="P9" i="7"/>
  <c r="AU11" i="1"/>
  <c r="AP11" i="1"/>
  <c r="M10" i="61"/>
  <c r="M10" i="73"/>
  <c r="M10" i="7"/>
  <c r="G11" i="77"/>
  <c r="I11" i="73"/>
  <c r="H11" i="73"/>
  <c r="H12" i="77"/>
  <c r="I12" i="77" s="1"/>
  <c r="H12" i="64"/>
  <c r="P12" i="61"/>
  <c r="H12" i="49"/>
  <c r="D13" i="52"/>
  <c r="P12" i="73"/>
  <c r="P12" i="7"/>
  <c r="AK14" i="1"/>
  <c r="AU14" i="1"/>
  <c r="H13" i="77"/>
  <c r="H13" i="64"/>
  <c r="D14" i="52"/>
  <c r="H13" i="49"/>
  <c r="AU15" i="1"/>
  <c r="M14" i="61"/>
  <c r="M14" i="7"/>
  <c r="M14" i="73"/>
  <c r="C15" i="61"/>
  <c r="C15" i="73"/>
  <c r="C16" i="52"/>
  <c r="I16" i="52" s="1"/>
  <c r="C15" i="7"/>
  <c r="AO17" i="1"/>
  <c r="AP18" i="1"/>
  <c r="H17" i="77"/>
  <c r="H17" i="64"/>
  <c r="D18" i="52"/>
  <c r="P17" i="73"/>
  <c r="H17" i="49"/>
  <c r="P17" i="7"/>
  <c r="AU19" i="1"/>
  <c r="AP19" i="1"/>
  <c r="G20" i="77"/>
  <c r="I20" i="77" s="1"/>
  <c r="I20" i="73"/>
  <c r="H20" i="73"/>
  <c r="M22" i="61"/>
  <c r="M22" i="73"/>
  <c r="M22" i="7"/>
  <c r="G23" i="77"/>
  <c r="I23" i="73"/>
  <c r="H23" i="73"/>
  <c r="G25" i="77"/>
  <c r="I25" i="77" s="1"/>
  <c r="I25" i="73"/>
  <c r="H25" i="73"/>
  <c r="D45" i="61"/>
  <c r="D45" i="73"/>
  <c r="D45" i="7"/>
  <c r="G3" i="49"/>
  <c r="I3" i="49" s="1"/>
  <c r="I3" i="7"/>
  <c r="H3" i="7"/>
  <c r="M5" i="61"/>
  <c r="M5" i="73"/>
  <c r="M5" i="7"/>
  <c r="Q8" i="1"/>
  <c r="AS8" i="1"/>
  <c r="AS9" i="1"/>
  <c r="AR9" i="1"/>
  <c r="C9" i="61"/>
  <c r="C10" i="52"/>
  <c r="I10" i="52" s="1"/>
  <c r="C9" i="73"/>
  <c r="C9" i="7"/>
  <c r="G11" i="49"/>
  <c r="I11" i="7"/>
  <c r="H11" i="7"/>
  <c r="AS13" i="1"/>
  <c r="AR13" i="1"/>
  <c r="C13" i="61"/>
  <c r="C14" i="52"/>
  <c r="I14" i="52" s="1"/>
  <c r="C13" i="73"/>
  <c r="C13" i="7"/>
  <c r="X16" i="1"/>
  <c r="AJ16" i="1" s="1"/>
  <c r="X15" i="1"/>
  <c r="AJ15" i="1" s="1"/>
  <c r="G14" i="77"/>
  <c r="I14" i="73"/>
  <c r="H14" i="73"/>
  <c r="G16" i="77"/>
  <c r="I16" i="73"/>
  <c r="H16" i="73"/>
  <c r="M18" i="61"/>
  <c r="M18" i="73"/>
  <c r="M18" i="7"/>
  <c r="G19" i="77"/>
  <c r="I19" i="73"/>
  <c r="H19" i="73"/>
  <c r="E20" i="61"/>
  <c r="E20" i="73"/>
  <c r="E20" i="7"/>
  <c r="G21" i="77"/>
  <c r="I21" i="77" s="1"/>
  <c r="I21" i="73"/>
  <c r="H21" i="73"/>
  <c r="F23" i="61"/>
  <c r="F23" i="73"/>
  <c r="F23" i="7"/>
  <c r="H24" i="77"/>
  <c r="H24" i="64"/>
  <c r="P24" i="61"/>
  <c r="P24" i="73"/>
  <c r="H24" i="49"/>
  <c r="D25" i="52"/>
  <c r="P24" i="7"/>
  <c r="AK26" i="1"/>
  <c r="D25" i="61"/>
  <c r="D25" i="73"/>
  <c r="D25" i="7"/>
  <c r="W29" i="1"/>
  <c r="AI29" i="1" s="1"/>
  <c r="W28" i="1"/>
  <c r="AI28" i="1" s="1"/>
  <c r="E28" i="61"/>
  <c r="E28" i="73"/>
  <c r="E28" i="7"/>
  <c r="D29" i="61"/>
  <c r="D29" i="73"/>
  <c r="D29" i="7"/>
  <c r="J36" i="77"/>
  <c r="K36" i="77" s="1"/>
  <c r="G36" i="76"/>
  <c r="H36" i="76" s="1"/>
  <c r="J36" i="64"/>
  <c r="K36" i="64" s="1"/>
  <c r="G37" i="63"/>
  <c r="H37" i="63" s="1"/>
  <c r="J36" i="49"/>
  <c r="K36" i="49" s="1"/>
  <c r="G36" i="14"/>
  <c r="H36" i="14" s="1"/>
  <c r="G15" i="49"/>
  <c r="I15" i="7"/>
  <c r="H15" i="7"/>
  <c r="AS17" i="1"/>
  <c r="AR17" i="1"/>
  <c r="C17" i="61"/>
  <c r="C18" i="52"/>
  <c r="I18" i="52" s="1"/>
  <c r="C17" i="73"/>
  <c r="X20" i="1"/>
  <c r="AJ20" i="1" s="1"/>
  <c r="X19" i="1"/>
  <c r="AJ19" i="1" s="1"/>
  <c r="P17" i="61" s="1"/>
  <c r="G18" i="77"/>
  <c r="I18" i="73"/>
  <c r="H18" i="73"/>
  <c r="G19" i="49"/>
  <c r="I19" i="7"/>
  <c r="H19" i="7"/>
  <c r="AS21" i="1"/>
  <c r="AR21" i="1"/>
  <c r="C21" i="61"/>
  <c r="C22" i="52"/>
  <c r="I22" i="52" s="1"/>
  <c r="C21" i="73"/>
  <c r="C21" i="7"/>
  <c r="X24" i="1"/>
  <c r="AJ24" i="1" s="1"/>
  <c r="X23" i="1"/>
  <c r="AJ23" i="1" s="1"/>
  <c r="P21" i="7" s="1"/>
  <c r="G22" i="77"/>
  <c r="I22" i="73"/>
  <c r="H22" i="73"/>
  <c r="G23" i="49"/>
  <c r="I23" i="7"/>
  <c r="H23" i="7"/>
  <c r="AS25" i="1"/>
  <c r="AR25" i="1"/>
  <c r="C25" i="61"/>
  <c r="C26" i="52"/>
  <c r="I26" i="52" s="1"/>
  <c r="C25" i="73"/>
  <c r="X28" i="1"/>
  <c r="AJ28" i="1" s="1"/>
  <c r="X27" i="1"/>
  <c r="AJ27" i="1" s="1"/>
  <c r="P25" i="73" s="1"/>
  <c r="G26" i="77"/>
  <c r="I26" i="73"/>
  <c r="H26" i="73"/>
  <c r="G27" i="49"/>
  <c r="I27" i="7"/>
  <c r="H27" i="7"/>
  <c r="AS29" i="1"/>
  <c r="AR29" i="1"/>
  <c r="C29" i="61"/>
  <c r="C30" i="52"/>
  <c r="I30" i="52" s="1"/>
  <c r="C29" i="73"/>
  <c r="C29" i="7"/>
  <c r="X32" i="1"/>
  <c r="AJ32" i="1" s="1"/>
  <c r="X31" i="1"/>
  <c r="AJ31" i="1" s="1"/>
  <c r="P29" i="61" s="1"/>
  <c r="G30" i="77"/>
  <c r="I30" i="73"/>
  <c r="H30" i="73"/>
  <c r="G31" i="49"/>
  <c r="I31" i="7"/>
  <c r="H31" i="7"/>
  <c r="AS33" i="1"/>
  <c r="AR33" i="1"/>
  <c r="C33" i="61"/>
  <c r="C34" i="52"/>
  <c r="I34" i="52" s="1"/>
  <c r="C33" i="73"/>
  <c r="X36" i="1"/>
  <c r="AJ36" i="1" s="1"/>
  <c r="X35" i="1"/>
  <c r="AJ35" i="1" s="1"/>
  <c r="G34" i="77"/>
  <c r="I34" i="73"/>
  <c r="H34" i="73"/>
  <c r="G35" i="49"/>
  <c r="I35" i="7"/>
  <c r="H35" i="7"/>
  <c r="AS37" i="1"/>
  <c r="AR37" i="1"/>
  <c r="C37" i="61"/>
  <c r="C38" i="52"/>
  <c r="I38" i="52" s="1"/>
  <c r="C37" i="73"/>
  <c r="C37" i="7"/>
  <c r="X40" i="1"/>
  <c r="AJ40" i="1" s="1"/>
  <c r="X39" i="1"/>
  <c r="AJ39" i="1" s="1"/>
  <c r="G38" i="77"/>
  <c r="I38" i="73"/>
  <c r="H38" i="73"/>
  <c r="G39" i="49"/>
  <c r="I39" i="7"/>
  <c r="H39" i="7"/>
  <c r="AS41" i="1"/>
  <c r="AR41" i="1"/>
  <c r="C41" i="61"/>
  <c r="C42" i="52"/>
  <c r="I42" i="52" s="1"/>
  <c r="C41" i="73"/>
  <c r="X44" i="1"/>
  <c r="AJ44" i="1" s="1"/>
  <c r="X43" i="1"/>
  <c r="AJ43" i="1" s="1"/>
  <c r="AK43" i="1" s="1"/>
  <c r="G42" i="77"/>
  <c r="I42" i="73"/>
  <c r="H42" i="73"/>
  <c r="M43" i="61"/>
  <c r="M43" i="73"/>
  <c r="M43" i="7"/>
  <c r="AE45" i="1"/>
  <c r="E44" i="52"/>
  <c r="K44" i="52" s="1"/>
  <c r="AV45" i="1"/>
  <c r="G44" i="49"/>
  <c r="H44" i="7"/>
  <c r="I44" i="7"/>
  <c r="AR46" i="1"/>
  <c r="B21" i="2"/>
  <c r="H50" i="52"/>
  <c r="H24" i="2"/>
  <c r="G24" i="2"/>
  <c r="C50" i="61"/>
  <c r="C50" i="73"/>
  <c r="C51" i="52"/>
  <c r="C50" i="7"/>
  <c r="H50" i="77"/>
  <c r="H50" i="64"/>
  <c r="P50" i="61"/>
  <c r="D51" i="52"/>
  <c r="H50" i="49"/>
  <c r="P50" i="7"/>
  <c r="U25" i="2"/>
  <c r="H28" i="2"/>
  <c r="G28" i="2"/>
  <c r="R23" i="2"/>
  <c r="R25" i="2"/>
  <c r="R27" i="2"/>
  <c r="R30" i="2"/>
  <c r="H53" i="52"/>
  <c r="G31" i="5"/>
  <c r="I31" i="5"/>
  <c r="E53" i="52"/>
  <c r="V31" i="5"/>
  <c r="C53" i="61"/>
  <c r="C53" i="73"/>
  <c r="C54" i="52"/>
  <c r="I54" i="52" s="1"/>
  <c r="C53" i="7"/>
  <c r="H53" i="77"/>
  <c r="H53" i="64"/>
  <c r="D54" i="52"/>
  <c r="H53" i="49"/>
  <c r="P53" i="61"/>
  <c r="P53" i="73"/>
  <c r="P53" i="7"/>
  <c r="R32" i="5"/>
  <c r="U32" i="5"/>
  <c r="M32" i="5"/>
  <c r="M55" i="61"/>
  <c r="M55" i="73"/>
  <c r="M55" i="7"/>
  <c r="P34" i="5"/>
  <c r="G35" i="5"/>
  <c r="I35" i="5"/>
  <c r="R36" i="5"/>
  <c r="U36" i="5"/>
  <c r="W36" i="5" s="1"/>
  <c r="M36" i="5"/>
  <c r="G39" i="5"/>
  <c r="I39" i="5"/>
  <c r="R40" i="5"/>
  <c r="U40" i="5"/>
  <c r="W40" i="5" s="1"/>
  <c r="M40" i="5"/>
  <c r="G43" i="5"/>
  <c r="I43" i="5"/>
  <c r="R44" i="5"/>
  <c r="U44" i="5"/>
  <c r="W44" i="5" s="1"/>
  <c r="M44" i="5"/>
  <c r="G47" i="5"/>
  <c r="I47" i="5"/>
  <c r="R48" i="5"/>
  <c r="U48" i="5"/>
  <c r="W48" i="5" s="1"/>
  <c r="M48" i="5"/>
  <c r="M71" i="61"/>
  <c r="M71" i="73"/>
  <c r="M71" i="7"/>
  <c r="P50" i="5"/>
  <c r="H31" i="5"/>
  <c r="H35" i="5"/>
  <c r="H39" i="5"/>
  <c r="H43" i="5"/>
  <c r="H47" i="5"/>
  <c r="Q50" i="5"/>
  <c r="I59" i="61"/>
  <c r="H59" i="61"/>
  <c r="O60" i="52"/>
  <c r="G59" i="49"/>
  <c r="I59" i="49" s="1"/>
  <c r="C33" i="7"/>
  <c r="F60" i="49"/>
  <c r="E60" i="49"/>
  <c r="F10" i="64"/>
  <c r="E10" i="64"/>
  <c r="C27" i="61"/>
  <c r="C27" i="73"/>
  <c r="C28" i="52"/>
  <c r="I28" i="52" s="1"/>
  <c r="AO29" i="1"/>
  <c r="C27" i="7"/>
  <c r="AV29" i="1"/>
  <c r="G28" i="77"/>
  <c r="I28" i="77" s="1"/>
  <c r="I28" i="73"/>
  <c r="H28" i="73"/>
  <c r="G29" i="77"/>
  <c r="I29" i="77" s="1"/>
  <c r="I29" i="73"/>
  <c r="H29" i="73"/>
  <c r="W33" i="1"/>
  <c r="AI33" i="1" s="1"/>
  <c r="W32" i="1"/>
  <c r="AI32" i="1" s="1"/>
  <c r="C31" i="61"/>
  <c r="C31" i="73"/>
  <c r="C32" i="52"/>
  <c r="I32" i="52" s="1"/>
  <c r="C31" i="7"/>
  <c r="AO33" i="1"/>
  <c r="AV33" i="1"/>
  <c r="G32" i="77"/>
  <c r="I32" i="73"/>
  <c r="H32" i="73"/>
  <c r="G33" i="77"/>
  <c r="I33" i="73"/>
  <c r="H33" i="73"/>
  <c r="W37" i="1"/>
  <c r="AI37" i="1" s="1"/>
  <c r="W36" i="1"/>
  <c r="AI36" i="1" s="1"/>
  <c r="C35" i="61"/>
  <c r="C35" i="73"/>
  <c r="C36" i="52"/>
  <c r="I36" i="52" s="1"/>
  <c r="AO37" i="1"/>
  <c r="C35" i="7"/>
  <c r="AV37" i="1"/>
  <c r="G36" i="77"/>
  <c r="I36" i="73"/>
  <c r="H36" i="73"/>
  <c r="G37" i="77"/>
  <c r="I37" i="73"/>
  <c r="H37" i="73"/>
  <c r="W41" i="1"/>
  <c r="AI41" i="1" s="1"/>
  <c r="W40" i="1"/>
  <c r="AI40" i="1" s="1"/>
  <c r="C39" i="61"/>
  <c r="C39" i="73"/>
  <c r="C40" i="52"/>
  <c r="I40" i="52" s="1"/>
  <c r="C39" i="7"/>
  <c r="AO41" i="1"/>
  <c r="AV41" i="1"/>
  <c r="G40" i="77"/>
  <c r="I40" i="73"/>
  <c r="H40" i="73"/>
  <c r="AP42" i="1"/>
  <c r="G41" i="77"/>
  <c r="I41" i="73"/>
  <c r="H41" i="73"/>
  <c r="H42" i="77"/>
  <c r="I42" i="77" s="1"/>
  <c r="H42" i="64"/>
  <c r="P42" i="61"/>
  <c r="D43" i="52"/>
  <c r="J43" i="52" s="1"/>
  <c r="P42" i="73"/>
  <c r="H42" i="49"/>
  <c r="P42" i="7"/>
  <c r="AU44" i="1"/>
  <c r="AP44" i="1"/>
  <c r="AK44" i="1"/>
  <c r="W45" i="1"/>
  <c r="AI45" i="1" s="1"/>
  <c r="G43" i="77"/>
  <c r="H43" i="73"/>
  <c r="I43" i="73"/>
  <c r="M44" i="61"/>
  <c r="M44" i="73"/>
  <c r="AE46" i="1"/>
  <c r="E45" i="52"/>
  <c r="AV46" i="1"/>
  <c r="H45" i="77"/>
  <c r="I45" i="77" s="1"/>
  <c r="H45" i="64"/>
  <c r="D46" i="52"/>
  <c r="P45" i="61"/>
  <c r="P45" i="73"/>
  <c r="H45" i="49"/>
  <c r="P45" i="7"/>
  <c r="AP47" i="1"/>
  <c r="AC5" i="2"/>
  <c r="F21" i="2" s="1"/>
  <c r="D21" i="2"/>
  <c r="H49" i="52"/>
  <c r="H23" i="2"/>
  <c r="G23" i="2"/>
  <c r="C49" i="61"/>
  <c r="C49" i="73"/>
  <c r="C50" i="52"/>
  <c r="I50" i="52" s="1"/>
  <c r="H49" i="77"/>
  <c r="H49" i="64"/>
  <c r="D50" i="52"/>
  <c r="H49" i="49"/>
  <c r="U24" i="2"/>
  <c r="C25" i="2"/>
  <c r="H27" i="2"/>
  <c r="G27" i="2"/>
  <c r="W28" i="2"/>
  <c r="C29" i="2"/>
  <c r="J21" i="2"/>
  <c r="V21" i="2"/>
  <c r="C54" i="61"/>
  <c r="C54" i="73"/>
  <c r="C55" i="52"/>
  <c r="I55" i="52" s="1"/>
  <c r="C54" i="7"/>
  <c r="C52" i="61"/>
  <c r="C53" i="52"/>
  <c r="I53" i="52" s="1"/>
  <c r="C52" i="73"/>
  <c r="C52" i="7"/>
  <c r="I62" i="61"/>
  <c r="I62" i="73"/>
  <c r="C58" i="61"/>
  <c r="C58" i="73"/>
  <c r="C59" i="52"/>
  <c r="C58" i="7"/>
  <c r="E61" i="52"/>
  <c r="K61" i="52" s="1"/>
  <c r="O29" i="3"/>
  <c r="G29" i="3"/>
  <c r="E66" i="61"/>
  <c r="E66" i="73"/>
  <c r="C41" i="7"/>
  <c r="M44" i="7"/>
  <c r="C16" i="61"/>
  <c r="C17" i="52"/>
  <c r="I17" i="52" s="1"/>
  <c r="C16" i="73"/>
  <c r="C16" i="7"/>
  <c r="AO18" i="1"/>
  <c r="E17" i="52"/>
  <c r="AV18" i="1"/>
  <c r="AW18" i="1" s="1"/>
  <c r="G16" i="49"/>
  <c r="I16" i="49" s="1"/>
  <c r="H16" i="7"/>
  <c r="AR18" i="1"/>
  <c r="I16" i="7"/>
  <c r="AE20" i="1"/>
  <c r="H18" i="7"/>
  <c r="G18" i="49"/>
  <c r="I18" i="7"/>
  <c r="AR20" i="1"/>
  <c r="Q21" i="1"/>
  <c r="C20" i="61"/>
  <c r="C21" i="52"/>
  <c r="I21" i="52" s="1"/>
  <c r="C20" i="73"/>
  <c r="C20" i="7"/>
  <c r="AO22" i="1"/>
  <c r="E21" i="52"/>
  <c r="AV22" i="1"/>
  <c r="G20" i="49"/>
  <c r="I20" i="49" s="1"/>
  <c r="H20" i="7"/>
  <c r="I20" i="7"/>
  <c r="AR22" i="1"/>
  <c r="AE24" i="1"/>
  <c r="H22" i="7"/>
  <c r="G22" i="49"/>
  <c r="AR24" i="1"/>
  <c r="Q25" i="1"/>
  <c r="C24" i="61"/>
  <c r="C25" i="52"/>
  <c r="I25" i="52" s="1"/>
  <c r="C24" i="73"/>
  <c r="C24" i="7"/>
  <c r="AO26" i="1"/>
  <c r="E25" i="52"/>
  <c r="AV26" i="1"/>
  <c r="G24" i="49"/>
  <c r="I24" i="49" s="1"/>
  <c r="H24" i="7"/>
  <c r="AR26" i="1"/>
  <c r="I24" i="7"/>
  <c r="AE28" i="1"/>
  <c r="H26" i="7"/>
  <c r="G26" i="49"/>
  <c r="I26" i="7"/>
  <c r="AR28" i="1"/>
  <c r="Q29" i="1"/>
  <c r="C28" i="61"/>
  <c r="C29" i="52"/>
  <c r="I29" i="52" s="1"/>
  <c r="C28" i="73"/>
  <c r="C28" i="7"/>
  <c r="AO30" i="1"/>
  <c r="E29" i="52"/>
  <c r="AV30" i="1"/>
  <c r="AW30" i="1" s="1"/>
  <c r="G28" i="49"/>
  <c r="I28" i="49" s="1"/>
  <c r="H28" i="7"/>
  <c r="I28" i="7"/>
  <c r="AR30" i="1"/>
  <c r="AE32" i="1"/>
  <c r="H30" i="7"/>
  <c r="G30" i="49"/>
  <c r="AR32" i="1"/>
  <c r="Q33" i="1"/>
  <c r="C32" i="61"/>
  <c r="C33" i="52"/>
  <c r="I33" i="52" s="1"/>
  <c r="C32" i="73"/>
  <c r="C32" i="7"/>
  <c r="AO34" i="1"/>
  <c r="E33" i="52"/>
  <c r="AV34" i="1"/>
  <c r="G32" i="49"/>
  <c r="H32" i="7"/>
  <c r="AR34" i="1"/>
  <c r="I32" i="7"/>
  <c r="AE36" i="1"/>
  <c r="H34" i="7"/>
  <c r="G34" i="49"/>
  <c r="I34" i="7"/>
  <c r="AR36" i="1"/>
  <c r="Q37" i="1"/>
  <c r="C36" i="61"/>
  <c r="C37" i="52"/>
  <c r="I37" i="52" s="1"/>
  <c r="C36" i="73"/>
  <c r="C36" i="7"/>
  <c r="AO38" i="1"/>
  <c r="E37" i="52"/>
  <c r="AV38" i="1"/>
  <c r="G36" i="49"/>
  <c r="H36" i="7"/>
  <c r="I36" i="7"/>
  <c r="AR38" i="1"/>
  <c r="AE40" i="1"/>
  <c r="H38" i="7"/>
  <c r="G38" i="49"/>
  <c r="AR40" i="1"/>
  <c r="Q41" i="1"/>
  <c r="C40" i="61"/>
  <c r="C41" i="52"/>
  <c r="I41" i="52" s="1"/>
  <c r="C40" i="73"/>
  <c r="C40" i="7"/>
  <c r="AO42" i="1"/>
  <c r="E41" i="52"/>
  <c r="AV42" i="1"/>
  <c r="G40" i="49"/>
  <c r="I40" i="49" s="1"/>
  <c r="H40" i="7"/>
  <c r="AR42" i="1"/>
  <c r="I40" i="7"/>
  <c r="AE44" i="1"/>
  <c r="H42" i="7"/>
  <c r="G42" i="49"/>
  <c r="I42" i="49" s="1"/>
  <c r="I42" i="7"/>
  <c r="AR44" i="1"/>
  <c r="H44" i="52"/>
  <c r="Q45" i="1"/>
  <c r="W46" i="1"/>
  <c r="AI46" i="1" s="1"/>
  <c r="G44" i="77"/>
  <c r="I44" i="73"/>
  <c r="H44" i="73"/>
  <c r="D45" i="49"/>
  <c r="H48" i="52"/>
  <c r="H22" i="2"/>
  <c r="G22" i="2"/>
  <c r="C48" i="61"/>
  <c r="C49" i="52"/>
  <c r="I49" i="52" s="1"/>
  <c r="C48" i="73"/>
  <c r="C48" i="7"/>
  <c r="H48" i="77"/>
  <c r="H48" i="64"/>
  <c r="P48" i="61"/>
  <c r="P48" i="73"/>
  <c r="D49" i="52"/>
  <c r="H48" i="49"/>
  <c r="P48" i="7"/>
  <c r="U23" i="2"/>
  <c r="C24" i="2"/>
  <c r="P49" i="73" s="1"/>
  <c r="H52" i="52"/>
  <c r="H26" i="2"/>
  <c r="G26" i="2"/>
  <c r="C28" i="2"/>
  <c r="V28" i="2" s="1"/>
  <c r="H30" i="2"/>
  <c r="G30" i="2"/>
  <c r="I22" i="2"/>
  <c r="V22" i="2"/>
  <c r="I23" i="2"/>
  <c r="V23" i="2"/>
  <c r="I24" i="2"/>
  <c r="I26" i="2"/>
  <c r="V26" i="2"/>
  <c r="I27" i="2"/>
  <c r="V27" i="2"/>
  <c r="W27" i="2" s="1"/>
  <c r="I28" i="2"/>
  <c r="I30" i="2"/>
  <c r="F31" i="5"/>
  <c r="D53" i="61"/>
  <c r="D53" i="73"/>
  <c r="D53" i="7"/>
  <c r="E32" i="5"/>
  <c r="D33" i="5"/>
  <c r="C33" i="5"/>
  <c r="P54" i="73" s="1"/>
  <c r="L34" i="5"/>
  <c r="B34" i="5"/>
  <c r="F35" i="5"/>
  <c r="E36" i="5"/>
  <c r="D37" i="5"/>
  <c r="C37" i="5"/>
  <c r="V37" i="5" s="1"/>
  <c r="L38" i="5"/>
  <c r="B38" i="5"/>
  <c r="F39" i="5"/>
  <c r="E40" i="5"/>
  <c r="D41" i="5"/>
  <c r="C41" i="5"/>
  <c r="V41" i="5" s="1"/>
  <c r="L42" i="5"/>
  <c r="B42" i="5"/>
  <c r="F43" i="5"/>
  <c r="E44" i="5"/>
  <c r="D45" i="5"/>
  <c r="C45" i="5"/>
  <c r="V45" i="5" s="1"/>
  <c r="L46" i="5"/>
  <c r="B46" i="5"/>
  <c r="F47" i="5"/>
  <c r="E48" i="5"/>
  <c r="D49" i="5"/>
  <c r="C49" i="5"/>
  <c r="L50" i="5"/>
  <c r="D52" i="61"/>
  <c r="D52" i="73"/>
  <c r="D52" i="7"/>
  <c r="H54" i="77"/>
  <c r="H54" i="64"/>
  <c r="P54" i="61"/>
  <c r="D55" i="52"/>
  <c r="H54" i="49"/>
  <c r="P54" i="7"/>
  <c r="U33" i="5"/>
  <c r="M33" i="5"/>
  <c r="Q34" i="5"/>
  <c r="U37" i="5"/>
  <c r="W37" i="5" s="1"/>
  <c r="R37" i="5"/>
  <c r="Q38" i="5"/>
  <c r="U41" i="5"/>
  <c r="M41" i="5"/>
  <c r="Q42" i="5"/>
  <c r="U45" i="5"/>
  <c r="W45" i="5" s="1"/>
  <c r="R45" i="5"/>
  <c r="Q46" i="5"/>
  <c r="U49" i="5"/>
  <c r="R49" i="5"/>
  <c r="H63" i="77"/>
  <c r="H63" i="64"/>
  <c r="P63" i="61"/>
  <c r="D64" i="52"/>
  <c r="J64" i="52" s="1"/>
  <c r="P63" i="73"/>
  <c r="P63" i="7"/>
  <c r="K32" i="3"/>
  <c r="G32" i="3"/>
  <c r="H63" i="49"/>
  <c r="N32" i="3"/>
  <c r="C17" i="7"/>
  <c r="I38" i="7"/>
  <c r="C49" i="7"/>
  <c r="E66" i="7"/>
  <c r="G31" i="77"/>
  <c r="I31" i="73"/>
  <c r="H31" i="73"/>
  <c r="H32" i="77"/>
  <c r="I32" i="77" s="1"/>
  <c r="N32" i="77" s="1"/>
  <c r="H32" i="64"/>
  <c r="P32" i="61"/>
  <c r="P32" i="73"/>
  <c r="H32" i="49"/>
  <c r="D33" i="52"/>
  <c r="P32" i="7"/>
  <c r="AK34" i="1"/>
  <c r="AU34" i="1"/>
  <c r="H33" i="77"/>
  <c r="H33" i="64"/>
  <c r="D34" i="52"/>
  <c r="P33" i="61"/>
  <c r="P33" i="73"/>
  <c r="H33" i="49"/>
  <c r="P33" i="7"/>
  <c r="AU35" i="1"/>
  <c r="AP35" i="1"/>
  <c r="D33" i="61"/>
  <c r="D33" i="73"/>
  <c r="D33" i="7"/>
  <c r="M34" i="61"/>
  <c r="M34" i="73"/>
  <c r="M34" i="7"/>
  <c r="G35" i="77"/>
  <c r="I35" i="73"/>
  <c r="H35" i="73"/>
  <c r="H36" i="77"/>
  <c r="I36" i="77" s="1"/>
  <c r="N36" i="77" s="1"/>
  <c r="H36" i="64"/>
  <c r="P36" i="61"/>
  <c r="D37" i="52"/>
  <c r="H36" i="49"/>
  <c r="P36" i="73"/>
  <c r="P36" i="7"/>
  <c r="AK38" i="1"/>
  <c r="AU38" i="1"/>
  <c r="H37" i="77"/>
  <c r="H37" i="64"/>
  <c r="D38" i="52"/>
  <c r="P37" i="73"/>
  <c r="P37" i="61"/>
  <c r="H37" i="49"/>
  <c r="P37" i="7"/>
  <c r="AU39" i="1"/>
  <c r="AP39" i="1"/>
  <c r="D37" i="73"/>
  <c r="D37" i="61"/>
  <c r="D37" i="7"/>
  <c r="M38" i="61"/>
  <c r="M38" i="73"/>
  <c r="M38" i="7"/>
  <c r="G39" i="77"/>
  <c r="H39" i="73"/>
  <c r="I39" i="73"/>
  <c r="H40" i="77"/>
  <c r="H40" i="64"/>
  <c r="P40" i="61"/>
  <c r="P40" i="73"/>
  <c r="H40" i="49"/>
  <c r="P40" i="7"/>
  <c r="AK42" i="1"/>
  <c r="AU42" i="1"/>
  <c r="H41" i="77"/>
  <c r="I41" i="77" s="1"/>
  <c r="H41" i="64"/>
  <c r="D42" i="52"/>
  <c r="P41" i="61"/>
  <c r="P41" i="73"/>
  <c r="H41" i="49"/>
  <c r="P41" i="7"/>
  <c r="AU43" i="1"/>
  <c r="AP43" i="1"/>
  <c r="D41" i="61"/>
  <c r="D41" i="73"/>
  <c r="D41" i="7"/>
  <c r="M42" i="61"/>
  <c r="M42" i="73"/>
  <c r="M42" i="7"/>
  <c r="G43" i="49"/>
  <c r="I43" i="7"/>
  <c r="H43" i="7"/>
  <c r="AR45" i="1"/>
  <c r="H45" i="52"/>
  <c r="Q46" i="1"/>
  <c r="C45" i="61"/>
  <c r="C46" i="52"/>
  <c r="C45" i="73"/>
  <c r="C45" i="7"/>
  <c r="C47" i="61"/>
  <c r="C48" i="52"/>
  <c r="I48" i="52" s="1"/>
  <c r="C47" i="73"/>
  <c r="C47" i="7"/>
  <c r="H47" i="77"/>
  <c r="H47" i="64"/>
  <c r="P47" i="61"/>
  <c r="D48" i="52"/>
  <c r="P47" i="73"/>
  <c r="P47" i="7"/>
  <c r="U22" i="2"/>
  <c r="H47" i="49"/>
  <c r="H51" i="52"/>
  <c r="H25" i="2"/>
  <c r="G25" i="2"/>
  <c r="C51" i="61"/>
  <c r="C52" i="52"/>
  <c r="I52" i="52" s="1"/>
  <c r="C51" i="73"/>
  <c r="C51" i="7"/>
  <c r="H51" i="77"/>
  <c r="H51" i="64"/>
  <c r="P51" i="61"/>
  <c r="D52" i="52"/>
  <c r="P51" i="73"/>
  <c r="P51" i="7"/>
  <c r="U26" i="2"/>
  <c r="H51" i="49"/>
  <c r="H29" i="2"/>
  <c r="G29" i="2"/>
  <c r="W30" i="2"/>
  <c r="M22" i="2"/>
  <c r="M23" i="2"/>
  <c r="M26" i="2"/>
  <c r="M28" i="2"/>
  <c r="M30" i="2"/>
  <c r="H52" i="77"/>
  <c r="H52" i="64"/>
  <c r="P52" i="61"/>
  <c r="P52" i="73"/>
  <c r="D53" i="52"/>
  <c r="H52" i="49"/>
  <c r="P52" i="7"/>
  <c r="R31" i="5"/>
  <c r="U31" i="5"/>
  <c r="M31" i="5"/>
  <c r="D54" i="61"/>
  <c r="D54" i="73"/>
  <c r="D54" i="7"/>
  <c r="E56" i="52"/>
  <c r="K56" i="52" s="1"/>
  <c r="V34" i="5"/>
  <c r="R35" i="5"/>
  <c r="U35" i="5"/>
  <c r="W35" i="5" s="1"/>
  <c r="M35" i="5"/>
  <c r="R39" i="5"/>
  <c r="U39" i="5"/>
  <c r="W39" i="5" s="1"/>
  <c r="M39" i="5"/>
  <c r="R43" i="5"/>
  <c r="U43" i="5"/>
  <c r="W43" i="5" s="1"/>
  <c r="M43" i="5"/>
  <c r="R47" i="5"/>
  <c r="U47" i="5"/>
  <c r="W47" i="5" s="1"/>
  <c r="M47" i="5"/>
  <c r="E54" i="52"/>
  <c r="V32" i="5"/>
  <c r="C25" i="7"/>
  <c r="Q10" i="1"/>
  <c r="AS10" i="1"/>
  <c r="M11" i="61"/>
  <c r="M11" i="73"/>
  <c r="M11" i="7"/>
  <c r="Q14" i="1"/>
  <c r="AS14" i="1"/>
  <c r="M15" i="61"/>
  <c r="M15" i="73"/>
  <c r="M15" i="7"/>
  <c r="Q18" i="1"/>
  <c r="AS18" i="1"/>
  <c r="M19" i="61"/>
  <c r="M19" i="73"/>
  <c r="M19" i="7"/>
  <c r="Q22" i="1"/>
  <c r="AS22" i="1"/>
  <c r="M23" i="61"/>
  <c r="M23" i="73"/>
  <c r="M23" i="7"/>
  <c r="Q26" i="1"/>
  <c r="AS26" i="1"/>
  <c r="M27" i="61"/>
  <c r="M27" i="73"/>
  <c r="M27" i="7"/>
  <c r="Q30" i="1"/>
  <c r="AS30" i="1"/>
  <c r="M31" i="61"/>
  <c r="M31" i="73"/>
  <c r="M31" i="7"/>
  <c r="Q34" i="1"/>
  <c r="AS34" i="1"/>
  <c r="M35" i="61"/>
  <c r="M35" i="73"/>
  <c r="M35" i="7"/>
  <c r="Q38" i="1"/>
  <c r="AS38" i="1"/>
  <c r="M39" i="61"/>
  <c r="M39" i="73"/>
  <c r="M39" i="7"/>
  <c r="Q42" i="1"/>
  <c r="AS42" i="1"/>
  <c r="C45" i="77"/>
  <c r="H45" i="73"/>
  <c r="C45" i="76"/>
  <c r="C45" i="64"/>
  <c r="C46" i="63"/>
  <c r="F46" i="52"/>
  <c r="J46" i="52" s="1"/>
  <c r="C45" i="49"/>
  <c r="C45" i="14"/>
  <c r="H45" i="7"/>
  <c r="P47" i="1"/>
  <c r="AU47" i="1"/>
  <c r="M52" i="61"/>
  <c r="M52" i="73"/>
  <c r="F50" i="5"/>
  <c r="H30" i="5"/>
  <c r="J31" i="5" s="1"/>
  <c r="Q31" i="5"/>
  <c r="AB31" i="5" s="1"/>
  <c r="H32" i="5"/>
  <c r="G33" i="5"/>
  <c r="H36" i="5"/>
  <c r="P36" i="5"/>
  <c r="G37" i="5"/>
  <c r="H40" i="5"/>
  <c r="P40" i="5"/>
  <c r="G41" i="5"/>
  <c r="H44" i="5"/>
  <c r="P44" i="5"/>
  <c r="G45" i="5"/>
  <c r="H48" i="5"/>
  <c r="P48" i="5"/>
  <c r="G49" i="5"/>
  <c r="H57" i="52"/>
  <c r="D25" i="3"/>
  <c r="H59" i="52"/>
  <c r="D27" i="3"/>
  <c r="P57" i="7"/>
  <c r="M58" i="61"/>
  <c r="M58" i="73"/>
  <c r="U27" i="3"/>
  <c r="M31" i="3"/>
  <c r="G34" i="3"/>
  <c r="O34" i="3"/>
  <c r="C66" i="61"/>
  <c r="C67" i="52"/>
  <c r="I67" i="52" s="1"/>
  <c r="C66" i="73"/>
  <c r="C66" i="7"/>
  <c r="G67" i="77"/>
  <c r="G67" i="64"/>
  <c r="I67" i="61"/>
  <c r="H67" i="61"/>
  <c r="O68" i="52"/>
  <c r="I67" i="73"/>
  <c r="H67" i="73"/>
  <c r="G67" i="49"/>
  <c r="I67" i="49" s="1"/>
  <c r="I67" i="7"/>
  <c r="H67" i="7"/>
  <c r="M36" i="3"/>
  <c r="K37" i="3"/>
  <c r="M54" i="7"/>
  <c r="F3" i="14"/>
  <c r="F29" i="14"/>
  <c r="E29" i="14"/>
  <c r="F56" i="49"/>
  <c r="E56" i="49"/>
  <c r="M8" i="61"/>
  <c r="M8" i="73"/>
  <c r="Q11" i="1"/>
  <c r="AS11" i="1"/>
  <c r="M12" i="61"/>
  <c r="M12" i="73"/>
  <c r="Q15" i="1"/>
  <c r="AS15" i="1"/>
  <c r="M16" i="61"/>
  <c r="M16" i="73"/>
  <c r="Q19" i="1"/>
  <c r="AS19" i="1"/>
  <c r="M20" i="61"/>
  <c r="M20" i="73"/>
  <c r="Q23" i="1"/>
  <c r="AS23" i="1"/>
  <c r="M24" i="61"/>
  <c r="M24" i="73"/>
  <c r="Q27" i="1"/>
  <c r="AS27" i="1"/>
  <c r="M28" i="61"/>
  <c r="M28" i="73"/>
  <c r="Q31" i="1"/>
  <c r="AS31" i="1"/>
  <c r="M32" i="61"/>
  <c r="M32" i="73"/>
  <c r="Q35" i="1"/>
  <c r="AS35" i="1"/>
  <c r="M36" i="61"/>
  <c r="M36" i="73"/>
  <c r="Q39" i="1"/>
  <c r="AS39" i="1"/>
  <c r="M40" i="61"/>
  <c r="M40" i="73"/>
  <c r="Q43" i="1"/>
  <c r="AS43" i="1"/>
  <c r="D45" i="77"/>
  <c r="F45" i="77" s="1"/>
  <c r="D45" i="76"/>
  <c r="I45" i="73"/>
  <c r="D45" i="64"/>
  <c r="D46" i="63"/>
  <c r="G46" i="52"/>
  <c r="K46" i="52" s="1"/>
  <c r="D45" i="14"/>
  <c r="I45" i="7"/>
  <c r="AQ47" i="1"/>
  <c r="AV47" i="1"/>
  <c r="M47" i="61"/>
  <c r="M47" i="73"/>
  <c r="M47" i="7"/>
  <c r="M48" i="61"/>
  <c r="M48" i="73"/>
  <c r="M49" i="61"/>
  <c r="M49" i="73"/>
  <c r="M49" i="7"/>
  <c r="M50" i="61"/>
  <c r="M50" i="73"/>
  <c r="M51" i="61"/>
  <c r="M51" i="73"/>
  <c r="M51" i="7"/>
  <c r="G21" i="2"/>
  <c r="J22" i="2" s="1"/>
  <c r="M53" i="61"/>
  <c r="M53" i="73"/>
  <c r="M53" i="7"/>
  <c r="I32" i="5"/>
  <c r="Q32" i="5"/>
  <c r="H33" i="5"/>
  <c r="G34" i="5"/>
  <c r="H37" i="5"/>
  <c r="P37" i="5"/>
  <c r="G38" i="5"/>
  <c r="J39" i="5" s="1"/>
  <c r="T39" i="5" s="1"/>
  <c r="X39" i="5" s="1"/>
  <c r="Y39" i="5" s="1"/>
  <c r="H41" i="5"/>
  <c r="P41" i="5"/>
  <c r="G42" i="5"/>
  <c r="J43" i="5" s="1"/>
  <c r="T43" i="5" s="1"/>
  <c r="X43" i="5" s="1"/>
  <c r="Y43" i="5" s="1"/>
  <c r="H45" i="5"/>
  <c r="P45" i="5"/>
  <c r="G46" i="5"/>
  <c r="J47" i="5" s="1"/>
  <c r="T47" i="5" s="1"/>
  <c r="X47" i="5" s="1"/>
  <c r="Y47" i="5" s="1"/>
  <c r="H49" i="5"/>
  <c r="K26" i="3"/>
  <c r="H58" i="77"/>
  <c r="H58" i="64"/>
  <c r="P58" i="61"/>
  <c r="D59" i="52"/>
  <c r="P58" i="73"/>
  <c r="H58" i="49"/>
  <c r="P58" i="7"/>
  <c r="K27" i="3"/>
  <c r="G27" i="3"/>
  <c r="C63" i="61"/>
  <c r="C64" i="52"/>
  <c r="I64" i="52" s="1"/>
  <c r="C63" i="73"/>
  <c r="P65" i="7"/>
  <c r="M66" i="61"/>
  <c r="M66" i="73"/>
  <c r="U35" i="3"/>
  <c r="M8" i="7"/>
  <c r="M16" i="7"/>
  <c r="M24" i="7"/>
  <c r="M32" i="7"/>
  <c r="M40" i="7"/>
  <c r="M48" i="7"/>
  <c r="M58" i="7"/>
  <c r="C63" i="7"/>
  <c r="M66" i="7"/>
  <c r="K12" i="14"/>
  <c r="K20" i="14"/>
  <c r="F52" i="49"/>
  <c r="E52" i="49"/>
  <c r="F68" i="49"/>
  <c r="E68" i="49"/>
  <c r="J21" i="52"/>
  <c r="K49" i="52"/>
  <c r="M9" i="61"/>
  <c r="M9" i="73"/>
  <c r="M9" i="7"/>
  <c r="G9" i="49"/>
  <c r="I9" i="49" s="1"/>
  <c r="I9" i="7"/>
  <c r="H9" i="7"/>
  <c r="AR11" i="1"/>
  <c r="Q12" i="1"/>
  <c r="AS12" i="1"/>
  <c r="M13" i="61"/>
  <c r="M13" i="73"/>
  <c r="M13" i="7"/>
  <c r="G13" i="49"/>
  <c r="I13" i="49" s="1"/>
  <c r="I13" i="7"/>
  <c r="H13" i="7"/>
  <c r="AR15" i="1"/>
  <c r="Q16" i="1"/>
  <c r="AS16" i="1"/>
  <c r="M17" i="61"/>
  <c r="M17" i="73"/>
  <c r="M17" i="7"/>
  <c r="G17" i="49"/>
  <c r="I17" i="49" s="1"/>
  <c r="I17" i="7"/>
  <c r="H17" i="7"/>
  <c r="AR19" i="1"/>
  <c r="Q20" i="1"/>
  <c r="AS20" i="1"/>
  <c r="M21" i="61"/>
  <c r="M21" i="73"/>
  <c r="M21" i="7"/>
  <c r="G21" i="49"/>
  <c r="I21" i="49" s="1"/>
  <c r="I21" i="7"/>
  <c r="H21" i="7"/>
  <c r="AR23" i="1"/>
  <c r="Q24" i="1"/>
  <c r="AS24" i="1"/>
  <c r="M25" i="61"/>
  <c r="M25" i="73"/>
  <c r="M25" i="7"/>
  <c r="G25" i="49"/>
  <c r="I25" i="49" s="1"/>
  <c r="I25" i="7"/>
  <c r="H25" i="7"/>
  <c r="AR27" i="1"/>
  <c r="Q28" i="1"/>
  <c r="AS28" i="1"/>
  <c r="M29" i="61"/>
  <c r="M29" i="73"/>
  <c r="M29" i="7"/>
  <c r="G29" i="49"/>
  <c r="I29" i="49" s="1"/>
  <c r="I29" i="7"/>
  <c r="H29" i="7"/>
  <c r="AR31" i="1"/>
  <c r="Q32" i="1"/>
  <c r="AS32" i="1"/>
  <c r="M33" i="61"/>
  <c r="M33" i="73"/>
  <c r="M33" i="7"/>
  <c r="G33" i="49"/>
  <c r="I33" i="49" s="1"/>
  <c r="I33" i="7"/>
  <c r="H33" i="7"/>
  <c r="AR35" i="1"/>
  <c r="Q36" i="1"/>
  <c r="AS36" i="1"/>
  <c r="M37" i="61"/>
  <c r="M37" i="7"/>
  <c r="G37" i="49"/>
  <c r="I37" i="49" s="1"/>
  <c r="I37" i="7"/>
  <c r="H37" i="7"/>
  <c r="AR39" i="1"/>
  <c r="Q40" i="1"/>
  <c r="AS40" i="1"/>
  <c r="M41" i="61"/>
  <c r="M41" i="73"/>
  <c r="M41" i="7"/>
  <c r="G41" i="49"/>
  <c r="I41" i="49" s="1"/>
  <c r="I41" i="7"/>
  <c r="H41" i="7"/>
  <c r="AR43" i="1"/>
  <c r="Q44" i="1"/>
  <c r="AS44" i="1"/>
  <c r="AS45" i="1"/>
  <c r="AS46" i="1"/>
  <c r="I47" i="1"/>
  <c r="M45" i="61"/>
  <c r="M45" i="73"/>
  <c r="M45" i="7"/>
  <c r="I45" i="49"/>
  <c r="M46" i="61"/>
  <c r="M46" i="73"/>
  <c r="H21" i="2"/>
  <c r="L21" i="2"/>
  <c r="P21" i="2"/>
  <c r="P22" i="2"/>
  <c r="P23" i="2"/>
  <c r="P24" i="2"/>
  <c r="P25" i="2"/>
  <c r="P26" i="2"/>
  <c r="M54" i="61"/>
  <c r="M54" i="73"/>
  <c r="H72" i="52"/>
  <c r="G50" i="5"/>
  <c r="E72" i="52"/>
  <c r="V50" i="5"/>
  <c r="I33" i="5"/>
  <c r="Q33" i="5"/>
  <c r="H34" i="5"/>
  <c r="I49" i="5"/>
  <c r="Q49" i="5"/>
  <c r="H50" i="5"/>
  <c r="G69" i="77"/>
  <c r="G69" i="64"/>
  <c r="O70" i="52"/>
  <c r="I69" i="73"/>
  <c r="I69" i="7"/>
  <c r="H69" i="7"/>
  <c r="E58" i="61"/>
  <c r="E58" i="73"/>
  <c r="M63" i="61"/>
  <c r="M63" i="73"/>
  <c r="M63" i="7"/>
  <c r="K34" i="3"/>
  <c r="H66" i="77"/>
  <c r="H66" i="64"/>
  <c r="P66" i="61"/>
  <c r="D67" i="52"/>
  <c r="P66" i="73"/>
  <c r="H66" i="49"/>
  <c r="P66" i="7"/>
  <c r="K35" i="3"/>
  <c r="G35" i="3"/>
  <c r="F68" i="61"/>
  <c r="F68" i="73"/>
  <c r="F68" i="7"/>
  <c r="M50" i="7"/>
  <c r="F31" i="14"/>
  <c r="E31" i="14"/>
  <c r="F48" i="49"/>
  <c r="E48" i="49"/>
  <c r="F64" i="49"/>
  <c r="E64" i="49"/>
  <c r="K32" i="52"/>
  <c r="K36" i="52"/>
  <c r="K72" i="52"/>
  <c r="H56" i="77"/>
  <c r="H56" i="64"/>
  <c r="D57" i="52"/>
  <c r="J57" i="52" s="1"/>
  <c r="P56" i="61"/>
  <c r="P56" i="73"/>
  <c r="H56" i="49"/>
  <c r="C56" i="61"/>
  <c r="C57" i="52"/>
  <c r="C56" i="73"/>
  <c r="M56" i="61"/>
  <c r="M56" i="73"/>
  <c r="N25" i="3"/>
  <c r="D26" i="3"/>
  <c r="O27" i="3"/>
  <c r="P27" i="3" s="1"/>
  <c r="D29" i="3"/>
  <c r="H61" i="77"/>
  <c r="H61" i="64"/>
  <c r="P61" i="61"/>
  <c r="D62" i="52"/>
  <c r="J62" i="52" s="1"/>
  <c r="P61" i="73"/>
  <c r="H61" i="49"/>
  <c r="C61" i="61"/>
  <c r="C62" i="52"/>
  <c r="I62" i="52" s="1"/>
  <c r="C61" i="73"/>
  <c r="M61" i="61"/>
  <c r="M61" i="73"/>
  <c r="N30" i="3"/>
  <c r="O32" i="3"/>
  <c r="H64" i="77"/>
  <c r="H64" i="64"/>
  <c r="D65" i="52"/>
  <c r="J65" i="52" s="1"/>
  <c r="P64" i="61"/>
  <c r="P64" i="73"/>
  <c r="H64" i="49"/>
  <c r="C64" i="61"/>
  <c r="C65" i="52"/>
  <c r="I65" i="52" s="1"/>
  <c r="C64" i="73"/>
  <c r="M64" i="61"/>
  <c r="M64" i="73"/>
  <c r="N33" i="3"/>
  <c r="D34" i="3"/>
  <c r="O35" i="3"/>
  <c r="P35" i="3" s="1"/>
  <c r="D37" i="3"/>
  <c r="H37" i="3" s="1"/>
  <c r="H69" i="77"/>
  <c r="H69" i="64"/>
  <c r="P69" i="61"/>
  <c r="D70" i="52"/>
  <c r="J70" i="52" s="1"/>
  <c r="P69" i="73"/>
  <c r="H69" i="49"/>
  <c r="C69" i="61"/>
  <c r="C70" i="52"/>
  <c r="I70" i="52" s="1"/>
  <c r="C69" i="73"/>
  <c r="M69" i="61"/>
  <c r="M69" i="73"/>
  <c r="N38" i="3"/>
  <c r="P61" i="7"/>
  <c r="P69" i="7"/>
  <c r="E3" i="14"/>
  <c r="F28" i="14"/>
  <c r="E32" i="14"/>
  <c r="K32" i="14" s="1"/>
  <c r="F35" i="14"/>
  <c r="E35" i="14"/>
  <c r="F37" i="14"/>
  <c r="E37" i="14"/>
  <c r="F39" i="14"/>
  <c r="E39" i="14"/>
  <c r="F41" i="14"/>
  <c r="E41" i="14"/>
  <c r="F43" i="14"/>
  <c r="E43" i="14"/>
  <c r="F3" i="49"/>
  <c r="F17" i="49"/>
  <c r="E17" i="49"/>
  <c r="F21" i="49"/>
  <c r="E21" i="49"/>
  <c r="F25" i="49"/>
  <c r="E25" i="49"/>
  <c r="F29" i="49"/>
  <c r="E29" i="49"/>
  <c r="F33" i="49"/>
  <c r="E33" i="49"/>
  <c r="F37" i="49"/>
  <c r="E37" i="49"/>
  <c r="J4" i="52"/>
  <c r="J7" i="52"/>
  <c r="L7" i="52" s="1"/>
  <c r="K17" i="52"/>
  <c r="J37" i="52"/>
  <c r="J50" i="52"/>
  <c r="K54" i="52"/>
  <c r="G25" i="3"/>
  <c r="K25" i="3"/>
  <c r="O25" i="3"/>
  <c r="H59" i="77"/>
  <c r="H59" i="64"/>
  <c r="P59" i="61"/>
  <c r="D60" i="52"/>
  <c r="J60" i="52" s="1"/>
  <c r="P59" i="73"/>
  <c r="C59" i="61"/>
  <c r="C60" i="52"/>
  <c r="I60" i="52" s="1"/>
  <c r="C59" i="73"/>
  <c r="M59" i="61"/>
  <c r="M59" i="73"/>
  <c r="N28" i="3"/>
  <c r="G30" i="3"/>
  <c r="K30" i="3"/>
  <c r="O30" i="3"/>
  <c r="H62" i="77"/>
  <c r="H62" i="64"/>
  <c r="P62" i="61"/>
  <c r="D63" i="52"/>
  <c r="P62" i="73"/>
  <c r="H62" i="49"/>
  <c r="C62" i="61"/>
  <c r="C62" i="73"/>
  <c r="C63" i="52"/>
  <c r="I63" i="52" s="1"/>
  <c r="M62" i="61"/>
  <c r="M62" i="73"/>
  <c r="N31" i="3"/>
  <c r="D32" i="3"/>
  <c r="G33" i="3"/>
  <c r="K33" i="3"/>
  <c r="O33" i="3"/>
  <c r="D35" i="3"/>
  <c r="H67" i="77"/>
  <c r="H67" i="64"/>
  <c r="P67" i="61"/>
  <c r="D68" i="52"/>
  <c r="P67" i="73"/>
  <c r="C67" i="61"/>
  <c r="C68" i="52"/>
  <c r="I68" i="52" s="1"/>
  <c r="C67" i="73"/>
  <c r="M67" i="61"/>
  <c r="M67" i="73"/>
  <c r="N36" i="3"/>
  <c r="G38" i="3"/>
  <c r="K38" i="3"/>
  <c r="O38" i="3"/>
  <c r="C56" i="7"/>
  <c r="M59" i="7"/>
  <c r="M61" i="7"/>
  <c r="C62" i="7"/>
  <c r="C64" i="7"/>
  <c r="M67" i="7"/>
  <c r="M69" i="7"/>
  <c r="F46" i="14"/>
  <c r="E46" i="14"/>
  <c r="F6" i="49"/>
  <c r="E6" i="49"/>
  <c r="F10" i="49"/>
  <c r="E10" i="49"/>
  <c r="F14" i="49"/>
  <c r="E14" i="49"/>
  <c r="F18" i="49"/>
  <c r="E18" i="49"/>
  <c r="N20" i="49"/>
  <c r="F22" i="49"/>
  <c r="E22" i="49"/>
  <c r="F26" i="49"/>
  <c r="E26" i="49"/>
  <c r="F30" i="49"/>
  <c r="E30" i="49"/>
  <c r="F34" i="49"/>
  <c r="E34" i="49"/>
  <c r="F38" i="49"/>
  <c r="E38" i="49"/>
  <c r="F42" i="49"/>
  <c r="E42" i="49"/>
  <c r="F47" i="49"/>
  <c r="F51" i="49"/>
  <c r="F55" i="49"/>
  <c r="F59" i="49"/>
  <c r="F63" i="49"/>
  <c r="F67" i="49"/>
  <c r="F71" i="49"/>
  <c r="K4" i="52"/>
  <c r="J18" i="52"/>
  <c r="K24" i="52"/>
  <c r="K33" i="52"/>
  <c r="J68" i="52"/>
  <c r="H57" i="77"/>
  <c r="H57" i="64"/>
  <c r="P57" i="61"/>
  <c r="H57" i="49"/>
  <c r="P57" i="73"/>
  <c r="C57" i="61"/>
  <c r="C58" i="52"/>
  <c r="I58" i="52" s="1"/>
  <c r="C57" i="73"/>
  <c r="M57" i="61"/>
  <c r="M57" i="73"/>
  <c r="N26" i="3"/>
  <c r="G28" i="3"/>
  <c r="K28" i="3"/>
  <c r="O28" i="3"/>
  <c r="H60" i="77"/>
  <c r="H60" i="64"/>
  <c r="D61" i="52"/>
  <c r="J61" i="52" s="1"/>
  <c r="P60" i="61"/>
  <c r="P60" i="73"/>
  <c r="H60" i="49"/>
  <c r="C60" i="61"/>
  <c r="C61" i="52"/>
  <c r="I61" i="52" s="1"/>
  <c r="C60" i="73"/>
  <c r="M60" i="61"/>
  <c r="M60" i="73"/>
  <c r="N29" i="3"/>
  <c r="D30" i="3"/>
  <c r="G31" i="3"/>
  <c r="K31" i="3"/>
  <c r="O31" i="3"/>
  <c r="D33" i="3"/>
  <c r="H65" i="77"/>
  <c r="H65" i="64"/>
  <c r="P65" i="61"/>
  <c r="D66" i="52"/>
  <c r="J66" i="52" s="1"/>
  <c r="H65" i="49"/>
  <c r="P65" i="73"/>
  <c r="C65" i="61"/>
  <c r="C66" i="52"/>
  <c r="I66" i="52" s="1"/>
  <c r="C65" i="73"/>
  <c r="M65" i="61"/>
  <c r="M65" i="73"/>
  <c r="N34" i="3"/>
  <c r="G36" i="3"/>
  <c r="K36" i="3"/>
  <c r="O36" i="3"/>
  <c r="H68" i="77"/>
  <c r="H68" i="64"/>
  <c r="D69" i="52"/>
  <c r="J69" i="52" s="1"/>
  <c r="P68" i="61"/>
  <c r="P68" i="73"/>
  <c r="H68" i="49"/>
  <c r="C68" i="61"/>
  <c r="C69" i="52"/>
  <c r="I69" i="52" s="1"/>
  <c r="C68" i="73"/>
  <c r="M68" i="61"/>
  <c r="M68" i="73"/>
  <c r="N37" i="3"/>
  <c r="U2" i="64"/>
  <c r="R3" i="63"/>
  <c r="U2" i="49"/>
  <c r="P56" i="7"/>
  <c r="P60" i="7"/>
  <c r="P62" i="7"/>
  <c r="P64" i="7"/>
  <c r="P68" i="7"/>
  <c r="F36" i="14"/>
  <c r="E36" i="14"/>
  <c r="K36" i="14" s="1"/>
  <c r="F38" i="14"/>
  <c r="E38" i="14"/>
  <c r="F40" i="14"/>
  <c r="E40" i="14"/>
  <c r="F42" i="14"/>
  <c r="E42" i="14"/>
  <c r="F44" i="14"/>
  <c r="E44" i="14"/>
  <c r="K47" i="14"/>
  <c r="K51" i="14"/>
  <c r="K60" i="14"/>
  <c r="K16" i="52"/>
  <c r="K20" i="52"/>
  <c r="J34" i="52"/>
  <c r="K40" i="52"/>
  <c r="J51" i="52"/>
  <c r="K5" i="52"/>
  <c r="J6" i="52"/>
  <c r="J9" i="52"/>
  <c r="K21" i="52"/>
  <c r="J22" i="52"/>
  <c r="J25" i="52"/>
  <c r="K37" i="52"/>
  <c r="J38" i="52"/>
  <c r="J41" i="52"/>
  <c r="J52" i="52"/>
  <c r="K66" i="52"/>
  <c r="K6" i="52"/>
  <c r="K7" i="52"/>
  <c r="K9" i="52"/>
  <c r="J10" i="52"/>
  <c r="J13" i="52"/>
  <c r="K25" i="52"/>
  <c r="J26" i="52"/>
  <c r="J29" i="52"/>
  <c r="K41" i="52"/>
  <c r="J42" i="52"/>
  <c r="K47" i="52"/>
  <c r="J48" i="52"/>
  <c r="K52" i="52"/>
  <c r="J53" i="52"/>
  <c r="J67" i="52"/>
  <c r="K13" i="52"/>
  <c r="J14" i="52"/>
  <c r="J17" i="52"/>
  <c r="L17" i="52" s="1"/>
  <c r="K29" i="52"/>
  <c r="J30" i="52"/>
  <c r="J33" i="52"/>
  <c r="L33" i="52" s="1"/>
  <c r="K45" i="52"/>
  <c r="K48" i="52"/>
  <c r="J49" i="52"/>
  <c r="L49" i="52" s="1"/>
  <c r="K53" i="52"/>
  <c r="J54" i="52"/>
  <c r="K67" i="52"/>
  <c r="J72" i="52"/>
  <c r="L72" i="52" s="1"/>
  <c r="K57" i="52"/>
  <c r="K62" i="52"/>
  <c r="J63" i="52"/>
  <c r="L63" i="52" s="1"/>
  <c r="K68" i="52"/>
  <c r="J55" i="52"/>
  <c r="K58" i="52"/>
  <c r="J59" i="52"/>
  <c r="L59" i="52" s="1"/>
  <c r="K64" i="52"/>
  <c r="K69" i="52"/>
  <c r="K60" i="52"/>
  <c r="K65" i="52"/>
  <c r="K70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K37" i="63" s="1"/>
  <c r="F39" i="63"/>
  <c r="E39" i="63"/>
  <c r="F41" i="63"/>
  <c r="E41" i="63"/>
  <c r="F43" i="63"/>
  <c r="F45" i="63"/>
  <c r="K48" i="63"/>
  <c r="K52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72" i="63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K12" i="76"/>
  <c r="K36" i="76"/>
  <c r="N12" i="77"/>
  <c r="K20" i="76"/>
  <c r="N20" i="77"/>
  <c r="K47" i="76"/>
  <c r="K51" i="76"/>
  <c r="K32" i="76"/>
  <c r="J42" i="5" l="1"/>
  <c r="T42" i="5" s="1"/>
  <c r="AB32" i="5"/>
  <c r="J49" i="5"/>
  <c r="T49" i="5" s="1"/>
  <c r="J41" i="5"/>
  <c r="T41" i="5" s="1"/>
  <c r="J33" i="5"/>
  <c r="O55" i="52" s="1"/>
  <c r="J45" i="5"/>
  <c r="T45" i="5" s="1"/>
  <c r="X45" i="5" s="1"/>
  <c r="Y45" i="5" s="1"/>
  <c r="J37" i="5"/>
  <c r="T37" i="5" s="1"/>
  <c r="X37" i="5" s="1"/>
  <c r="Y37" i="5" s="1"/>
  <c r="K61" i="63"/>
  <c r="F57" i="7"/>
  <c r="I62" i="7"/>
  <c r="G62" i="64"/>
  <c r="I62" i="64" s="1"/>
  <c r="G69" i="49"/>
  <c r="H69" i="61"/>
  <c r="F57" i="73"/>
  <c r="H62" i="7"/>
  <c r="H62" i="73"/>
  <c r="G62" i="77"/>
  <c r="H59" i="7"/>
  <c r="H59" i="73"/>
  <c r="G59" i="64"/>
  <c r="I59" i="64" s="1"/>
  <c r="H62" i="61"/>
  <c r="I57" i="52"/>
  <c r="H69" i="73"/>
  <c r="I69" i="61"/>
  <c r="G62" i="49"/>
  <c r="I59" i="7"/>
  <c r="I59" i="73"/>
  <c r="G59" i="77"/>
  <c r="I59" i="77" s="1"/>
  <c r="L57" i="52"/>
  <c r="L66" i="52"/>
  <c r="L61" i="52"/>
  <c r="M61" i="52" s="1"/>
  <c r="I69" i="49"/>
  <c r="I69" i="64"/>
  <c r="L60" i="52"/>
  <c r="AM43" i="1"/>
  <c r="AL43" i="1"/>
  <c r="G52" i="77"/>
  <c r="I52" i="77" s="1"/>
  <c r="G52" i="64"/>
  <c r="I52" i="64" s="1"/>
  <c r="I52" i="61"/>
  <c r="H52" i="61"/>
  <c r="O53" i="52"/>
  <c r="I52" i="73"/>
  <c r="H52" i="73"/>
  <c r="H52" i="7"/>
  <c r="G52" i="49"/>
  <c r="I52" i="49" s="1"/>
  <c r="I52" i="7"/>
  <c r="T31" i="5"/>
  <c r="G54" i="64"/>
  <c r="I54" i="64" s="1"/>
  <c r="I54" i="61"/>
  <c r="H54" i="61"/>
  <c r="I54" i="73"/>
  <c r="H54" i="7"/>
  <c r="T33" i="5"/>
  <c r="L65" i="52"/>
  <c r="L67" i="52"/>
  <c r="M67" i="52" s="1"/>
  <c r="L48" i="52"/>
  <c r="L29" i="52"/>
  <c r="H36" i="3"/>
  <c r="H31" i="3"/>
  <c r="H28" i="3"/>
  <c r="L68" i="52"/>
  <c r="H38" i="3"/>
  <c r="G66" i="77"/>
  <c r="I66" i="77" s="1"/>
  <c r="G66" i="64"/>
  <c r="I66" i="64" s="1"/>
  <c r="I66" i="61"/>
  <c r="O67" i="52"/>
  <c r="H66" i="73"/>
  <c r="H66" i="61"/>
  <c r="G66" i="49"/>
  <c r="I66" i="49" s="1"/>
  <c r="H66" i="7"/>
  <c r="M35" i="3"/>
  <c r="Q35" i="3" s="1"/>
  <c r="I66" i="73"/>
  <c r="I66" i="7"/>
  <c r="G63" i="77"/>
  <c r="I63" i="77" s="1"/>
  <c r="G63" i="64"/>
  <c r="I63" i="64" s="1"/>
  <c r="I63" i="61"/>
  <c r="H63" i="61"/>
  <c r="I63" i="73"/>
  <c r="H63" i="73"/>
  <c r="G63" i="49"/>
  <c r="I63" i="49" s="1"/>
  <c r="O64" i="52"/>
  <c r="M32" i="3"/>
  <c r="I63" i="7"/>
  <c r="H63" i="7"/>
  <c r="M63" i="52"/>
  <c r="E59" i="61"/>
  <c r="E59" i="73"/>
  <c r="E59" i="7"/>
  <c r="P28" i="3"/>
  <c r="Q28" i="3" s="1"/>
  <c r="M60" i="52"/>
  <c r="J56" i="77"/>
  <c r="K56" i="77" s="1"/>
  <c r="G56" i="76"/>
  <c r="H56" i="76" s="1"/>
  <c r="K56" i="76" s="1"/>
  <c r="J56" i="64"/>
  <c r="K56" i="64" s="1"/>
  <c r="G57" i="63"/>
  <c r="H57" i="63" s="1"/>
  <c r="K57" i="63" s="1"/>
  <c r="J56" i="49"/>
  <c r="K56" i="49" s="1"/>
  <c r="G56" i="14"/>
  <c r="H56" i="14" s="1"/>
  <c r="K56" i="14" s="1"/>
  <c r="L4" i="52"/>
  <c r="G65" i="77"/>
  <c r="I65" i="77" s="1"/>
  <c r="G65" i="64"/>
  <c r="I65" i="64" s="1"/>
  <c r="I65" i="61"/>
  <c r="H65" i="61"/>
  <c r="O66" i="52"/>
  <c r="I65" i="73"/>
  <c r="H65" i="73"/>
  <c r="G65" i="49"/>
  <c r="I65" i="49" s="1"/>
  <c r="I65" i="7"/>
  <c r="M34" i="3"/>
  <c r="H65" i="7"/>
  <c r="G57" i="77"/>
  <c r="I57" i="77" s="1"/>
  <c r="G57" i="64"/>
  <c r="I57" i="64" s="1"/>
  <c r="I57" i="61"/>
  <c r="H57" i="61"/>
  <c r="O58" i="52"/>
  <c r="I57" i="73"/>
  <c r="H57" i="73"/>
  <c r="G57" i="49"/>
  <c r="I57" i="49" s="1"/>
  <c r="I57" i="7"/>
  <c r="M26" i="3"/>
  <c r="H57" i="7"/>
  <c r="J66" i="77"/>
  <c r="K66" i="77" s="1"/>
  <c r="G66" i="76"/>
  <c r="H66" i="76" s="1"/>
  <c r="K66" i="76" s="1"/>
  <c r="J66" i="64"/>
  <c r="K66" i="64" s="1"/>
  <c r="G67" i="63"/>
  <c r="H67" i="63" s="1"/>
  <c r="K67" i="63" s="1"/>
  <c r="G66" i="14"/>
  <c r="H66" i="14" s="1"/>
  <c r="K66" i="14" s="1"/>
  <c r="J66" i="49"/>
  <c r="K66" i="49" s="1"/>
  <c r="J65" i="77"/>
  <c r="K65" i="77" s="1"/>
  <c r="G65" i="76"/>
  <c r="H65" i="76" s="1"/>
  <c r="K65" i="76" s="1"/>
  <c r="J65" i="64"/>
  <c r="K65" i="64" s="1"/>
  <c r="G66" i="63"/>
  <c r="H66" i="63" s="1"/>
  <c r="K66" i="63" s="1"/>
  <c r="G65" i="14"/>
  <c r="H65" i="14" s="1"/>
  <c r="K65" i="14" s="1"/>
  <c r="J65" i="49"/>
  <c r="K65" i="49" s="1"/>
  <c r="I69" i="77"/>
  <c r="D50" i="61"/>
  <c r="D50" i="73"/>
  <c r="D50" i="7"/>
  <c r="D46" i="61"/>
  <c r="D46" i="73"/>
  <c r="D46" i="7"/>
  <c r="AS47" i="1"/>
  <c r="AR47" i="1"/>
  <c r="J68" i="77"/>
  <c r="K68" i="77" s="1"/>
  <c r="G68" i="76"/>
  <c r="H68" i="76" s="1"/>
  <c r="K68" i="76" s="1"/>
  <c r="J68" i="64"/>
  <c r="K68" i="64" s="1"/>
  <c r="G69" i="63"/>
  <c r="H69" i="63" s="1"/>
  <c r="K69" i="63" s="1"/>
  <c r="J68" i="49"/>
  <c r="K68" i="49" s="1"/>
  <c r="G68" i="14"/>
  <c r="H68" i="14" s="1"/>
  <c r="K68" i="14" s="1"/>
  <c r="F65" i="61"/>
  <c r="F65" i="73"/>
  <c r="F65" i="7"/>
  <c r="J38" i="5"/>
  <c r="T38" i="5" s="1"/>
  <c r="AY18" i="1"/>
  <c r="BC18" i="1" s="1"/>
  <c r="BF18" i="1" s="1"/>
  <c r="N16" i="73" s="1"/>
  <c r="O16" i="73" s="1"/>
  <c r="H26" i="3"/>
  <c r="N47" i="5"/>
  <c r="F55" i="61"/>
  <c r="F55" i="73"/>
  <c r="F55" i="7"/>
  <c r="N22" i="2"/>
  <c r="J26" i="2"/>
  <c r="E47" i="61"/>
  <c r="E47" i="73"/>
  <c r="E47" i="7"/>
  <c r="W22" i="2"/>
  <c r="AM42" i="1"/>
  <c r="AL42" i="1"/>
  <c r="AM38" i="1"/>
  <c r="AL38" i="1"/>
  <c r="E33" i="61"/>
  <c r="E33" i="73"/>
  <c r="E33" i="7"/>
  <c r="E32" i="61"/>
  <c r="E32" i="73"/>
  <c r="AW34" i="1"/>
  <c r="AX34" i="1" s="1"/>
  <c r="E32" i="7"/>
  <c r="Z43" i="5"/>
  <c r="AA43" i="5" s="1"/>
  <c r="W41" i="5"/>
  <c r="X41" i="5" s="1"/>
  <c r="M37" i="5"/>
  <c r="R33" i="5"/>
  <c r="F47" i="61"/>
  <c r="F47" i="7"/>
  <c r="F47" i="73"/>
  <c r="M49" i="52"/>
  <c r="K23" i="2" s="1"/>
  <c r="D40" i="61"/>
  <c r="D40" i="73"/>
  <c r="D40" i="7"/>
  <c r="D36" i="61"/>
  <c r="D36" i="73"/>
  <c r="D36" i="7"/>
  <c r="M33" i="52"/>
  <c r="M29" i="52"/>
  <c r="F24" i="61"/>
  <c r="F24" i="73"/>
  <c r="F24" i="7"/>
  <c r="F20" i="73"/>
  <c r="F20" i="61"/>
  <c r="F20" i="7"/>
  <c r="C18" i="61"/>
  <c r="C19" i="52"/>
  <c r="I19" i="52" s="1"/>
  <c r="C18" i="73"/>
  <c r="C18" i="7"/>
  <c r="AO20" i="1"/>
  <c r="M29" i="2"/>
  <c r="V29" i="2"/>
  <c r="W29" i="2" s="1"/>
  <c r="E51" i="52"/>
  <c r="K51" i="52" s="1"/>
  <c r="M25" i="2"/>
  <c r="V25" i="2"/>
  <c r="J24" i="2"/>
  <c r="J42" i="77"/>
  <c r="K42" i="77" s="1"/>
  <c r="N42" i="77" s="1"/>
  <c r="G42" i="76"/>
  <c r="H42" i="76" s="1"/>
  <c r="K42" i="76" s="1"/>
  <c r="J42" i="64"/>
  <c r="K42" i="64" s="1"/>
  <c r="G43" i="63"/>
  <c r="H43" i="63" s="1"/>
  <c r="K43" i="63" s="1"/>
  <c r="J42" i="49"/>
  <c r="K42" i="49" s="1"/>
  <c r="G42" i="14"/>
  <c r="H42" i="14" s="1"/>
  <c r="J40" i="77"/>
  <c r="K40" i="77" s="1"/>
  <c r="G40" i="76"/>
  <c r="H40" i="76" s="1"/>
  <c r="K40" i="76" s="1"/>
  <c r="J40" i="64"/>
  <c r="K40" i="64" s="1"/>
  <c r="G41" i="63"/>
  <c r="H41" i="63" s="1"/>
  <c r="K41" i="63" s="1"/>
  <c r="J40" i="49"/>
  <c r="K40" i="49" s="1"/>
  <c r="N40" i="49" s="1"/>
  <c r="G40" i="14"/>
  <c r="H40" i="14" s="1"/>
  <c r="F39" i="61"/>
  <c r="F39" i="7"/>
  <c r="F39" i="73"/>
  <c r="H39" i="77"/>
  <c r="H39" i="64"/>
  <c r="P39" i="61"/>
  <c r="D40" i="52"/>
  <c r="J40" i="52" s="1"/>
  <c r="L40" i="52" s="1"/>
  <c r="P39" i="73"/>
  <c r="H39" i="49"/>
  <c r="P39" i="7"/>
  <c r="AU41" i="1"/>
  <c r="AP41" i="1"/>
  <c r="AK41" i="1"/>
  <c r="J53" i="77"/>
  <c r="K53" i="77" s="1"/>
  <c r="G53" i="76"/>
  <c r="H53" i="76" s="1"/>
  <c r="K53" i="76" s="1"/>
  <c r="J53" i="64"/>
  <c r="K53" i="64" s="1"/>
  <c r="G54" i="63"/>
  <c r="H54" i="63" s="1"/>
  <c r="K54" i="63" s="1"/>
  <c r="G53" i="14"/>
  <c r="H53" i="14" s="1"/>
  <c r="K53" i="14" s="1"/>
  <c r="J53" i="49"/>
  <c r="K53" i="49" s="1"/>
  <c r="F52" i="61"/>
  <c r="F52" i="73"/>
  <c r="F52" i="7"/>
  <c r="J29" i="2"/>
  <c r="T29" i="2" s="1"/>
  <c r="X29" i="2" s="1"/>
  <c r="C43" i="61"/>
  <c r="C43" i="73"/>
  <c r="C44" i="52"/>
  <c r="I44" i="52" s="1"/>
  <c r="C43" i="7"/>
  <c r="AO45" i="1"/>
  <c r="E43" i="52"/>
  <c r="K43" i="52" s="1"/>
  <c r="AV44" i="1"/>
  <c r="E34" i="52"/>
  <c r="K34" i="52" s="1"/>
  <c r="AV35" i="1"/>
  <c r="E23" i="52"/>
  <c r="K23" i="52" s="1"/>
  <c r="AV24" i="1"/>
  <c r="H26" i="77"/>
  <c r="I26" i="77" s="1"/>
  <c r="H26" i="64"/>
  <c r="P26" i="61"/>
  <c r="D27" i="52"/>
  <c r="J27" i="52" s="1"/>
  <c r="P26" i="73"/>
  <c r="H26" i="49"/>
  <c r="P26" i="7"/>
  <c r="AU28" i="1"/>
  <c r="AP28" i="1"/>
  <c r="AK28" i="1"/>
  <c r="E17" i="61"/>
  <c r="E17" i="73"/>
  <c r="E17" i="7"/>
  <c r="J16" i="77"/>
  <c r="K16" i="77" s="1"/>
  <c r="G16" i="76"/>
  <c r="H16" i="76" s="1"/>
  <c r="K16" i="76" s="1"/>
  <c r="J16" i="64"/>
  <c r="K16" i="64" s="1"/>
  <c r="G17" i="63"/>
  <c r="H17" i="63" s="1"/>
  <c r="K17" i="63" s="1"/>
  <c r="J16" i="49"/>
  <c r="K16" i="49" s="1"/>
  <c r="N16" i="49" s="1"/>
  <c r="G16" i="14"/>
  <c r="H16" i="14" s="1"/>
  <c r="K16" i="14" s="1"/>
  <c r="D12" i="61"/>
  <c r="D12" i="73"/>
  <c r="D12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AK35" i="1"/>
  <c r="AP23" i="1"/>
  <c r="P21" i="73"/>
  <c r="D19" i="73"/>
  <c r="D19" i="61"/>
  <c r="D19" i="7"/>
  <c r="H18" i="77"/>
  <c r="H18" i="64"/>
  <c r="P18" i="61"/>
  <c r="D19" i="52"/>
  <c r="J19" i="52" s="1"/>
  <c r="P18" i="73"/>
  <c r="H18" i="49"/>
  <c r="P18" i="7"/>
  <c r="AU20" i="1"/>
  <c r="AP20" i="1"/>
  <c r="AK20" i="1"/>
  <c r="I45" i="14"/>
  <c r="J45" i="14" s="1"/>
  <c r="L45" i="49"/>
  <c r="M45" i="49" s="1"/>
  <c r="P29" i="7"/>
  <c r="AP27" i="1"/>
  <c r="H23" i="77"/>
  <c r="H23" i="64"/>
  <c r="P23" i="61"/>
  <c r="D24" i="52"/>
  <c r="J24" i="52" s="1"/>
  <c r="L24" i="52" s="1"/>
  <c r="H23" i="49"/>
  <c r="P23" i="7"/>
  <c r="P23" i="73"/>
  <c r="AU25" i="1"/>
  <c r="AP25" i="1"/>
  <c r="AK25" i="1"/>
  <c r="H14" i="77"/>
  <c r="I14" i="77" s="1"/>
  <c r="H14" i="64"/>
  <c r="P14" i="61"/>
  <c r="D15" i="52"/>
  <c r="J15" i="52" s="1"/>
  <c r="P14" i="73"/>
  <c r="H14" i="49"/>
  <c r="P14" i="7"/>
  <c r="AU16" i="1"/>
  <c r="AP16" i="1"/>
  <c r="AK16" i="1"/>
  <c r="H10" i="77"/>
  <c r="I10" i="77" s="1"/>
  <c r="H10" i="64"/>
  <c r="P10" i="61"/>
  <c r="D11" i="52"/>
  <c r="J11" i="52" s="1"/>
  <c r="P10" i="73"/>
  <c r="H10" i="49"/>
  <c r="P10" i="7"/>
  <c r="AU12" i="1"/>
  <c r="AP12" i="1"/>
  <c r="AK12" i="1"/>
  <c r="E11" i="52"/>
  <c r="K11" i="52" s="1"/>
  <c r="AV12" i="1"/>
  <c r="M7" i="52"/>
  <c r="I6" i="77"/>
  <c r="F5" i="61"/>
  <c r="F5" i="73"/>
  <c r="F5" i="7"/>
  <c r="G3" i="76"/>
  <c r="H3" i="76" s="1"/>
  <c r="K3" i="76" s="1"/>
  <c r="J3" i="77"/>
  <c r="K3" i="77" s="1"/>
  <c r="J3" i="64"/>
  <c r="K3" i="64" s="1"/>
  <c r="G4" i="63"/>
  <c r="H4" i="63" s="1"/>
  <c r="K4" i="63" s="1"/>
  <c r="J3" i="49"/>
  <c r="K3" i="49" s="1"/>
  <c r="N3" i="49" s="1"/>
  <c r="G3" i="14"/>
  <c r="H3" i="14" s="1"/>
  <c r="K3" i="14" s="1"/>
  <c r="F3" i="61"/>
  <c r="F3" i="7"/>
  <c r="F3" i="73"/>
  <c r="AW26" i="1"/>
  <c r="F6" i="61"/>
  <c r="F6" i="7"/>
  <c r="F6" i="73"/>
  <c r="AL8" i="1"/>
  <c r="AM8" i="1"/>
  <c r="AM7" i="1"/>
  <c r="AL7" i="1"/>
  <c r="L69" i="52"/>
  <c r="L58" i="52"/>
  <c r="M58" i="52" s="1"/>
  <c r="L41" i="52"/>
  <c r="L9" i="52"/>
  <c r="K42" i="14"/>
  <c r="E65" i="61"/>
  <c r="E65" i="73"/>
  <c r="E65" i="7"/>
  <c r="P34" i="3"/>
  <c r="M66" i="52"/>
  <c r="G64" i="77"/>
  <c r="I64" i="77" s="1"/>
  <c r="G64" i="64"/>
  <c r="I64" i="64" s="1"/>
  <c r="I64" i="61"/>
  <c r="H64" i="61"/>
  <c r="O65" i="52"/>
  <c r="I64" i="73"/>
  <c r="H64" i="73"/>
  <c r="H64" i="7"/>
  <c r="G64" i="49"/>
  <c r="I64" i="49" s="1"/>
  <c r="M33" i="3"/>
  <c r="I64" i="7"/>
  <c r="G61" i="77"/>
  <c r="I61" i="77" s="1"/>
  <c r="G61" i="64"/>
  <c r="I61" i="64" s="1"/>
  <c r="I61" i="61"/>
  <c r="H61" i="61"/>
  <c r="O62" i="52"/>
  <c r="I61" i="73"/>
  <c r="H61" i="73"/>
  <c r="G61" i="49"/>
  <c r="I61" i="49" s="1"/>
  <c r="I61" i="7"/>
  <c r="H61" i="7"/>
  <c r="M30" i="3"/>
  <c r="E57" i="61"/>
  <c r="E57" i="73"/>
  <c r="E57" i="7"/>
  <c r="P26" i="3"/>
  <c r="E67" i="61"/>
  <c r="E67" i="73"/>
  <c r="E67" i="7"/>
  <c r="P36" i="3"/>
  <c r="Q36" i="3" s="1"/>
  <c r="M68" i="52"/>
  <c r="F64" i="61"/>
  <c r="F64" i="73"/>
  <c r="F64" i="7"/>
  <c r="E62" i="61"/>
  <c r="E62" i="73"/>
  <c r="E62" i="7"/>
  <c r="P31" i="3"/>
  <c r="F61" i="61"/>
  <c r="F61" i="73"/>
  <c r="F61" i="7"/>
  <c r="H25" i="3"/>
  <c r="E64" i="61"/>
  <c r="E64" i="73"/>
  <c r="P33" i="3"/>
  <c r="E64" i="7"/>
  <c r="M65" i="52"/>
  <c r="F63" i="61"/>
  <c r="F63" i="73"/>
  <c r="F63" i="7"/>
  <c r="E56" i="61"/>
  <c r="E56" i="73"/>
  <c r="P25" i="3"/>
  <c r="E56" i="7"/>
  <c r="M57" i="52"/>
  <c r="L68" i="77"/>
  <c r="M68" i="77" s="1"/>
  <c r="O68" i="77" s="1"/>
  <c r="I68" i="76"/>
  <c r="J68" i="76" s="1"/>
  <c r="L68" i="76" s="1"/>
  <c r="L68" i="64"/>
  <c r="M68" i="64" s="1"/>
  <c r="O68" i="64" s="1"/>
  <c r="I69" i="63"/>
  <c r="J69" i="63" s="1"/>
  <c r="L69" i="63" s="1"/>
  <c r="L68" i="49"/>
  <c r="M68" i="49" s="1"/>
  <c r="O68" i="49" s="1"/>
  <c r="I68" i="14"/>
  <c r="J68" i="14" s="1"/>
  <c r="L68" i="14" s="1"/>
  <c r="D49" i="61"/>
  <c r="D49" i="73"/>
  <c r="D49" i="7"/>
  <c r="C46" i="61"/>
  <c r="C46" i="73"/>
  <c r="C47" i="52"/>
  <c r="I47" i="52" s="1"/>
  <c r="C46" i="7"/>
  <c r="H46" i="52"/>
  <c r="Q47" i="1"/>
  <c r="L21" i="52"/>
  <c r="M21" i="52" s="1"/>
  <c r="G47" i="77"/>
  <c r="I47" i="77" s="1"/>
  <c r="N47" i="77" s="1"/>
  <c r="G47" i="64"/>
  <c r="I47" i="64" s="1"/>
  <c r="N47" i="64" s="1"/>
  <c r="I47" i="61"/>
  <c r="H47" i="61"/>
  <c r="I47" i="73"/>
  <c r="H47" i="73"/>
  <c r="O48" i="52"/>
  <c r="Q48" i="52" s="1"/>
  <c r="G47" i="49"/>
  <c r="I47" i="49" s="1"/>
  <c r="N47" i="49" s="1"/>
  <c r="I47" i="7"/>
  <c r="H47" i="7"/>
  <c r="T22" i="2"/>
  <c r="X22" i="2" s="1"/>
  <c r="Y22" i="2" s="1"/>
  <c r="H34" i="3"/>
  <c r="G56" i="77"/>
  <c r="I56" i="77" s="1"/>
  <c r="G56" i="64"/>
  <c r="I56" i="64" s="1"/>
  <c r="N56" i="64" s="1"/>
  <c r="I56" i="61"/>
  <c r="H56" i="61"/>
  <c r="O57" i="52"/>
  <c r="I56" i="73"/>
  <c r="H56" i="73"/>
  <c r="H56" i="7"/>
  <c r="G56" i="49"/>
  <c r="I56" i="49" s="1"/>
  <c r="I56" i="7"/>
  <c r="M25" i="3"/>
  <c r="AB33" i="5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F45" i="14"/>
  <c r="L45" i="14" s="1"/>
  <c r="E45" i="14"/>
  <c r="F46" i="63"/>
  <c r="E46" i="63"/>
  <c r="E45" i="77"/>
  <c r="AY30" i="1"/>
  <c r="BC30" i="1" s="1"/>
  <c r="BF30" i="1" s="1"/>
  <c r="N28" i="73" s="1"/>
  <c r="O28" i="73" s="1"/>
  <c r="N31" i="5"/>
  <c r="N26" i="2"/>
  <c r="E51" i="61"/>
  <c r="E51" i="73"/>
  <c r="E51" i="7"/>
  <c r="W26" i="2"/>
  <c r="M48" i="52"/>
  <c r="K22" i="2" s="1"/>
  <c r="O22" i="2" s="1"/>
  <c r="I46" i="52"/>
  <c r="I39" i="77"/>
  <c r="AM34" i="1"/>
  <c r="AL34" i="1"/>
  <c r="H32" i="3"/>
  <c r="L64" i="52"/>
  <c r="M64" i="52" s="1"/>
  <c r="Z39" i="5"/>
  <c r="AA39" i="5" s="1"/>
  <c r="N33" i="5"/>
  <c r="R42" i="5"/>
  <c r="M42" i="5"/>
  <c r="U42" i="5"/>
  <c r="W42" i="5" s="1"/>
  <c r="X42" i="5" s="1"/>
  <c r="H55" i="77"/>
  <c r="H55" i="64"/>
  <c r="P55" i="61"/>
  <c r="D56" i="52"/>
  <c r="J56" i="52" s="1"/>
  <c r="L56" i="52" s="1"/>
  <c r="P55" i="73"/>
  <c r="P55" i="7"/>
  <c r="R34" i="5"/>
  <c r="H55" i="49"/>
  <c r="M34" i="5"/>
  <c r="U34" i="5"/>
  <c r="E50" i="52"/>
  <c r="K50" i="52" s="1"/>
  <c r="L50" i="52" s="1"/>
  <c r="M50" i="52" s="1"/>
  <c r="K24" i="2" s="1"/>
  <c r="V24" i="2"/>
  <c r="H44" i="77"/>
  <c r="I44" i="77" s="1"/>
  <c r="H44" i="64"/>
  <c r="P44" i="61"/>
  <c r="P44" i="73"/>
  <c r="H44" i="49"/>
  <c r="D45" i="52"/>
  <c r="J45" i="52" s="1"/>
  <c r="L45" i="52" s="1"/>
  <c r="P44" i="7"/>
  <c r="AU46" i="1"/>
  <c r="AP46" i="1"/>
  <c r="AK46" i="1"/>
  <c r="C42" i="61"/>
  <c r="C42" i="73"/>
  <c r="C43" i="52"/>
  <c r="I43" i="52" s="1"/>
  <c r="M43" i="52" s="1"/>
  <c r="C42" i="7"/>
  <c r="AO44" i="1"/>
  <c r="C38" i="61"/>
  <c r="C38" i="73"/>
  <c r="C39" i="52"/>
  <c r="I39" i="52" s="1"/>
  <c r="C38" i="7"/>
  <c r="AO40" i="1"/>
  <c r="I36" i="49"/>
  <c r="N36" i="49" s="1"/>
  <c r="D32" i="61"/>
  <c r="D32" i="73"/>
  <c r="D32" i="7"/>
  <c r="D28" i="61"/>
  <c r="D28" i="7"/>
  <c r="D28" i="73"/>
  <c r="I26" i="49"/>
  <c r="AX26" i="1"/>
  <c r="BA26" i="1" s="1"/>
  <c r="F16" i="61"/>
  <c r="F16" i="73"/>
  <c r="F16" i="7"/>
  <c r="H29" i="3"/>
  <c r="I59" i="52"/>
  <c r="M59" i="52" s="1"/>
  <c r="I62" i="77"/>
  <c r="E49" i="61"/>
  <c r="E49" i="73"/>
  <c r="E49" i="7"/>
  <c r="W24" i="2"/>
  <c r="J45" i="77"/>
  <c r="K45" i="77" s="1"/>
  <c r="G45" i="76"/>
  <c r="H45" i="76" s="1"/>
  <c r="J45" i="64"/>
  <c r="K45" i="64" s="1"/>
  <c r="G46" i="63"/>
  <c r="H46" i="63" s="1"/>
  <c r="J45" i="49"/>
  <c r="K45" i="49" s="1"/>
  <c r="G45" i="14"/>
  <c r="H45" i="14" s="1"/>
  <c r="F44" i="61"/>
  <c r="F44" i="73"/>
  <c r="F44" i="7"/>
  <c r="H43" i="77"/>
  <c r="I43" i="77" s="1"/>
  <c r="H43" i="64"/>
  <c r="P43" i="61"/>
  <c r="P43" i="73"/>
  <c r="D44" i="52"/>
  <c r="J44" i="52" s="1"/>
  <c r="L44" i="52" s="1"/>
  <c r="H43" i="49"/>
  <c r="I43" i="49" s="1"/>
  <c r="P43" i="7"/>
  <c r="AU45" i="1"/>
  <c r="AP45" i="1"/>
  <c r="AK45" i="1"/>
  <c r="E42" i="61"/>
  <c r="E42" i="73"/>
  <c r="E42" i="7"/>
  <c r="AW44" i="1"/>
  <c r="AY44" i="1" s="1"/>
  <c r="BC44" i="1" s="1"/>
  <c r="BF44" i="1" s="1"/>
  <c r="N42" i="73" s="1"/>
  <c r="O42" i="73" s="1"/>
  <c r="L43" i="52"/>
  <c r="D39" i="61"/>
  <c r="D39" i="73"/>
  <c r="D39" i="7"/>
  <c r="D35" i="73"/>
  <c r="D35" i="61"/>
  <c r="D35" i="7"/>
  <c r="H30" i="77"/>
  <c r="I30" i="77" s="1"/>
  <c r="H30" i="64"/>
  <c r="P30" i="61"/>
  <c r="D31" i="52"/>
  <c r="J31" i="52" s="1"/>
  <c r="P30" i="73"/>
  <c r="H30" i="49"/>
  <c r="I30" i="49" s="1"/>
  <c r="P30" i="7"/>
  <c r="AU32" i="1"/>
  <c r="AP32" i="1"/>
  <c r="AK32" i="1"/>
  <c r="F27" i="61"/>
  <c r="F27" i="73"/>
  <c r="F27" i="7"/>
  <c r="Q60" i="52"/>
  <c r="J44" i="5"/>
  <c r="T44" i="5" s="1"/>
  <c r="X44" i="5" s="1"/>
  <c r="Y44" i="5" s="1"/>
  <c r="J36" i="5"/>
  <c r="T36" i="5" s="1"/>
  <c r="X36" i="5" s="1"/>
  <c r="Y36" i="5" s="1"/>
  <c r="J50" i="77"/>
  <c r="K50" i="77" s="1"/>
  <c r="G50" i="76"/>
  <c r="H50" i="76" s="1"/>
  <c r="K50" i="76" s="1"/>
  <c r="J50" i="64"/>
  <c r="K50" i="64" s="1"/>
  <c r="G51" i="63"/>
  <c r="H51" i="63" s="1"/>
  <c r="K51" i="63" s="1"/>
  <c r="G50" i="14"/>
  <c r="H50" i="14" s="1"/>
  <c r="K50" i="14" s="1"/>
  <c r="J50" i="49"/>
  <c r="K50" i="49" s="1"/>
  <c r="H46" i="77"/>
  <c r="H46" i="64"/>
  <c r="P46" i="61"/>
  <c r="P46" i="73"/>
  <c r="D47" i="52"/>
  <c r="J47" i="52" s="1"/>
  <c r="L47" i="52" s="1"/>
  <c r="H46" i="49"/>
  <c r="P46" i="7"/>
  <c r="U21" i="2"/>
  <c r="R21" i="2"/>
  <c r="M21" i="2"/>
  <c r="I44" i="49"/>
  <c r="I39" i="49"/>
  <c r="E38" i="52"/>
  <c r="K38" i="52" s="1"/>
  <c r="AV39" i="1"/>
  <c r="E35" i="52"/>
  <c r="K35" i="52" s="1"/>
  <c r="AV36" i="1"/>
  <c r="E26" i="52"/>
  <c r="K26" i="52" s="1"/>
  <c r="AV27" i="1"/>
  <c r="AW27" i="1" s="1"/>
  <c r="I18" i="77"/>
  <c r="H27" i="77"/>
  <c r="I27" i="77" s="1"/>
  <c r="H27" i="64"/>
  <c r="P27" i="61"/>
  <c r="D28" i="52"/>
  <c r="J28" i="52" s="1"/>
  <c r="L28" i="52" s="1"/>
  <c r="M28" i="52" s="1"/>
  <c r="P27" i="73"/>
  <c r="H27" i="49"/>
  <c r="I27" i="49" s="1"/>
  <c r="P27" i="7"/>
  <c r="AU29" i="1"/>
  <c r="AP29" i="1"/>
  <c r="AK29" i="1"/>
  <c r="AW22" i="1"/>
  <c r="AX22" i="1" s="1"/>
  <c r="E14" i="52"/>
  <c r="K14" i="52" s="1"/>
  <c r="L14" i="52" s="1"/>
  <c r="M14" i="52" s="1"/>
  <c r="AV15" i="1"/>
  <c r="AK15" i="1"/>
  <c r="D15" i="61"/>
  <c r="D15" i="73"/>
  <c r="D15" i="7"/>
  <c r="AP15" i="1"/>
  <c r="P13" i="73"/>
  <c r="G9" i="76"/>
  <c r="H9" i="76" s="1"/>
  <c r="K9" i="76" s="1"/>
  <c r="J9" i="77"/>
  <c r="K9" i="77" s="1"/>
  <c r="J9" i="64"/>
  <c r="K9" i="64" s="1"/>
  <c r="G10" i="63"/>
  <c r="H10" i="63" s="1"/>
  <c r="K10" i="63" s="1"/>
  <c r="J9" i="49"/>
  <c r="K9" i="49" s="1"/>
  <c r="N9" i="49" s="1"/>
  <c r="G9" i="14"/>
  <c r="H9" i="14" s="1"/>
  <c r="K9" i="14" s="1"/>
  <c r="D14" i="61"/>
  <c r="D14" i="73"/>
  <c r="D14" i="7"/>
  <c r="D10" i="61"/>
  <c r="D10" i="73"/>
  <c r="D10" i="7"/>
  <c r="M9" i="52"/>
  <c r="Q4" i="73"/>
  <c r="Q5" i="73" s="1"/>
  <c r="Q6" i="73" s="1"/>
  <c r="Q7" i="73" s="1"/>
  <c r="Q8" i="73" s="1"/>
  <c r="Q9" i="73" s="1"/>
  <c r="Q10" i="73" s="1"/>
  <c r="Q11" i="73" s="1"/>
  <c r="Q12" i="73" s="1"/>
  <c r="Q13" i="73" s="1"/>
  <c r="Q14" i="73" s="1"/>
  <c r="Q15" i="73" s="1"/>
  <c r="Q16" i="73" s="1"/>
  <c r="Q17" i="73" s="1"/>
  <c r="Q18" i="73" s="1"/>
  <c r="Q19" i="73" s="1"/>
  <c r="Q20" i="73" s="1"/>
  <c r="Q21" i="73" s="1"/>
  <c r="Q22" i="73" s="1"/>
  <c r="Q23" i="73" s="1"/>
  <c r="Q24" i="73" s="1"/>
  <c r="Q25" i="73" s="1"/>
  <c r="Q26" i="73" s="1"/>
  <c r="Q27" i="73" s="1"/>
  <c r="Q28" i="73" s="1"/>
  <c r="Q29" i="73" s="1"/>
  <c r="Q30" i="73" s="1"/>
  <c r="Q31" i="73" s="1"/>
  <c r="Q32" i="73" s="1"/>
  <c r="Q33" i="73" s="1"/>
  <c r="Q34" i="73" s="1"/>
  <c r="Q35" i="73" s="1"/>
  <c r="Q36" i="73" s="1"/>
  <c r="Q37" i="73" s="1"/>
  <c r="Q38" i="73" s="1"/>
  <c r="Q39" i="73" s="1"/>
  <c r="Q40" i="73" s="1"/>
  <c r="Q41" i="73" s="1"/>
  <c r="Q42" i="73" s="1"/>
  <c r="Q43" i="73" s="1"/>
  <c r="Q44" i="73" s="1"/>
  <c r="Q45" i="73" s="1"/>
  <c r="Q46" i="73" s="1"/>
  <c r="Q47" i="73" s="1"/>
  <c r="Q48" i="73" s="1"/>
  <c r="Q49" i="73" s="1"/>
  <c r="Q50" i="73" s="1"/>
  <c r="Q51" i="73" s="1"/>
  <c r="Q52" i="73" s="1"/>
  <c r="Q53" i="73" s="1"/>
  <c r="Q54" i="73" s="1"/>
  <c r="Q55" i="73" s="1"/>
  <c r="Q56" i="73" s="1"/>
  <c r="Q57" i="73" s="1"/>
  <c r="Q58" i="73" s="1"/>
  <c r="Q59" i="73" s="1"/>
  <c r="Q60" i="73" s="1"/>
  <c r="Q61" i="73" s="1"/>
  <c r="Q62" i="73" s="1"/>
  <c r="Q63" i="73" s="1"/>
  <c r="Q64" i="73" s="1"/>
  <c r="Q65" i="73" s="1"/>
  <c r="Q66" i="73" s="1"/>
  <c r="Q67" i="73" s="1"/>
  <c r="Q68" i="73" s="1"/>
  <c r="Q69" i="73" s="1"/>
  <c r="J28" i="77"/>
  <c r="K28" i="77" s="1"/>
  <c r="N28" i="77" s="1"/>
  <c r="G28" i="76"/>
  <c r="H28" i="76" s="1"/>
  <c r="K28" i="76" s="1"/>
  <c r="J28" i="64"/>
  <c r="K28" i="64" s="1"/>
  <c r="G29" i="63"/>
  <c r="H29" i="63" s="1"/>
  <c r="K29" i="63" s="1"/>
  <c r="J28" i="49"/>
  <c r="K28" i="49" s="1"/>
  <c r="N28" i="49" s="1"/>
  <c r="G28" i="14"/>
  <c r="H28" i="14" s="1"/>
  <c r="K28" i="14" s="1"/>
  <c r="E21" i="61"/>
  <c r="E21" i="73"/>
  <c r="E21" i="7"/>
  <c r="P21" i="61"/>
  <c r="H19" i="77"/>
  <c r="H19" i="64"/>
  <c r="P19" i="61"/>
  <c r="D20" i="52"/>
  <c r="J20" i="52" s="1"/>
  <c r="L20" i="52" s="1"/>
  <c r="P19" i="73"/>
  <c r="H19" i="49"/>
  <c r="P19" i="7"/>
  <c r="AU21" i="1"/>
  <c r="AP21" i="1"/>
  <c r="AK21" i="1"/>
  <c r="I16" i="77"/>
  <c r="N16" i="77" s="1"/>
  <c r="I12" i="49"/>
  <c r="N12" i="49" s="1"/>
  <c r="E71" i="61"/>
  <c r="E71" i="73"/>
  <c r="E71" i="7"/>
  <c r="W50" i="5"/>
  <c r="L45" i="77"/>
  <c r="M45" i="77" s="1"/>
  <c r="O45" i="77" s="1"/>
  <c r="I45" i="76"/>
  <c r="J45" i="76" s="1"/>
  <c r="AK31" i="1"/>
  <c r="E25" i="61"/>
  <c r="E25" i="73"/>
  <c r="E25" i="7"/>
  <c r="P25" i="61"/>
  <c r="J24" i="77"/>
  <c r="K24" i="77" s="1"/>
  <c r="G24" i="76"/>
  <c r="H24" i="76" s="1"/>
  <c r="K24" i="76" s="1"/>
  <c r="J24" i="64"/>
  <c r="K24" i="64" s="1"/>
  <c r="G25" i="63"/>
  <c r="H25" i="63" s="1"/>
  <c r="K25" i="63" s="1"/>
  <c r="J24" i="49"/>
  <c r="K24" i="49" s="1"/>
  <c r="N24" i="49" s="1"/>
  <c r="G24" i="14"/>
  <c r="H24" i="14" s="1"/>
  <c r="K24" i="14" s="1"/>
  <c r="AM22" i="1"/>
  <c r="AL22" i="1"/>
  <c r="F19" i="61"/>
  <c r="F19" i="73"/>
  <c r="F19" i="7"/>
  <c r="I17" i="77"/>
  <c r="H15" i="77"/>
  <c r="I15" i="77" s="1"/>
  <c r="H15" i="64"/>
  <c r="P15" i="61"/>
  <c r="D16" i="52"/>
  <c r="J16" i="52" s="1"/>
  <c r="L16" i="52" s="1"/>
  <c r="H15" i="49"/>
  <c r="I15" i="49" s="1"/>
  <c r="P15" i="73"/>
  <c r="P15" i="7"/>
  <c r="AU17" i="1"/>
  <c r="AP17" i="1"/>
  <c r="AK17" i="1"/>
  <c r="F11" i="61"/>
  <c r="F11" i="7"/>
  <c r="F11" i="73"/>
  <c r="H11" i="77"/>
  <c r="I11" i="77" s="1"/>
  <c r="H11" i="64"/>
  <c r="P11" i="61"/>
  <c r="D12" i="52"/>
  <c r="J12" i="52" s="1"/>
  <c r="L12" i="52" s="1"/>
  <c r="M12" i="52" s="1"/>
  <c r="H11" i="49"/>
  <c r="I11" i="49" s="1"/>
  <c r="P11" i="73"/>
  <c r="P11" i="7"/>
  <c r="AU13" i="1"/>
  <c r="AP13" i="1"/>
  <c r="AK13" i="1"/>
  <c r="E8" i="52"/>
  <c r="K8" i="52" s="1"/>
  <c r="AV9" i="1"/>
  <c r="H4" i="77"/>
  <c r="I4" i="77" s="1"/>
  <c r="H4" i="64"/>
  <c r="P4" i="61"/>
  <c r="D5" i="52"/>
  <c r="J5" i="52" s="1"/>
  <c r="L5" i="52" s="1"/>
  <c r="M5" i="52" s="1"/>
  <c r="H4" i="49"/>
  <c r="P4" i="73"/>
  <c r="P4" i="7"/>
  <c r="AK6" i="1"/>
  <c r="AU6" i="1"/>
  <c r="AP6" i="1"/>
  <c r="H7" i="77"/>
  <c r="I7" i="77" s="1"/>
  <c r="H7" i="64"/>
  <c r="P7" i="61"/>
  <c r="D8" i="52"/>
  <c r="J8" i="52" s="1"/>
  <c r="P7" i="73"/>
  <c r="H7" i="49"/>
  <c r="I7" i="49" s="1"/>
  <c r="P7" i="7"/>
  <c r="AU9" i="1"/>
  <c r="AP9" i="1"/>
  <c r="AK9" i="1"/>
  <c r="F4" i="61"/>
  <c r="F4" i="73"/>
  <c r="F4" i="7"/>
  <c r="I4" i="49"/>
  <c r="J8" i="77"/>
  <c r="K8" i="77" s="1"/>
  <c r="N8" i="77" s="1"/>
  <c r="G8" i="76"/>
  <c r="H8" i="76" s="1"/>
  <c r="K8" i="76" s="1"/>
  <c r="J8" i="64"/>
  <c r="K8" i="64" s="1"/>
  <c r="G9" i="63"/>
  <c r="H9" i="63" s="1"/>
  <c r="K9" i="63" s="1"/>
  <c r="J8" i="49"/>
  <c r="K8" i="49" s="1"/>
  <c r="N8" i="49" s="1"/>
  <c r="G8" i="14"/>
  <c r="H8" i="14" s="1"/>
  <c r="K8" i="14" s="1"/>
  <c r="N5" i="77"/>
  <c r="J6" i="77"/>
  <c r="K6" i="77" s="1"/>
  <c r="G6" i="76"/>
  <c r="H6" i="76" s="1"/>
  <c r="K6" i="76" s="1"/>
  <c r="J6" i="64"/>
  <c r="K6" i="64" s="1"/>
  <c r="G7" i="63"/>
  <c r="H7" i="63" s="1"/>
  <c r="K7" i="63" s="1"/>
  <c r="J6" i="49"/>
  <c r="K6" i="49" s="1"/>
  <c r="G6" i="14"/>
  <c r="H6" i="14" s="1"/>
  <c r="K6" i="14" s="1"/>
  <c r="J5" i="77"/>
  <c r="K5" i="77" s="1"/>
  <c r="G5" i="76"/>
  <c r="H5" i="76" s="1"/>
  <c r="K5" i="76" s="1"/>
  <c r="J5" i="64"/>
  <c r="K5" i="64" s="1"/>
  <c r="G6" i="63"/>
  <c r="H6" i="63" s="1"/>
  <c r="K6" i="63" s="1"/>
  <c r="J5" i="49"/>
  <c r="K5" i="49" s="1"/>
  <c r="N5" i="49" s="1"/>
  <c r="G5" i="14"/>
  <c r="H5" i="14" s="1"/>
  <c r="K5" i="14" s="1"/>
  <c r="L70" i="52"/>
  <c r="L54" i="52"/>
  <c r="M54" i="52" s="1"/>
  <c r="L53" i="52"/>
  <c r="M53" i="52" s="1"/>
  <c r="L26" i="52"/>
  <c r="M26" i="52" s="1"/>
  <c r="L13" i="52"/>
  <c r="E68" i="61"/>
  <c r="E68" i="73"/>
  <c r="P37" i="3"/>
  <c r="E68" i="7"/>
  <c r="M69" i="52"/>
  <c r="F67" i="61"/>
  <c r="F67" i="7"/>
  <c r="F67" i="73"/>
  <c r="F62" i="61"/>
  <c r="F62" i="73"/>
  <c r="F62" i="7"/>
  <c r="E60" i="61"/>
  <c r="E60" i="73"/>
  <c r="P29" i="3"/>
  <c r="E60" i="7"/>
  <c r="F59" i="61"/>
  <c r="F59" i="7"/>
  <c r="F59" i="73"/>
  <c r="N6" i="49"/>
  <c r="F69" i="61"/>
  <c r="F69" i="73"/>
  <c r="F69" i="7"/>
  <c r="J64" i="77"/>
  <c r="K64" i="77" s="1"/>
  <c r="G64" i="76"/>
  <c r="H64" i="76" s="1"/>
  <c r="K64" i="76" s="1"/>
  <c r="J64" i="64"/>
  <c r="K64" i="64" s="1"/>
  <c r="G65" i="63"/>
  <c r="H65" i="63" s="1"/>
  <c r="K65" i="63" s="1"/>
  <c r="J64" i="49"/>
  <c r="K64" i="49" s="1"/>
  <c r="G64" i="14"/>
  <c r="H64" i="14" s="1"/>
  <c r="K64" i="14" s="1"/>
  <c r="J61" i="77"/>
  <c r="K61" i="77" s="1"/>
  <c r="G61" i="76"/>
  <c r="H61" i="76" s="1"/>
  <c r="K61" i="76" s="1"/>
  <c r="J61" i="64"/>
  <c r="K61" i="64" s="1"/>
  <c r="G62" i="63"/>
  <c r="H62" i="63" s="1"/>
  <c r="K62" i="63" s="1"/>
  <c r="G61" i="14"/>
  <c r="H61" i="14" s="1"/>
  <c r="K61" i="14" s="1"/>
  <c r="J61" i="49"/>
  <c r="K61" i="49" s="1"/>
  <c r="L62" i="52"/>
  <c r="M62" i="52" s="1"/>
  <c r="L37" i="52"/>
  <c r="E69" i="61"/>
  <c r="E69" i="73"/>
  <c r="P38" i="3"/>
  <c r="Q38" i="3" s="1"/>
  <c r="E69" i="7"/>
  <c r="M70" i="52"/>
  <c r="Q70" i="52" s="1"/>
  <c r="G68" i="77"/>
  <c r="I68" i="77" s="1"/>
  <c r="N68" i="77" s="1"/>
  <c r="G68" i="64"/>
  <c r="I68" i="64" s="1"/>
  <c r="I68" i="61"/>
  <c r="H68" i="61"/>
  <c r="O69" i="52"/>
  <c r="I68" i="73"/>
  <c r="H68" i="73"/>
  <c r="H68" i="7"/>
  <c r="G68" i="49"/>
  <c r="I68" i="49" s="1"/>
  <c r="M37" i="3"/>
  <c r="I68" i="7"/>
  <c r="E61" i="61"/>
  <c r="E61" i="73"/>
  <c r="P30" i="3"/>
  <c r="E61" i="7"/>
  <c r="G60" i="77"/>
  <c r="I60" i="77" s="1"/>
  <c r="N60" i="77" s="1"/>
  <c r="G60" i="64"/>
  <c r="I60" i="64" s="1"/>
  <c r="N60" i="64" s="1"/>
  <c r="I60" i="61"/>
  <c r="H60" i="61"/>
  <c r="O61" i="52"/>
  <c r="I60" i="73"/>
  <c r="H60" i="73"/>
  <c r="H60" i="7"/>
  <c r="G60" i="49"/>
  <c r="I60" i="49" s="1"/>
  <c r="N60" i="49" s="1"/>
  <c r="M29" i="3"/>
  <c r="I60" i="7"/>
  <c r="D48" i="61"/>
  <c r="D48" i="73"/>
  <c r="D48" i="7"/>
  <c r="H27" i="3"/>
  <c r="Z45" i="5"/>
  <c r="AA45" i="5" s="1"/>
  <c r="J35" i="5"/>
  <c r="T35" i="5" s="1"/>
  <c r="X35" i="5" s="1"/>
  <c r="AY15" i="1"/>
  <c r="BC15" i="1" s="1"/>
  <c r="BF15" i="1" s="1"/>
  <c r="N13" i="73" s="1"/>
  <c r="O13" i="73" s="1"/>
  <c r="I67" i="64"/>
  <c r="Q31" i="3"/>
  <c r="J46" i="5"/>
  <c r="T46" i="5" s="1"/>
  <c r="E45" i="61"/>
  <c r="G45" i="61" s="1"/>
  <c r="E45" i="73"/>
  <c r="E45" i="7"/>
  <c r="AW47" i="1"/>
  <c r="F45" i="49"/>
  <c r="O45" i="49" s="1"/>
  <c r="E45" i="49"/>
  <c r="N45" i="49" s="1"/>
  <c r="P45" i="49" s="1"/>
  <c r="F45" i="64"/>
  <c r="E45" i="64"/>
  <c r="AY26" i="1"/>
  <c r="BC26" i="1" s="1"/>
  <c r="BF26" i="1" s="1"/>
  <c r="N24" i="73" s="1"/>
  <c r="O24" i="73" s="1"/>
  <c r="N39" i="5"/>
  <c r="E52" i="61"/>
  <c r="G52" i="61" s="1"/>
  <c r="E52" i="73"/>
  <c r="J52" i="73" s="1"/>
  <c r="K52" i="73" s="1"/>
  <c r="L52" i="73" s="1"/>
  <c r="W31" i="5"/>
  <c r="E52" i="7"/>
  <c r="M24" i="2"/>
  <c r="J30" i="2"/>
  <c r="T30" i="2" s="1"/>
  <c r="X30" i="2" s="1"/>
  <c r="J41" i="77"/>
  <c r="K41" i="77" s="1"/>
  <c r="N41" i="77" s="1"/>
  <c r="G41" i="76"/>
  <c r="H41" i="76" s="1"/>
  <c r="K41" i="76" s="1"/>
  <c r="J41" i="64"/>
  <c r="K41" i="64" s="1"/>
  <c r="G42" i="63"/>
  <c r="H42" i="63" s="1"/>
  <c r="K42" i="63" s="1"/>
  <c r="J41" i="49"/>
  <c r="K41" i="49" s="1"/>
  <c r="N41" i="49" s="1"/>
  <c r="G41" i="14"/>
  <c r="H41" i="14" s="1"/>
  <c r="K41" i="14" s="1"/>
  <c r="J37" i="77"/>
  <c r="K37" i="77" s="1"/>
  <c r="G37" i="76"/>
  <c r="H37" i="76" s="1"/>
  <c r="K37" i="76" s="1"/>
  <c r="J37" i="64"/>
  <c r="K37" i="64" s="1"/>
  <c r="G38" i="63"/>
  <c r="H38" i="63" s="1"/>
  <c r="K38" i="63" s="1"/>
  <c r="J37" i="49"/>
  <c r="K37" i="49" s="1"/>
  <c r="N37" i="49" s="1"/>
  <c r="G37" i="14"/>
  <c r="H37" i="14" s="1"/>
  <c r="K37" i="14" s="1"/>
  <c r="J63" i="77"/>
  <c r="K63" i="77" s="1"/>
  <c r="G63" i="76"/>
  <c r="H63" i="76" s="1"/>
  <c r="K63" i="76" s="1"/>
  <c r="J63" i="64"/>
  <c r="K63" i="64" s="1"/>
  <c r="G64" i="63"/>
  <c r="H64" i="63" s="1"/>
  <c r="K64" i="63" s="1"/>
  <c r="J63" i="49"/>
  <c r="K63" i="49" s="1"/>
  <c r="G63" i="14"/>
  <c r="H63" i="14" s="1"/>
  <c r="K63" i="14" s="1"/>
  <c r="M49" i="5"/>
  <c r="M45" i="5"/>
  <c r="R41" i="5"/>
  <c r="E54" i="61"/>
  <c r="E54" i="73"/>
  <c r="E54" i="7"/>
  <c r="C71" i="61"/>
  <c r="C72" i="52"/>
  <c r="I72" i="52" s="1"/>
  <c r="M72" i="52" s="1"/>
  <c r="K50" i="5" s="1"/>
  <c r="O50" i="5" s="1"/>
  <c r="C71" i="73"/>
  <c r="C71" i="7"/>
  <c r="C55" i="61"/>
  <c r="C55" i="73"/>
  <c r="C56" i="52"/>
  <c r="I56" i="52" s="1"/>
  <c r="M56" i="52" s="1"/>
  <c r="C55" i="7"/>
  <c r="F48" i="61"/>
  <c r="F48" i="73"/>
  <c r="F48" i="7"/>
  <c r="J27" i="2"/>
  <c r="E48" i="61"/>
  <c r="E48" i="73"/>
  <c r="W23" i="2"/>
  <c r="E48" i="7"/>
  <c r="J23" i="2"/>
  <c r="F40" i="61"/>
  <c r="F40" i="73"/>
  <c r="F40" i="7"/>
  <c r="F36" i="73"/>
  <c r="F36" i="61"/>
  <c r="F36" i="7"/>
  <c r="C34" i="61"/>
  <c r="C34" i="73"/>
  <c r="C35" i="52"/>
  <c r="I35" i="52" s="1"/>
  <c r="C34" i="7"/>
  <c r="AO36" i="1"/>
  <c r="I32" i="49"/>
  <c r="N32" i="49" s="1"/>
  <c r="C30" i="61"/>
  <c r="C31" i="52"/>
  <c r="I31" i="52" s="1"/>
  <c r="C30" i="73"/>
  <c r="C30" i="7"/>
  <c r="AO32" i="1"/>
  <c r="D24" i="61"/>
  <c r="D24" i="73"/>
  <c r="D24" i="7"/>
  <c r="BB26" i="1"/>
  <c r="BE26" i="1" s="1"/>
  <c r="N24" i="7" s="1"/>
  <c r="O24" i="7" s="1"/>
  <c r="D20" i="61"/>
  <c r="D20" i="73"/>
  <c r="D20" i="7"/>
  <c r="I18" i="49"/>
  <c r="AX18" i="1"/>
  <c r="BA18" i="1" s="1"/>
  <c r="M17" i="52"/>
  <c r="F60" i="61"/>
  <c r="F60" i="73"/>
  <c r="F60" i="7"/>
  <c r="I62" i="49"/>
  <c r="Q63" i="52"/>
  <c r="F46" i="61"/>
  <c r="F46" i="73"/>
  <c r="F46" i="7"/>
  <c r="J28" i="2"/>
  <c r="T28" i="2" s="1"/>
  <c r="X28" i="2" s="1"/>
  <c r="P49" i="7"/>
  <c r="P49" i="61"/>
  <c r="H34" i="77"/>
  <c r="H34" i="64"/>
  <c r="P34" i="61"/>
  <c r="P34" i="73"/>
  <c r="D35" i="52"/>
  <c r="J35" i="52" s="1"/>
  <c r="L35" i="52" s="1"/>
  <c r="H34" i="49"/>
  <c r="I34" i="49" s="1"/>
  <c r="P34" i="7"/>
  <c r="AU36" i="1"/>
  <c r="AP36" i="1"/>
  <c r="AK36" i="1"/>
  <c r="I33" i="77"/>
  <c r="F31" i="61"/>
  <c r="F31" i="73"/>
  <c r="F31" i="7"/>
  <c r="H31" i="77"/>
  <c r="H31" i="64"/>
  <c r="P31" i="61"/>
  <c r="D32" i="52"/>
  <c r="J32" i="52" s="1"/>
  <c r="L32" i="52" s="1"/>
  <c r="M32" i="52" s="1"/>
  <c r="P31" i="73"/>
  <c r="H31" i="49"/>
  <c r="I31" i="49" s="1"/>
  <c r="P31" i="7"/>
  <c r="AU33" i="1"/>
  <c r="AP33" i="1"/>
  <c r="AK33" i="1"/>
  <c r="D55" i="61"/>
  <c r="D55" i="73"/>
  <c r="D55" i="7"/>
  <c r="R29" i="2"/>
  <c r="J48" i="77"/>
  <c r="K48" i="77" s="1"/>
  <c r="G48" i="76"/>
  <c r="H48" i="76" s="1"/>
  <c r="K48" i="76" s="1"/>
  <c r="J48" i="64"/>
  <c r="K48" i="64" s="1"/>
  <c r="G49" i="63"/>
  <c r="H49" i="63" s="1"/>
  <c r="K49" i="63" s="1"/>
  <c r="J48" i="49"/>
  <c r="K48" i="49" s="1"/>
  <c r="G48" i="14"/>
  <c r="H48" i="14" s="1"/>
  <c r="K48" i="14" s="1"/>
  <c r="E50" i="61"/>
  <c r="E50" i="73"/>
  <c r="E50" i="7"/>
  <c r="W25" i="2"/>
  <c r="P50" i="73"/>
  <c r="J25" i="2"/>
  <c r="F43" i="61"/>
  <c r="F43" i="73"/>
  <c r="F43" i="7"/>
  <c r="E39" i="52"/>
  <c r="K39" i="52" s="1"/>
  <c r="AV40" i="1"/>
  <c r="E30" i="52"/>
  <c r="K30" i="52" s="1"/>
  <c r="AV31" i="1"/>
  <c r="M30" i="52"/>
  <c r="E27" i="52"/>
  <c r="K27" i="52" s="1"/>
  <c r="AV28" i="1"/>
  <c r="I19" i="49"/>
  <c r="E18" i="52"/>
  <c r="K18" i="52" s="1"/>
  <c r="AV19" i="1"/>
  <c r="AM26" i="1"/>
  <c r="AL26" i="1"/>
  <c r="E15" i="52"/>
  <c r="K15" i="52" s="1"/>
  <c r="AV16" i="1"/>
  <c r="AK19" i="1"/>
  <c r="E13" i="61"/>
  <c r="E13" i="73"/>
  <c r="E13" i="7"/>
  <c r="AW15" i="1"/>
  <c r="AX15" i="1" s="1"/>
  <c r="P13" i="61"/>
  <c r="E12" i="61"/>
  <c r="E12" i="73"/>
  <c r="E12" i="7"/>
  <c r="AW14" i="1"/>
  <c r="AY14" i="1" s="1"/>
  <c r="BC14" i="1" s="1"/>
  <c r="BF14" i="1" s="1"/>
  <c r="N12" i="73" s="1"/>
  <c r="O12" i="73" s="1"/>
  <c r="E9" i="61"/>
  <c r="E9" i="73"/>
  <c r="E9" i="7"/>
  <c r="F12" i="61"/>
  <c r="F12" i="73"/>
  <c r="F12" i="7"/>
  <c r="D8" i="61"/>
  <c r="D8" i="73"/>
  <c r="D8" i="7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I24" i="77"/>
  <c r="N24" i="77" s="1"/>
  <c r="M20" i="52"/>
  <c r="AM18" i="1"/>
  <c r="AL18" i="1"/>
  <c r="AX14" i="1"/>
  <c r="BA14" i="1" s="1"/>
  <c r="J71" i="77"/>
  <c r="K71" i="77" s="1"/>
  <c r="G71" i="76"/>
  <c r="H71" i="76" s="1"/>
  <c r="K71" i="76" s="1"/>
  <c r="J71" i="64"/>
  <c r="K71" i="64" s="1"/>
  <c r="G72" i="63"/>
  <c r="H72" i="63" s="1"/>
  <c r="K72" i="63" s="1"/>
  <c r="J71" i="49"/>
  <c r="K71" i="49" s="1"/>
  <c r="G71" i="14"/>
  <c r="H71" i="14" s="1"/>
  <c r="K71" i="14" s="1"/>
  <c r="AP31" i="1"/>
  <c r="P25" i="7"/>
  <c r="M24" i="52"/>
  <c r="AY5" i="1"/>
  <c r="BC5" i="1" s="1"/>
  <c r="BF5" i="1" s="1"/>
  <c r="N3" i="73" s="1"/>
  <c r="M4" i="52"/>
  <c r="I13" i="77"/>
  <c r="D5" i="61"/>
  <c r="D5" i="73"/>
  <c r="D5" i="7"/>
  <c r="E3" i="61"/>
  <c r="E3" i="73"/>
  <c r="E3" i="7"/>
  <c r="AW5" i="1"/>
  <c r="AX5" i="1" s="1"/>
  <c r="BA5" i="1" s="1"/>
  <c r="E8" i="61"/>
  <c r="E8" i="73"/>
  <c r="AW10" i="1"/>
  <c r="AY10" i="1" s="1"/>
  <c r="BC10" i="1" s="1"/>
  <c r="BF10" i="1" s="1"/>
  <c r="N8" i="73" s="1"/>
  <c r="O8" i="73" s="1"/>
  <c r="E8" i="7"/>
  <c r="E6" i="61"/>
  <c r="G6" i="61" s="1"/>
  <c r="E6" i="73"/>
  <c r="J6" i="73" s="1"/>
  <c r="K6" i="73" s="1"/>
  <c r="L6" i="73" s="1"/>
  <c r="E6" i="7"/>
  <c r="G6" i="7" s="1"/>
  <c r="AW8" i="1"/>
  <c r="AX8" i="1" s="1"/>
  <c r="E5" i="61"/>
  <c r="E5" i="73"/>
  <c r="E5" i="7"/>
  <c r="AW7" i="1"/>
  <c r="AX7" i="1" s="1"/>
  <c r="L30" i="52"/>
  <c r="L52" i="52"/>
  <c r="M52" i="52" s="1"/>
  <c r="K26" i="2" s="1"/>
  <c r="O26" i="2" s="1"/>
  <c r="L38" i="52"/>
  <c r="M38" i="52" s="1"/>
  <c r="L25" i="52"/>
  <c r="M25" i="52" s="1"/>
  <c r="L6" i="52"/>
  <c r="M6" i="52" s="1"/>
  <c r="L51" i="52"/>
  <c r="L34" i="52"/>
  <c r="K40" i="14"/>
  <c r="J67" i="77"/>
  <c r="K67" i="77" s="1"/>
  <c r="G67" i="76"/>
  <c r="H67" i="76" s="1"/>
  <c r="K67" i="76" s="1"/>
  <c r="J67" i="64"/>
  <c r="K67" i="64" s="1"/>
  <c r="G68" i="63"/>
  <c r="H68" i="63" s="1"/>
  <c r="K68" i="63" s="1"/>
  <c r="J67" i="49"/>
  <c r="K67" i="49" s="1"/>
  <c r="N67" i="49" s="1"/>
  <c r="G67" i="14"/>
  <c r="H67" i="14" s="1"/>
  <c r="K67" i="14" s="1"/>
  <c r="J62" i="77"/>
  <c r="K62" i="77" s="1"/>
  <c r="G62" i="76"/>
  <c r="H62" i="76" s="1"/>
  <c r="K62" i="76" s="1"/>
  <c r="J62" i="64"/>
  <c r="K62" i="64" s="1"/>
  <c r="G63" i="63"/>
  <c r="H63" i="63" s="1"/>
  <c r="K63" i="63" s="1"/>
  <c r="G62" i="14"/>
  <c r="H62" i="14" s="1"/>
  <c r="K62" i="14" s="1"/>
  <c r="J62" i="49"/>
  <c r="K62" i="49" s="1"/>
  <c r="J59" i="77"/>
  <c r="K59" i="77" s="1"/>
  <c r="G59" i="76"/>
  <c r="H59" i="76" s="1"/>
  <c r="K59" i="76" s="1"/>
  <c r="J59" i="64"/>
  <c r="K59" i="64" s="1"/>
  <c r="G60" i="63"/>
  <c r="H60" i="63" s="1"/>
  <c r="K60" i="63" s="1"/>
  <c r="J59" i="49"/>
  <c r="K59" i="49" s="1"/>
  <c r="N59" i="49" s="1"/>
  <c r="G59" i="14"/>
  <c r="H59" i="14" s="1"/>
  <c r="K59" i="14" s="1"/>
  <c r="L18" i="52"/>
  <c r="M18" i="52" s="1"/>
  <c r="N42" i="49"/>
  <c r="J69" i="77"/>
  <c r="K69" i="77" s="1"/>
  <c r="G69" i="76"/>
  <c r="H69" i="76" s="1"/>
  <c r="K69" i="76" s="1"/>
  <c r="J69" i="64"/>
  <c r="K69" i="64" s="1"/>
  <c r="N69" i="64" s="1"/>
  <c r="G70" i="63"/>
  <c r="H70" i="63" s="1"/>
  <c r="K70" i="63" s="1"/>
  <c r="G69" i="14"/>
  <c r="H69" i="14" s="1"/>
  <c r="K69" i="14" s="1"/>
  <c r="J69" i="49"/>
  <c r="K69" i="49" s="1"/>
  <c r="N69" i="49" s="1"/>
  <c r="H33" i="3"/>
  <c r="H30" i="3"/>
  <c r="F56" i="61"/>
  <c r="F56" i="73"/>
  <c r="F56" i="7"/>
  <c r="F66" i="61"/>
  <c r="F66" i="73"/>
  <c r="F66" i="7"/>
  <c r="F58" i="61"/>
  <c r="F58" i="73"/>
  <c r="F58" i="7"/>
  <c r="H35" i="3"/>
  <c r="F71" i="61"/>
  <c r="F71" i="7"/>
  <c r="F71" i="73"/>
  <c r="D51" i="61"/>
  <c r="D51" i="73"/>
  <c r="D51" i="7"/>
  <c r="D47" i="73"/>
  <c r="D47" i="61"/>
  <c r="D47" i="7"/>
  <c r="Z22" i="2"/>
  <c r="AA22" i="2" s="1"/>
  <c r="AX39" i="1"/>
  <c r="N68" i="49"/>
  <c r="J58" i="77"/>
  <c r="K58" i="77" s="1"/>
  <c r="G58" i="76"/>
  <c r="H58" i="76" s="1"/>
  <c r="K58" i="76" s="1"/>
  <c r="J58" i="64"/>
  <c r="K58" i="64" s="1"/>
  <c r="G59" i="63"/>
  <c r="H59" i="63" s="1"/>
  <c r="K59" i="63" s="1"/>
  <c r="G58" i="14"/>
  <c r="H58" i="14" s="1"/>
  <c r="K58" i="14" s="1"/>
  <c r="J58" i="49"/>
  <c r="K58" i="49" s="1"/>
  <c r="J57" i="77"/>
  <c r="K57" i="77" s="1"/>
  <c r="G57" i="76"/>
  <c r="H57" i="76" s="1"/>
  <c r="K57" i="76" s="1"/>
  <c r="J57" i="64"/>
  <c r="K57" i="64" s="1"/>
  <c r="N57" i="64" s="1"/>
  <c r="G58" i="63"/>
  <c r="H58" i="63" s="1"/>
  <c r="K58" i="63" s="1"/>
  <c r="G57" i="14"/>
  <c r="H57" i="14" s="1"/>
  <c r="K57" i="14" s="1"/>
  <c r="J57" i="49"/>
  <c r="K57" i="49" s="1"/>
  <c r="F45" i="61"/>
  <c r="F45" i="73"/>
  <c r="F45" i="7"/>
  <c r="G45" i="7" s="1"/>
  <c r="Q68" i="52"/>
  <c r="I67" i="77"/>
  <c r="G58" i="77"/>
  <c r="I58" i="77" s="1"/>
  <c r="G58" i="64"/>
  <c r="I58" i="64" s="1"/>
  <c r="N58" i="64" s="1"/>
  <c r="I58" i="61"/>
  <c r="O59" i="52"/>
  <c r="Q59" i="52" s="1"/>
  <c r="H58" i="73"/>
  <c r="H58" i="61"/>
  <c r="G58" i="49"/>
  <c r="I58" i="49" s="1"/>
  <c r="N58" i="49" s="1"/>
  <c r="H58" i="7"/>
  <c r="M27" i="3"/>
  <c r="Q27" i="3" s="1"/>
  <c r="I58" i="73"/>
  <c r="I58" i="7"/>
  <c r="J50" i="5"/>
  <c r="Z44" i="5"/>
  <c r="AA44" i="5" s="1"/>
  <c r="J34" i="5"/>
  <c r="L46" i="52"/>
  <c r="E45" i="76"/>
  <c r="K45" i="76" s="1"/>
  <c r="F45" i="76"/>
  <c r="L45" i="76" s="1"/>
  <c r="M45" i="76" s="1"/>
  <c r="N45" i="76" s="1"/>
  <c r="AY22" i="1"/>
  <c r="BC22" i="1" s="1"/>
  <c r="BF22" i="1" s="1"/>
  <c r="N20" i="73" s="1"/>
  <c r="O20" i="73" s="1"/>
  <c r="F53" i="61"/>
  <c r="F53" i="73"/>
  <c r="F53" i="7"/>
  <c r="N43" i="5"/>
  <c r="J52" i="77"/>
  <c r="K52" i="77" s="1"/>
  <c r="G52" i="76"/>
  <c r="H52" i="76" s="1"/>
  <c r="K52" i="76" s="1"/>
  <c r="J52" i="64"/>
  <c r="K52" i="64" s="1"/>
  <c r="N52" i="64" s="1"/>
  <c r="G53" i="63"/>
  <c r="H53" i="63" s="1"/>
  <c r="K53" i="63" s="1"/>
  <c r="J52" i="49"/>
  <c r="K52" i="49" s="1"/>
  <c r="N52" i="49" s="1"/>
  <c r="G52" i="14"/>
  <c r="H52" i="14" s="1"/>
  <c r="K52" i="14" s="1"/>
  <c r="N30" i="2"/>
  <c r="O23" i="2"/>
  <c r="N23" i="2"/>
  <c r="E41" i="61"/>
  <c r="E41" i="73"/>
  <c r="E41" i="7"/>
  <c r="AW43" i="1"/>
  <c r="AX43" i="1" s="1"/>
  <c r="E40" i="61"/>
  <c r="E40" i="73"/>
  <c r="AW42" i="1"/>
  <c r="AY42" i="1" s="1"/>
  <c r="BC42" i="1" s="1"/>
  <c r="BF42" i="1" s="1"/>
  <c r="N40" i="73" s="1"/>
  <c r="O40" i="73" s="1"/>
  <c r="E40" i="7"/>
  <c r="E37" i="61"/>
  <c r="E37" i="73"/>
  <c r="E37" i="7"/>
  <c r="AW39" i="1"/>
  <c r="AY39" i="1" s="1"/>
  <c r="BC39" i="1" s="1"/>
  <c r="BF39" i="1" s="1"/>
  <c r="N37" i="73" s="1"/>
  <c r="O37" i="73" s="1"/>
  <c r="E36" i="61"/>
  <c r="E36" i="73"/>
  <c r="E36" i="7"/>
  <c r="AW38" i="1"/>
  <c r="AY38" i="1" s="1"/>
  <c r="BC38" i="1" s="1"/>
  <c r="BF38" i="1" s="1"/>
  <c r="N36" i="73" s="1"/>
  <c r="O36" i="73" s="1"/>
  <c r="J33" i="77"/>
  <c r="K33" i="77" s="1"/>
  <c r="G33" i="76"/>
  <c r="H33" i="76" s="1"/>
  <c r="K33" i="76" s="1"/>
  <c r="J33" i="64"/>
  <c r="K33" i="64" s="1"/>
  <c r="G34" i="63"/>
  <c r="H34" i="63" s="1"/>
  <c r="K34" i="63" s="1"/>
  <c r="J33" i="49"/>
  <c r="K33" i="49" s="1"/>
  <c r="N33" i="49" s="1"/>
  <c r="G33" i="14"/>
  <c r="H33" i="14" s="1"/>
  <c r="K33" i="14" s="1"/>
  <c r="I31" i="77"/>
  <c r="E63" i="61"/>
  <c r="E63" i="73"/>
  <c r="E63" i="7"/>
  <c r="P32" i="3"/>
  <c r="W49" i="5"/>
  <c r="Z47" i="5"/>
  <c r="AA47" i="5" s="1"/>
  <c r="N41" i="5"/>
  <c r="G52" i="7"/>
  <c r="J52" i="7"/>
  <c r="K52" i="7" s="1"/>
  <c r="L52" i="7" s="1"/>
  <c r="K49" i="5"/>
  <c r="V49" i="5"/>
  <c r="R46" i="5"/>
  <c r="M46" i="5"/>
  <c r="U46" i="5"/>
  <c r="W46" i="5" s="1"/>
  <c r="R38" i="5"/>
  <c r="M38" i="5"/>
  <c r="U38" i="5"/>
  <c r="W38" i="5" s="1"/>
  <c r="E55" i="52"/>
  <c r="K55" i="52" s="1"/>
  <c r="L55" i="52" s="1"/>
  <c r="M55" i="52" s="1"/>
  <c r="V33" i="5"/>
  <c r="F51" i="61"/>
  <c r="F51" i="73"/>
  <c r="F51" i="7"/>
  <c r="AX42" i="1"/>
  <c r="BA42" i="1" s="1"/>
  <c r="M41" i="52"/>
  <c r="M37" i="52"/>
  <c r="F32" i="61"/>
  <c r="F32" i="73"/>
  <c r="F32" i="7"/>
  <c r="AX30" i="1"/>
  <c r="BA30" i="1" s="1"/>
  <c r="F28" i="73"/>
  <c r="F28" i="61"/>
  <c r="F28" i="7"/>
  <c r="C26" i="61"/>
  <c r="C27" i="52"/>
  <c r="I27" i="52" s="1"/>
  <c r="C26" i="73"/>
  <c r="C26" i="7"/>
  <c r="AO28" i="1"/>
  <c r="C22" i="61"/>
  <c r="C22" i="73"/>
  <c r="C23" i="52"/>
  <c r="I23" i="52" s="1"/>
  <c r="M23" i="52" s="1"/>
  <c r="C22" i="7"/>
  <c r="AO24" i="1"/>
  <c r="D16" i="61"/>
  <c r="D16" i="73"/>
  <c r="D16" i="7"/>
  <c r="BB18" i="1"/>
  <c r="BE18" i="1" s="1"/>
  <c r="N16" i="7" s="1"/>
  <c r="O16" i="7" s="1"/>
  <c r="G46" i="77"/>
  <c r="I46" i="77" s="1"/>
  <c r="G46" i="64"/>
  <c r="I46" i="64" s="1"/>
  <c r="I46" i="61"/>
  <c r="H46" i="61"/>
  <c r="H46" i="73"/>
  <c r="G46" i="49"/>
  <c r="I46" i="49" s="1"/>
  <c r="I46" i="73"/>
  <c r="O47" i="52"/>
  <c r="H46" i="7"/>
  <c r="T21" i="2"/>
  <c r="I46" i="7"/>
  <c r="C44" i="61"/>
  <c r="C45" i="52"/>
  <c r="I45" i="52" s="1"/>
  <c r="M45" i="52" s="1"/>
  <c r="C44" i="73"/>
  <c r="C44" i="7"/>
  <c r="AO46" i="1"/>
  <c r="AM44" i="1"/>
  <c r="AL44" i="1"/>
  <c r="I40" i="77"/>
  <c r="N40" i="77" s="1"/>
  <c r="M40" i="52"/>
  <c r="H38" i="77"/>
  <c r="I38" i="77" s="1"/>
  <c r="H38" i="64"/>
  <c r="P38" i="61"/>
  <c r="P38" i="73"/>
  <c r="D39" i="52"/>
  <c r="J39" i="52" s="1"/>
  <c r="L39" i="52" s="1"/>
  <c r="H38" i="49"/>
  <c r="I38" i="49" s="1"/>
  <c r="P38" i="7"/>
  <c r="AU40" i="1"/>
  <c r="AP40" i="1"/>
  <c r="AK40" i="1"/>
  <c r="I37" i="77"/>
  <c r="N37" i="77" s="1"/>
  <c r="F35" i="61"/>
  <c r="F35" i="73"/>
  <c r="F35" i="7"/>
  <c r="H35" i="77"/>
  <c r="I35" i="77" s="1"/>
  <c r="H35" i="64"/>
  <c r="P35" i="61"/>
  <c r="P35" i="73"/>
  <c r="D36" i="52"/>
  <c r="J36" i="52" s="1"/>
  <c r="L36" i="52" s="1"/>
  <c r="M36" i="52" s="1"/>
  <c r="H35" i="49"/>
  <c r="I35" i="49" s="1"/>
  <c r="P35" i="7"/>
  <c r="AU37" i="1"/>
  <c r="AP37" i="1"/>
  <c r="AK37" i="1"/>
  <c r="D31" i="61"/>
  <c r="D31" i="73"/>
  <c r="D31" i="7"/>
  <c r="D27" i="73"/>
  <c r="D27" i="61"/>
  <c r="D27" i="7"/>
  <c r="D71" i="61"/>
  <c r="D71" i="73"/>
  <c r="D71" i="7"/>
  <c r="J48" i="5"/>
  <c r="T48" i="5" s="1"/>
  <c r="X48" i="5" s="1"/>
  <c r="Y48" i="5" s="1"/>
  <c r="J40" i="5"/>
  <c r="T40" i="5" s="1"/>
  <c r="X40" i="5" s="1"/>
  <c r="Y40" i="5" s="1"/>
  <c r="E53" i="61"/>
  <c r="E53" i="73"/>
  <c r="E53" i="7"/>
  <c r="G53" i="7" s="1"/>
  <c r="W32" i="5"/>
  <c r="J32" i="5"/>
  <c r="N32" i="5" s="1"/>
  <c r="R28" i="2"/>
  <c r="I51" i="52"/>
  <c r="M51" i="52" s="1"/>
  <c r="K25" i="2" s="1"/>
  <c r="E42" i="52"/>
  <c r="K42" i="52" s="1"/>
  <c r="L42" i="52" s="1"/>
  <c r="M42" i="52" s="1"/>
  <c r="AV43" i="1"/>
  <c r="I34" i="77"/>
  <c r="M34" i="52"/>
  <c r="E31" i="52"/>
  <c r="K31" i="52" s="1"/>
  <c r="AV32" i="1"/>
  <c r="I23" i="49"/>
  <c r="E22" i="52"/>
  <c r="K22" i="52" s="1"/>
  <c r="L22" i="52" s="1"/>
  <c r="M22" i="52" s="1"/>
  <c r="AV23" i="1"/>
  <c r="E19" i="52"/>
  <c r="K19" i="52" s="1"/>
  <c r="AV20" i="1"/>
  <c r="I19" i="77"/>
  <c r="R24" i="2"/>
  <c r="J45" i="73"/>
  <c r="K45" i="73" s="1"/>
  <c r="L45" i="73" s="1"/>
  <c r="G45" i="73"/>
  <c r="I23" i="77"/>
  <c r="J17" i="77"/>
  <c r="K17" i="77" s="1"/>
  <c r="G17" i="76"/>
  <c r="H17" i="76" s="1"/>
  <c r="K17" i="76" s="1"/>
  <c r="J17" i="64"/>
  <c r="K17" i="64" s="1"/>
  <c r="G18" i="63"/>
  <c r="H18" i="63" s="1"/>
  <c r="K18" i="63" s="1"/>
  <c r="J17" i="49"/>
  <c r="K17" i="49" s="1"/>
  <c r="N17" i="49" s="1"/>
  <c r="G17" i="14"/>
  <c r="H17" i="14" s="1"/>
  <c r="K17" i="14" s="1"/>
  <c r="M16" i="52"/>
  <c r="P13" i="7"/>
  <c r="AM14" i="1"/>
  <c r="AL14" i="1"/>
  <c r="AY7" i="1"/>
  <c r="BC7" i="1" s="1"/>
  <c r="BF7" i="1" s="1"/>
  <c r="N5" i="73" s="1"/>
  <c r="O5" i="73" s="1"/>
  <c r="I14" i="49"/>
  <c r="M13" i="52"/>
  <c r="I10" i="49"/>
  <c r="AX10" i="1"/>
  <c r="BA10" i="1" s="1"/>
  <c r="AK23" i="1"/>
  <c r="F8" i="61"/>
  <c r="F8" i="73"/>
  <c r="F8" i="7"/>
  <c r="AK39" i="1"/>
  <c r="E29" i="61"/>
  <c r="E29" i="73"/>
  <c r="E29" i="7"/>
  <c r="AW31" i="1"/>
  <c r="AY31" i="1" s="1"/>
  <c r="BC31" i="1" s="1"/>
  <c r="BF31" i="1" s="1"/>
  <c r="N29" i="73" s="1"/>
  <c r="O29" i="73" s="1"/>
  <c r="P29" i="73"/>
  <c r="AK27" i="1"/>
  <c r="D23" i="61"/>
  <c r="D23" i="73"/>
  <c r="D23" i="7"/>
  <c r="H22" i="77"/>
  <c r="I22" i="77" s="1"/>
  <c r="H22" i="64"/>
  <c r="P22" i="61"/>
  <c r="D23" i="52"/>
  <c r="J23" i="52" s="1"/>
  <c r="L23" i="52" s="1"/>
  <c r="P22" i="73"/>
  <c r="H22" i="49"/>
  <c r="I22" i="49" s="1"/>
  <c r="P22" i="7"/>
  <c r="AU24" i="1"/>
  <c r="AP24" i="1"/>
  <c r="AK24" i="1"/>
  <c r="D11" i="61"/>
  <c r="D11" i="73"/>
  <c r="D11" i="7"/>
  <c r="E10" i="52"/>
  <c r="K10" i="52" s="1"/>
  <c r="L10" i="52" s="1"/>
  <c r="M10" i="52" s="1"/>
  <c r="AV11" i="1"/>
  <c r="AW11" i="1" s="1"/>
  <c r="AK11" i="1"/>
  <c r="D3" i="61"/>
  <c r="D3" i="73"/>
  <c r="D3" i="7"/>
  <c r="BB5" i="1"/>
  <c r="BE5" i="1" s="1"/>
  <c r="D7" i="61"/>
  <c r="D7" i="73"/>
  <c r="D7" i="7"/>
  <c r="AM5" i="1"/>
  <c r="AL5" i="1"/>
  <c r="AM10" i="1"/>
  <c r="AL10" i="1"/>
  <c r="I3" i="77"/>
  <c r="N3" i="77" s="1"/>
  <c r="I9" i="77"/>
  <c r="N9" i="77" s="1"/>
  <c r="I54" i="7" l="1"/>
  <c r="H54" i="73"/>
  <c r="G54" i="77"/>
  <c r="I54" i="77" s="1"/>
  <c r="G54" i="49"/>
  <c r="I54" i="49" s="1"/>
  <c r="N48" i="5"/>
  <c r="Z37" i="5"/>
  <c r="AA37" i="5" s="1"/>
  <c r="Q70" i="61"/>
  <c r="Q70" i="73"/>
  <c r="Q70" i="7"/>
  <c r="Q71" i="7" s="1"/>
  <c r="N56" i="49"/>
  <c r="N56" i="77"/>
  <c r="N58" i="77"/>
  <c r="P68" i="77"/>
  <c r="N59" i="77"/>
  <c r="N62" i="64"/>
  <c r="Q37" i="3"/>
  <c r="N68" i="64"/>
  <c r="P68" i="64" s="1"/>
  <c r="Q25" i="3"/>
  <c r="N64" i="49"/>
  <c r="N67" i="77"/>
  <c r="Q61" i="52"/>
  <c r="Q69" i="52"/>
  <c r="Q57" i="52"/>
  <c r="N59" i="64"/>
  <c r="N67" i="64"/>
  <c r="N63" i="64"/>
  <c r="Q65" i="52"/>
  <c r="N64" i="77"/>
  <c r="Q29" i="3"/>
  <c r="N66" i="64"/>
  <c r="G9" i="64"/>
  <c r="I9" i="64" s="1"/>
  <c r="N9" i="64" s="1"/>
  <c r="AH11" i="1"/>
  <c r="L53" i="77"/>
  <c r="M53" i="77" s="1"/>
  <c r="O53" i="77" s="1"/>
  <c r="I53" i="76"/>
  <c r="J53" i="76" s="1"/>
  <c r="L53" i="76" s="1"/>
  <c r="M53" i="76" s="1"/>
  <c r="N53" i="76" s="1"/>
  <c r="L53" i="64"/>
  <c r="M53" i="64" s="1"/>
  <c r="O53" i="64" s="1"/>
  <c r="I54" i="63"/>
  <c r="J54" i="63" s="1"/>
  <c r="L54" i="63" s="1"/>
  <c r="L53" i="49"/>
  <c r="M53" i="49" s="1"/>
  <c r="O53" i="49" s="1"/>
  <c r="I53" i="14"/>
  <c r="J53" i="14" s="1"/>
  <c r="L53" i="14" s="1"/>
  <c r="G24" i="64"/>
  <c r="I24" i="64" s="1"/>
  <c r="N24" i="64" s="1"/>
  <c r="AH26" i="1"/>
  <c r="BA7" i="1"/>
  <c r="BB7" i="1"/>
  <c r="BE7" i="1" s="1"/>
  <c r="N5" i="7" s="1"/>
  <c r="O5" i="7" s="1"/>
  <c r="K31" i="5"/>
  <c r="O31" i="5" s="1"/>
  <c r="K27" i="2"/>
  <c r="O27" i="2" s="1"/>
  <c r="Y42" i="5"/>
  <c r="Z42" i="5"/>
  <c r="AA42" i="5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N13" i="7" s="1"/>
  <c r="O13" i="7" s="1"/>
  <c r="K28" i="2"/>
  <c r="O28" i="2" s="1"/>
  <c r="K32" i="5"/>
  <c r="O32" i="5" s="1"/>
  <c r="BA34" i="1"/>
  <c r="BB34" i="1"/>
  <c r="BE34" i="1" s="1"/>
  <c r="N32" i="7" s="1"/>
  <c r="O32" i="7" s="1"/>
  <c r="G41" i="64"/>
  <c r="I41" i="64" s="1"/>
  <c r="N41" i="64" s="1"/>
  <c r="AH43" i="1"/>
  <c r="AY11" i="1"/>
  <c r="BC11" i="1" s="1"/>
  <c r="BF11" i="1" s="1"/>
  <c r="N9" i="73" s="1"/>
  <c r="O9" i="73" s="1"/>
  <c r="AX11" i="1"/>
  <c r="G21" i="64"/>
  <c r="I21" i="64" s="1"/>
  <c r="AH23" i="1"/>
  <c r="AN23" i="1" s="1"/>
  <c r="K29" i="2"/>
  <c r="K33" i="5"/>
  <c r="O33" i="5" s="1"/>
  <c r="BA43" i="1"/>
  <c r="BB43" i="1"/>
  <c r="BE43" i="1" s="1"/>
  <c r="N41" i="7" s="1"/>
  <c r="O41" i="7" s="1"/>
  <c r="G13" i="64"/>
  <c r="I13" i="64" s="1"/>
  <c r="AH15" i="1"/>
  <c r="G27" i="64"/>
  <c r="I27" i="64" s="1"/>
  <c r="AH29" i="1"/>
  <c r="E26" i="3"/>
  <c r="I26" i="3" s="1"/>
  <c r="K36" i="5"/>
  <c r="O36" i="5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N20" i="7" s="1"/>
  <c r="O20" i="7" s="1"/>
  <c r="AX27" i="1"/>
  <c r="AY27" i="1"/>
  <c r="BC27" i="1" s="1"/>
  <c r="BF27" i="1" s="1"/>
  <c r="N25" i="73" s="1"/>
  <c r="O25" i="73" s="1"/>
  <c r="E32" i="3"/>
  <c r="I32" i="3" s="1"/>
  <c r="K42" i="5"/>
  <c r="O42" i="5" s="1"/>
  <c r="G20" i="64"/>
  <c r="I20" i="64" s="1"/>
  <c r="N20" i="64" s="1"/>
  <c r="AH22" i="1"/>
  <c r="Y41" i="5"/>
  <c r="Z41" i="5"/>
  <c r="AA41" i="5" s="1"/>
  <c r="AM23" i="1"/>
  <c r="AL23" i="1"/>
  <c r="AM40" i="1"/>
  <c r="AL40" i="1"/>
  <c r="G16" i="61"/>
  <c r="G36" i="64"/>
  <c r="I36" i="64" s="1"/>
  <c r="N36" i="64" s="1"/>
  <c r="AH38" i="1"/>
  <c r="N38" i="5"/>
  <c r="BA39" i="1"/>
  <c r="BB39" i="1"/>
  <c r="BE39" i="1" s="1"/>
  <c r="N37" i="7" s="1"/>
  <c r="O37" i="7" s="1"/>
  <c r="G47" i="61"/>
  <c r="J47" i="61"/>
  <c r="K47" i="61" s="1"/>
  <c r="L47" i="61" s="1"/>
  <c r="G51" i="73"/>
  <c r="G66" i="7"/>
  <c r="J66" i="7"/>
  <c r="K66" i="7" s="1"/>
  <c r="L66" i="7" s="1"/>
  <c r="BA8" i="1"/>
  <c r="BB8" i="1"/>
  <c r="BE8" i="1" s="1"/>
  <c r="N6" i="7" s="1"/>
  <c r="O6" i="7" s="1"/>
  <c r="J5" i="7"/>
  <c r="K5" i="7" s="1"/>
  <c r="L5" i="7" s="1"/>
  <c r="G5" i="7"/>
  <c r="G3" i="64"/>
  <c r="I3" i="64" s="1"/>
  <c r="N3" i="64" s="1"/>
  <c r="AH5" i="1"/>
  <c r="G23" i="64"/>
  <c r="I23" i="64" s="1"/>
  <c r="AH25" i="1"/>
  <c r="L16" i="49"/>
  <c r="M16" i="49" s="1"/>
  <c r="O16" i="49" s="1"/>
  <c r="I16" i="14"/>
  <c r="J16" i="14" s="1"/>
  <c r="L16" i="14" s="1"/>
  <c r="J8" i="73"/>
  <c r="K8" i="73" s="1"/>
  <c r="L8" i="73" s="1"/>
  <c r="G8" i="73"/>
  <c r="J45" i="7"/>
  <c r="K45" i="7" s="1"/>
  <c r="L45" i="7" s="1"/>
  <c r="L24" i="77"/>
  <c r="M24" i="77" s="1"/>
  <c r="O24" i="77" s="1"/>
  <c r="P24" i="77" s="1"/>
  <c r="I24" i="76"/>
  <c r="J24" i="76" s="1"/>
  <c r="L24" i="76" s="1"/>
  <c r="F17" i="61"/>
  <c r="F17" i="73"/>
  <c r="J17" i="73" s="1"/>
  <c r="K17" i="73" s="1"/>
  <c r="L17" i="73" s="1"/>
  <c r="F17" i="7"/>
  <c r="F26" i="73"/>
  <c r="F26" i="7"/>
  <c r="F26" i="61"/>
  <c r="F29" i="61"/>
  <c r="G29" i="61" s="1"/>
  <c r="F29" i="73"/>
  <c r="J29" i="73" s="1"/>
  <c r="K29" i="73" s="1"/>
  <c r="L29" i="73" s="1"/>
  <c r="F29" i="7"/>
  <c r="J29" i="7" s="1"/>
  <c r="K29" i="7" s="1"/>
  <c r="L29" i="7" s="1"/>
  <c r="AL33" i="1"/>
  <c r="AN33" i="1"/>
  <c r="AM33" i="1"/>
  <c r="E34" i="61"/>
  <c r="E34" i="73"/>
  <c r="E34" i="7"/>
  <c r="AW36" i="1"/>
  <c r="N62" i="49"/>
  <c r="G16" i="64"/>
  <c r="I16" i="64" s="1"/>
  <c r="N16" i="64" s="1"/>
  <c r="AH18" i="1"/>
  <c r="G24" i="61"/>
  <c r="AX38" i="1"/>
  <c r="O49" i="5"/>
  <c r="N49" i="5"/>
  <c r="Y30" i="2"/>
  <c r="Z30" i="2"/>
  <c r="AA30" i="2" s="1"/>
  <c r="X46" i="5"/>
  <c r="G61" i="73"/>
  <c r="J61" i="73"/>
  <c r="K61" i="73" s="1"/>
  <c r="L61" i="73" s="1"/>
  <c r="Q68" i="77"/>
  <c r="R68" i="77"/>
  <c r="G69" i="73"/>
  <c r="J69" i="73"/>
  <c r="K69" i="73" s="1"/>
  <c r="L69" i="73" s="1"/>
  <c r="J68" i="73"/>
  <c r="K68" i="73" s="1"/>
  <c r="L68" i="73" s="1"/>
  <c r="G68" i="73"/>
  <c r="E7" i="61"/>
  <c r="E7" i="73"/>
  <c r="E7" i="7"/>
  <c r="AW9" i="1"/>
  <c r="L8" i="52"/>
  <c r="M8" i="52" s="1"/>
  <c r="J4" i="77"/>
  <c r="K4" i="77" s="1"/>
  <c r="G4" i="76"/>
  <c r="H4" i="76" s="1"/>
  <c r="K4" i="76" s="1"/>
  <c r="J4" i="64"/>
  <c r="K4" i="64" s="1"/>
  <c r="G5" i="63"/>
  <c r="H5" i="63" s="1"/>
  <c r="K5" i="63" s="1"/>
  <c r="J4" i="49"/>
  <c r="K4" i="49" s="1"/>
  <c r="N4" i="49" s="1"/>
  <c r="G4" i="14"/>
  <c r="H4" i="14" s="1"/>
  <c r="K4" i="14" s="1"/>
  <c r="AL13" i="1"/>
  <c r="AN13" i="1"/>
  <c r="AM13" i="1"/>
  <c r="E15" i="61"/>
  <c r="E15" i="73"/>
  <c r="G15" i="73" s="1"/>
  <c r="E15" i="7"/>
  <c r="AW17" i="1"/>
  <c r="N17" i="77"/>
  <c r="L20" i="49"/>
  <c r="M20" i="49" s="1"/>
  <c r="O20" i="49" s="1"/>
  <c r="P20" i="49" s="1"/>
  <c r="I20" i="14"/>
  <c r="J20" i="14" s="1"/>
  <c r="L20" i="14" s="1"/>
  <c r="M20" i="14" s="1"/>
  <c r="N20" i="14" s="1"/>
  <c r="J19" i="77"/>
  <c r="K19" i="77" s="1"/>
  <c r="G19" i="76"/>
  <c r="H19" i="76" s="1"/>
  <c r="K19" i="76" s="1"/>
  <c r="J19" i="64"/>
  <c r="K19" i="64" s="1"/>
  <c r="G20" i="63"/>
  <c r="H20" i="63" s="1"/>
  <c r="K20" i="63" s="1"/>
  <c r="G19" i="14"/>
  <c r="H19" i="14" s="1"/>
  <c r="K19" i="14" s="1"/>
  <c r="J19" i="49"/>
  <c r="K19" i="49" s="1"/>
  <c r="G13" i="76"/>
  <c r="H13" i="76" s="1"/>
  <c r="K13" i="76" s="1"/>
  <c r="J13" i="77"/>
  <c r="K13" i="77" s="1"/>
  <c r="J13" i="64"/>
  <c r="K13" i="64" s="1"/>
  <c r="G14" i="63"/>
  <c r="H14" i="63" s="1"/>
  <c r="K14" i="63" s="1"/>
  <c r="J13" i="49"/>
  <c r="K13" i="49" s="1"/>
  <c r="N13" i="49" s="1"/>
  <c r="G13" i="14"/>
  <c r="H13" i="14" s="1"/>
  <c r="K13" i="14" s="1"/>
  <c r="J15" i="73"/>
  <c r="K15" i="73" s="1"/>
  <c r="L15" i="73" s="1"/>
  <c r="J27" i="77"/>
  <c r="K27" i="77" s="1"/>
  <c r="N27" i="77" s="1"/>
  <c r="G27" i="76"/>
  <c r="H27" i="76" s="1"/>
  <c r="K27" i="76" s="1"/>
  <c r="J27" i="64"/>
  <c r="K27" i="64" s="1"/>
  <c r="G28" i="63"/>
  <c r="H28" i="63" s="1"/>
  <c r="K28" i="63" s="1"/>
  <c r="G27" i="14"/>
  <c r="H27" i="14" s="1"/>
  <c r="K27" i="14" s="1"/>
  <c r="J27" i="49"/>
  <c r="K27" i="49" s="1"/>
  <c r="N27" i="49" s="1"/>
  <c r="G46" i="76"/>
  <c r="H46" i="76" s="1"/>
  <c r="K46" i="76" s="1"/>
  <c r="J46" i="77"/>
  <c r="K46" i="77" s="1"/>
  <c r="J46" i="64"/>
  <c r="K46" i="64" s="1"/>
  <c r="G47" i="63"/>
  <c r="H47" i="63" s="1"/>
  <c r="K47" i="63" s="1"/>
  <c r="J46" i="49"/>
  <c r="K46" i="49" s="1"/>
  <c r="G46" i="14"/>
  <c r="H46" i="14" s="1"/>
  <c r="K46" i="14" s="1"/>
  <c r="J30" i="77"/>
  <c r="K30" i="77" s="1"/>
  <c r="N30" i="77" s="1"/>
  <c r="G30" i="76"/>
  <c r="H30" i="76" s="1"/>
  <c r="K30" i="76" s="1"/>
  <c r="J30" i="64"/>
  <c r="K30" i="64" s="1"/>
  <c r="G31" i="63"/>
  <c r="H31" i="63" s="1"/>
  <c r="K31" i="63" s="1"/>
  <c r="J30" i="49"/>
  <c r="K30" i="49" s="1"/>
  <c r="N30" i="49" s="1"/>
  <c r="G30" i="14"/>
  <c r="H30" i="14" s="1"/>
  <c r="K30" i="14" s="1"/>
  <c r="G28" i="7"/>
  <c r="J28" i="7"/>
  <c r="K28" i="7" s="1"/>
  <c r="L28" i="7" s="1"/>
  <c r="G32" i="7"/>
  <c r="J32" i="7"/>
  <c r="K32" i="7" s="1"/>
  <c r="L32" i="7" s="1"/>
  <c r="D38" i="61"/>
  <c r="D38" i="73"/>
  <c r="D38" i="7"/>
  <c r="J44" i="77"/>
  <c r="K44" i="77" s="1"/>
  <c r="N44" i="77" s="1"/>
  <c r="G44" i="76"/>
  <c r="H44" i="76" s="1"/>
  <c r="K44" i="76" s="1"/>
  <c r="J44" i="64"/>
  <c r="K44" i="64" s="1"/>
  <c r="G45" i="63"/>
  <c r="H45" i="63" s="1"/>
  <c r="K45" i="63" s="1"/>
  <c r="J44" i="49"/>
  <c r="K44" i="49" s="1"/>
  <c r="G44" i="14"/>
  <c r="H44" i="14" s="1"/>
  <c r="K44" i="14" s="1"/>
  <c r="G53" i="61"/>
  <c r="J55" i="77"/>
  <c r="K55" i="77" s="1"/>
  <c r="G55" i="76"/>
  <c r="H55" i="76" s="1"/>
  <c r="K55" i="76" s="1"/>
  <c r="J55" i="64"/>
  <c r="K55" i="64" s="1"/>
  <c r="G56" i="63"/>
  <c r="H56" i="63" s="1"/>
  <c r="K56" i="63" s="1"/>
  <c r="J55" i="49"/>
  <c r="K55" i="49" s="1"/>
  <c r="G55" i="14"/>
  <c r="H55" i="14" s="1"/>
  <c r="K55" i="14" s="1"/>
  <c r="N42" i="5"/>
  <c r="L54" i="77"/>
  <c r="M54" i="77" s="1"/>
  <c r="O54" i="77" s="1"/>
  <c r="I54" i="76"/>
  <c r="J54" i="76" s="1"/>
  <c r="L54" i="76" s="1"/>
  <c r="L54" i="64"/>
  <c r="M54" i="64" s="1"/>
  <c r="O54" i="64" s="1"/>
  <c r="I55" i="63"/>
  <c r="J55" i="63" s="1"/>
  <c r="L55" i="63" s="1"/>
  <c r="L54" i="49"/>
  <c r="M54" i="49" s="1"/>
  <c r="O54" i="49" s="1"/>
  <c r="I54" i="14"/>
  <c r="J54" i="14" s="1"/>
  <c r="L54" i="14" s="1"/>
  <c r="L32" i="49"/>
  <c r="M32" i="49" s="1"/>
  <c r="O32" i="49" s="1"/>
  <c r="I32" i="14"/>
  <c r="J32" i="14" s="1"/>
  <c r="L32" i="14" s="1"/>
  <c r="M32" i="14" s="1"/>
  <c r="N32" i="14" s="1"/>
  <c r="K46" i="63"/>
  <c r="S36" i="3"/>
  <c r="T36" i="3" s="1"/>
  <c r="R36" i="3"/>
  <c r="M47" i="52"/>
  <c r="K21" i="2" s="1"/>
  <c r="G62" i="73"/>
  <c r="J62" i="73"/>
  <c r="K62" i="73" s="1"/>
  <c r="L62" i="73" s="1"/>
  <c r="J67" i="73"/>
  <c r="K67" i="73" s="1"/>
  <c r="L67" i="73" s="1"/>
  <c r="G67" i="73"/>
  <c r="G57" i="73"/>
  <c r="J57" i="73"/>
  <c r="K57" i="73" s="1"/>
  <c r="L57" i="73" s="1"/>
  <c r="Q62" i="52"/>
  <c r="N61" i="77"/>
  <c r="E34" i="3"/>
  <c r="I34" i="3" s="1"/>
  <c r="K44" i="5"/>
  <c r="O44" i="5" s="1"/>
  <c r="J65" i="61"/>
  <c r="K65" i="61" s="1"/>
  <c r="L65" i="61" s="1"/>
  <c r="G65" i="61"/>
  <c r="L6" i="77"/>
  <c r="M6" i="77" s="1"/>
  <c r="O6" i="77" s="1"/>
  <c r="I6" i="76"/>
  <c r="J6" i="76" s="1"/>
  <c r="L6" i="76" s="1"/>
  <c r="N6" i="77"/>
  <c r="P6" i="77" s="1"/>
  <c r="J14" i="77"/>
  <c r="K14" i="77" s="1"/>
  <c r="G14" i="76"/>
  <c r="H14" i="76" s="1"/>
  <c r="K14" i="76" s="1"/>
  <c r="J14" i="64"/>
  <c r="K14" i="64" s="1"/>
  <c r="G15" i="63"/>
  <c r="H15" i="63" s="1"/>
  <c r="K15" i="63" s="1"/>
  <c r="J14" i="49"/>
  <c r="K14" i="49" s="1"/>
  <c r="N14" i="49" s="1"/>
  <c r="G14" i="14"/>
  <c r="H14" i="14" s="1"/>
  <c r="K14" i="14" s="1"/>
  <c r="N14" i="77"/>
  <c r="J23" i="77"/>
  <c r="K23" i="77" s="1"/>
  <c r="N23" i="77" s="1"/>
  <c r="G23" i="76"/>
  <c r="H23" i="76" s="1"/>
  <c r="K23" i="76" s="1"/>
  <c r="J23" i="64"/>
  <c r="K23" i="64" s="1"/>
  <c r="G24" i="63"/>
  <c r="H24" i="63" s="1"/>
  <c r="K24" i="63" s="1"/>
  <c r="G23" i="14"/>
  <c r="H23" i="14" s="1"/>
  <c r="K23" i="14" s="1"/>
  <c r="J23" i="49"/>
  <c r="K23" i="49" s="1"/>
  <c r="J6" i="7"/>
  <c r="K6" i="7" s="1"/>
  <c r="L6" i="7" s="1"/>
  <c r="AM20" i="1"/>
  <c r="AL20" i="1"/>
  <c r="J21" i="77"/>
  <c r="K21" i="77" s="1"/>
  <c r="N21" i="77" s="1"/>
  <c r="G21" i="76"/>
  <c r="H21" i="76" s="1"/>
  <c r="K21" i="76" s="1"/>
  <c r="J21" i="64"/>
  <c r="K21" i="64" s="1"/>
  <c r="G22" i="63"/>
  <c r="H22" i="63" s="1"/>
  <c r="K22" i="63" s="1"/>
  <c r="J21" i="49"/>
  <c r="K21" i="49" s="1"/>
  <c r="N21" i="49" s="1"/>
  <c r="G21" i="14"/>
  <c r="H21" i="14" s="1"/>
  <c r="K21" i="14" s="1"/>
  <c r="J12" i="73"/>
  <c r="K12" i="73" s="1"/>
  <c r="L12" i="73" s="1"/>
  <c r="G12" i="73"/>
  <c r="P16" i="49"/>
  <c r="AY8" i="1"/>
  <c r="BC8" i="1" s="1"/>
  <c r="BF8" i="1" s="1"/>
  <c r="N6" i="73" s="1"/>
  <c r="O6" i="73" s="1"/>
  <c r="F22" i="61"/>
  <c r="F22" i="73"/>
  <c r="F22" i="7"/>
  <c r="M54" i="63"/>
  <c r="N54" i="63" s="1"/>
  <c r="J39" i="77"/>
  <c r="K39" i="77" s="1"/>
  <c r="G39" i="76"/>
  <c r="H39" i="76" s="1"/>
  <c r="K39" i="76" s="1"/>
  <c r="J39" i="64"/>
  <c r="K39" i="64" s="1"/>
  <c r="G40" i="63"/>
  <c r="H40" i="63" s="1"/>
  <c r="K40" i="63" s="1"/>
  <c r="G39" i="14"/>
  <c r="H39" i="14" s="1"/>
  <c r="K39" i="14" s="1"/>
  <c r="J39" i="49"/>
  <c r="K39" i="49" s="1"/>
  <c r="G49" i="77"/>
  <c r="I49" i="77" s="1"/>
  <c r="G49" i="64"/>
  <c r="I49" i="64" s="1"/>
  <c r="I49" i="61"/>
  <c r="O50" i="52"/>
  <c r="Q50" i="52" s="1"/>
  <c r="H49" i="61"/>
  <c r="I49" i="73"/>
  <c r="G49" i="49"/>
  <c r="I49" i="49" s="1"/>
  <c r="I49" i="7"/>
  <c r="H49" i="7"/>
  <c r="T24" i="2"/>
  <c r="X24" i="2" s="1"/>
  <c r="H49" i="73"/>
  <c r="G36" i="61"/>
  <c r="G40" i="73"/>
  <c r="J40" i="73"/>
  <c r="K40" i="73" s="1"/>
  <c r="L40" i="73" s="1"/>
  <c r="G53" i="73"/>
  <c r="N37" i="5"/>
  <c r="L36" i="49"/>
  <c r="M36" i="49" s="1"/>
  <c r="O36" i="49" s="1"/>
  <c r="I36" i="14"/>
  <c r="J36" i="14" s="1"/>
  <c r="L36" i="14" s="1"/>
  <c r="M36" i="14" s="1"/>
  <c r="N36" i="14" s="1"/>
  <c r="AY34" i="1"/>
  <c r="BC34" i="1" s="1"/>
  <c r="BF34" i="1" s="1"/>
  <c r="N32" i="73" s="1"/>
  <c r="O32" i="73" s="1"/>
  <c r="M69" i="63"/>
  <c r="N69" i="63" s="1"/>
  <c r="Q58" i="52"/>
  <c r="N57" i="77"/>
  <c r="Q66" i="52"/>
  <c r="N65" i="77"/>
  <c r="S28" i="3"/>
  <c r="T28" i="3" s="1"/>
  <c r="R28" i="3"/>
  <c r="E31" i="3"/>
  <c r="I31" i="3" s="1"/>
  <c r="K41" i="5"/>
  <c r="O41" i="5" s="1"/>
  <c r="Q64" i="52"/>
  <c r="N66" i="49"/>
  <c r="L69" i="77"/>
  <c r="M69" i="77" s="1"/>
  <c r="O69" i="77" s="1"/>
  <c r="I69" i="76"/>
  <c r="J69" i="76" s="1"/>
  <c r="L69" i="76" s="1"/>
  <c r="M69" i="76" s="1"/>
  <c r="N69" i="76" s="1"/>
  <c r="L69" i="64"/>
  <c r="M69" i="64" s="1"/>
  <c r="O69" i="64" s="1"/>
  <c r="P69" i="64" s="1"/>
  <c r="I70" i="63"/>
  <c r="J70" i="63" s="1"/>
  <c r="L70" i="63" s="1"/>
  <c r="M70" i="63" s="1"/>
  <c r="N70" i="63" s="1"/>
  <c r="L69" i="49"/>
  <c r="M69" i="49" s="1"/>
  <c r="O69" i="49" s="1"/>
  <c r="P69" i="49" s="1"/>
  <c r="I69" i="14"/>
  <c r="J69" i="14" s="1"/>
  <c r="L69" i="14" s="1"/>
  <c r="M69" i="14" s="1"/>
  <c r="N69" i="14" s="1"/>
  <c r="X49" i="5"/>
  <c r="J3" i="73"/>
  <c r="K3" i="73" s="1"/>
  <c r="L3" i="73" s="1"/>
  <c r="G3" i="73"/>
  <c r="I3" i="14"/>
  <c r="J3" i="14" s="1"/>
  <c r="L3" i="14" s="1"/>
  <c r="M3" i="14" s="1"/>
  <c r="N3" i="14" s="1"/>
  <c r="L3" i="49"/>
  <c r="M3" i="49" s="1"/>
  <c r="O3" i="49" s="1"/>
  <c r="G3" i="61"/>
  <c r="J22" i="77"/>
  <c r="K22" i="77" s="1"/>
  <c r="G22" i="76"/>
  <c r="H22" i="76" s="1"/>
  <c r="K22" i="76" s="1"/>
  <c r="J22" i="64"/>
  <c r="K22" i="64" s="1"/>
  <c r="G23" i="63"/>
  <c r="H23" i="63" s="1"/>
  <c r="K23" i="63" s="1"/>
  <c r="J22" i="49"/>
  <c r="K22" i="49" s="1"/>
  <c r="N22" i="49" s="1"/>
  <c r="G22" i="14"/>
  <c r="H22" i="14" s="1"/>
  <c r="K22" i="14" s="1"/>
  <c r="AN39" i="1"/>
  <c r="AM39" i="1"/>
  <c r="AL39" i="1"/>
  <c r="G71" i="61"/>
  <c r="E35" i="61"/>
  <c r="E35" i="73"/>
  <c r="E35" i="7"/>
  <c r="G35" i="7" s="1"/>
  <c r="AW37" i="1"/>
  <c r="L3" i="77"/>
  <c r="M3" i="77" s="1"/>
  <c r="O3" i="77" s="1"/>
  <c r="P3" i="77" s="1"/>
  <c r="I3" i="76"/>
  <c r="J3" i="76" s="1"/>
  <c r="L3" i="76" s="1"/>
  <c r="M3" i="76" s="1"/>
  <c r="N3" i="76" s="1"/>
  <c r="AN11" i="1"/>
  <c r="AM11" i="1"/>
  <c r="AL11" i="1"/>
  <c r="E22" i="61"/>
  <c r="E22" i="73"/>
  <c r="E22" i="7"/>
  <c r="AW24" i="1"/>
  <c r="G15" i="64"/>
  <c r="I15" i="64" s="1"/>
  <c r="AH17" i="1"/>
  <c r="F21" i="61"/>
  <c r="F21" i="7"/>
  <c r="F21" i="73"/>
  <c r="J21" i="73" s="1"/>
  <c r="K21" i="73" s="1"/>
  <c r="L21" i="73" s="1"/>
  <c r="J38" i="77"/>
  <c r="K38" i="77" s="1"/>
  <c r="N38" i="77" s="1"/>
  <c r="G38" i="76"/>
  <c r="H38" i="76" s="1"/>
  <c r="K38" i="76" s="1"/>
  <c r="J38" i="64"/>
  <c r="K38" i="64" s="1"/>
  <c r="G39" i="63"/>
  <c r="H39" i="63" s="1"/>
  <c r="K39" i="63" s="1"/>
  <c r="J38" i="49"/>
  <c r="K38" i="49" s="1"/>
  <c r="N38" i="49" s="1"/>
  <c r="G38" i="14"/>
  <c r="H38" i="14" s="1"/>
  <c r="K38" i="14" s="1"/>
  <c r="I42" i="14"/>
  <c r="J42" i="14" s="1"/>
  <c r="L42" i="14" s="1"/>
  <c r="L42" i="49"/>
  <c r="M42" i="49" s="1"/>
  <c r="O42" i="49" s="1"/>
  <c r="N46" i="49"/>
  <c r="N46" i="64"/>
  <c r="S17" i="63"/>
  <c r="S16" i="14"/>
  <c r="D22" i="61"/>
  <c r="D22" i="73"/>
  <c r="D22" i="7"/>
  <c r="F54" i="61"/>
  <c r="G54" i="61" s="1"/>
  <c r="F54" i="73"/>
  <c r="F54" i="7"/>
  <c r="G54" i="7" s="1"/>
  <c r="J63" i="7"/>
  <c r="K63" i="7" s="1"/>
  <c r="L63" i="7" s="1"/>
  <c r="G63" i="7"/>
  <c r="G71" i="77"/>
  <c r="I71" i="77" s="1"/>
  <c r="N71" i="77" s="1"/>
  <c r="G71" i="64"/>
  <c r="I71" i="64" s="1"/>
  <c r="N71" i="64" s="1"/>
  <c r="I71" i="61"/>
  <c r="H71" i="61"/>
  <c r="I71" i="73"/>
  <c r="O72" i="52"/>
  <c r="Q72" i="52" s="1"/>
  <c r="H71" i="73"/>
  <c r="G71" i="49"/>
  <c r="I71" i="49" s="1"/>
  <c r="N71" i="49" s="1"/>
  <c r="I71" i="7"/>
  <c r="H71" i="7"/>
  <c r="T50" i="5"/>
  <c r="X50" i="5" s="1"/>
  <c r="G47" i="73"/>
  <c r="J47" i="73"/>
  <c r="K47" i="73" s="1"/>
  <c r="L47" i="73" s="1"/>
  <c r="G51" i="61"/>
  <c r="L66" i="77"/>
  <c r="M66" i="77" s="1"/>
  <c r="O66" i="77" s="1"/>
  <c r="I66" i="76"/>
  <c r="J66" i="76" s="1"/>
  <c r="L66" i="76" s="1"/>
  <c r="M66" i="76" s="1"/>
  <c r="N66" i="76" s="1"/>
  <c r="L66" i="64"/>
  <c r="M66" i="64" s="1"/>
  <c r="O66" i="64" s="1"/>
  <c r="P66" i="64" s="1"/>
  <c r="I67" i="63"/>
  <c r="J67" i="63" s="1"/>
  <c r="L67" i="63" s="1"/>
  <c r="M67" i="63" s="1"/>
  <c r="N67" i="63" s="1"/>
  <c r="L66" i="49"/>
  <c r="M66" i="49" s="1"/>
  <c r="O66" i="49" s="1"/>
  <c r="I66" i="14"/>
  <c r="J66" i="14" s="1"/>
  <c r="L66" i="14" s="1"/>
  <c r="M66" i="14" s="1"/>
  <c r="N66" i="14" s="1"/>
  <c r="G58" i="7"/>
  <c r="J58" i="7"/>
  <c r="K58" i="7" s="1"/>
  <c r="L58" i="7" s="1"/>
  <c r="J66" i="73"/>
  <c r="K66" i="73" s="1"/>
  <c r="L66" i="73" s="1"/>
  <c r="G66" i="73"/>
  <c r="L64" i="77"/>
  <c r="M64" i="77" s="1"/>
  <c r="O64" i="77" s="1"/>
  <c r="I64" i="76"/>
  <c r="J64" i="76" s="1"/>
  <c r="L64" i="76" s="1"/>
  <c r="M64" i="76" s="1"/>
  <c r="N64" i="76" s="1"/>
  <c r="L64" i="64"/>
  <c r="M64" i="64" s="1"/>
  <c r="O64" i="64" s="1"/>
  <c r="I65" i="63"/>
  <c r="J65" i="63" s="1"/>
  <c r="L65" i="63" s="1"/>
  <c r="M65" i="63" s="1"/>
  <c r="N65" i="63" s="1"/>
  <c r="L64" i="49"/>
  <c r="M64" i="49" s="1"/>
  <c r="O64" i="49" s="1"/>
  <c r="I64" i="14"/>
  <c r="J64" i="14" s="1"/>
  <c r="L64" i="14" s="1"/>
  <c r="M64" i="14" s="1"/>
  <c r="N64" i="14" s="1"/>
  <c r="P42" i="49"/>
  <c r="J5" i="73"/>
  <c r="K5" i="73" s="1"/>
  <c r="L5" i="73" s="1"/>
  <c r="G5" i="73"/>
  <c r="O3" i="73"/>
  <c r="R3" i="73"/>
  <c r="L16" i="77"/>
  <c r="M16" i="77" s="1"/>
  <c r="O16" i="77" s="1"/>
  <c r="P16" i="77" s="1"/>
  <c r="I16" i="76"/>
  <c r="J16" i="76" s="1"/>
  <c r="L16" i="76" s="1"/>
  <c r="L28" i="49"/>
  <c r="M28" i="49" s="1"/>
  <c r="O28" i="49" s="1"/>
  <c r="I28" i="14"/>
  <c r="J28" i="14" s="1"/>
  <c r="L28" i="14" s="1"/>
  <c r="G8" i="61"/>
  <c r="F14" i="61"/>
  <c r="F14" i="73"/>
  <c r="F14" i="7"/>
  <c r="J31" i="77"/>
  <c r="K31" i="77" s="1"/>
  <c r="G31" i="76"/>
  <c r="H31" i="76" s="1"/>
  <c r="K31" i="76" s="1"/>
  <c r="J31" i="64"/>
  <c r="K31" i="64" s="1"/>
  <c r="G32" i="63"/>
  <c r="H32" i="63" s="1"/>
  <c r="K32" i="63" s="1"/>
  <c r="G31" i="14"/>
  <c r="H31" i="14" s="1"/>
  <c r="K31" i="14" s="1"/>
  <c r="J31" i="49"/>
  <c r="K31" i="49" s="1"/>
  <c r="N31" i="49" s="1"/>
  <c r="N33" i="77"/>
  <c r="G20" i="7"/>
  <c r="J20" i="7"/>
  <c r="K20" i="7" s="1"/>
  <c r="L20" i="7" s="1"/>
  <c r="S25" i="63"/>
  <c r="S24" i="14"/>
  <c r="D30" i="61"/>
  <c r="D30" i="73"/>
  <c r="D30" i="7"/>
  <c r="M35" i="52"/>
  <c r="G48" i="77"/>
  <c r="I48" i="77" s="1"/>
  <c r="N48" i="77" s="1"/>
  <c r="G48" i="64"/>
  <c r="I48" i="64" s="1"/>
  <c r="N48" i="64" s="1"/>
  <c r="I48" i="61"/>
  <c r="H48" i="61"/>
  <c r="O49" i="52"/>
  <c r="Q49" i="52" s="1"/>
  <c r="I48" i="73"/>
  <c r="H48" i="73"/>
  <c r="H48" i="7"/>
  <c r="G48" i="49"/>
  <c r="I48" i="49" s="1"/>
  <c r="N48" i="49" s="1"/>
  <c r="T23" i="2"/>
  <c r="X23" i="2" s="1"/>
  <c r="I48" i="7"/>
  <c r="J48" i="7" s="1"/>
  <c r="K48" i="7" s="1"/>
  <c r="L48" i="7" s="1"/>
  <c r="O24" i="2"/>
  <c r="N24" i="2"/>
  <c r="R45" i="49"/>
  <c r="Q45" i="49"/>
  <c r="S31" i="3"/>
  <c r="T31" i="3" s="1"/>
  <c r="R31" i="3"/>
  <c r="L58" i="77"/>
  <c r="M58" i="77" s="1"/>
  <c r="O58" i="77" s="1"/>
  <c r="P58" i="77" s="1"/>
  <c r="I58" i="76"/>
  <c r="J58" i="76" s="1"/>
  <c r="L58" i="76" s="1"/>
  <c r="M58" i="76" s="1"/>
  <c r="N58" i="76" s="1"/>
  <c r="L58" i="64"/>
  <c r="M58" i="64" s="1"/>
  <c r="O58" i="64" s="1"/>
  <c r="P58" i="64" s="1"/>
  <c r="I59" i="63"/>
  <c r="J59" i="63" s="1"/>
  <c r="L59" i="63" s="1"/>
  <c r="M59" i="63" s="1"/>
  <c r="N59" i="63" s="1"/>
  <c r="L58" i="49"/>
  <c r="M58" i="49" s="1"/>
  <c r="O58" i="49" s="1"/>
  <c r="I58" i="14"/>
  <c r="J58" i="14" s="1"/>
  <c r="L58" i="14" s="1"/>
  <c r="M58" i="14" s="1"/>
  <c r="N58" i="14" s="1"/>
  <c r="G48" i="7"/>
  <c r="E30" i="3"/>
  <c r="I30" i="3" s="1"/>
  <c r="K40" i="5"/>
  <c r="O40" i="5" s="1"/>
  <c r="J61" i="61"/>
  <c r="K61" i="61" s="1"/>
  <c r="L61" i="61" s="1"/>
  <c r="G61" i="61"/>
  <c r="E38" i="3"/>
  <c r="I38" i="3" s="1"/>
  <c r="K48" i="5"/>
  <c r="O48" i="5" s="1"/>
  <c r="J69" i="61"/>
  <c r="K69" i="61" s="1"/>
  <c r="L69" i="61" s="1"/>
  <c r="G69" i="61"/>
  <c r="J60" i="73"/>
  <c r="K60" i="73" s="1"/>
  <c r="L60" i="73" s="1"/>
  <c r="G60" i="73"/>
  <c r="E37" i="3"/>
  <c r="I37" i="3" s="1"/>
  <c r="K47" i="5"/>
  <c r="O47" i="5" s="1"/>
  <c r="J68" i="61"/>
  <c r="K68" i="61" s="1"/>
  <c r="L68" i="61" s="1"/>
  <c r="G68" i="61"/>
  <c r="M6" i="76"/>
  <c r="N6" i="76" s="1"/>
  <c r="E4" i="61"/>
  <c r="E4" i="73"/>
  <c r="E4" i="7"/>
  <c r="AW6" i="1"/>
  <c r="N4" i="77"/>
  <c r="J11" i="77"/>
  <c r="K11" i="77" s="1"/>
  <c r="N11" i="77" s="1"/>
  <c r="G11" i="76"/>
  <c r="H11" i="76" s="1"/>
  <c r="K11" i="76" s="1"/>
  <c r="J11" i="64"/>
  <c r="K11" i="64" s="1"/>
  <c r="G12" i="63"/>
  <c r="H12" i="63" s="1"/>
  <c r="K12" i="63" s="1"/>
  <c r="G11" i="14"/>
  <c r="H11" i="14" s="1"/>
  <c r="K11" i="14" s="1"/>
  <c r="J11" i="49"/>
  <c r="K11" i="49" s="1"/>
  <c r="N11" i="49" s="1"/>
  <c r="L20" i="77"/>
  <c r="M20" i="77" s="1"/>
  <c r="O20" i="77" s="1"/>
  <c r="P20" i="77" s="1"/>
  <c r="I20" i="76"/>
  <c r="J20" i="76" s="1"/>
  <c r="L20" i="76" s="1"/>
  <c r="M20" i="76" s="1"/>
  <c r="N20" i="76" s="1"/>
  <c r="G6" i="73"/>
  <c r="E19" i="61"/>
  <c r="E19" i="73"/>
  <c r="E19" i="7"/>
  <c r="G19" i="7" s="1"/>
  <c r="AW21" i="1"/>
  <c r="G14" i="73"/>
  <c r="G15" i="61"/>
  <c r="AN15" i="1"/>
  <c r="AM15" i="1"/>
  <c r="AL15" i="1"/>
  <c r="E27" i="61"/>
  <c r="E27" i="7"/>
  <c r="AW29" i="1"/>
  <c r="E27" i="73"/>
  <c r="G29" i="7"/>
  <c r="N18" i="77"/>
  <c r="N39" i="49"/>
  <c r="E46" i="61"/>
  <c r="E46" i="73"/>
  <c r="E46" i="7"/>
  <c r="G46" i="7" s="1"/>
  <c r="W21" i="2"/>
  <c r="X21" i="2" s="1"/>
  <c r="N44" i="5"/>
  <c r="E30" i="61"/>
  <c r="E30" i="73"/>
  <c r="E30" i="7"/>
  <c r="AW32" i="1"/>
  <c r="L31" i="52"/>
  <c r="M31" i="52" s="1"/>
  <c r="G35" i="61"/>
  <c r="G39" i="7"/>
  <c r="AM45" i="1"/>
  <c r="AL45" i="1"/>
  <c r="N62" i="77"/>
  <c r="G28" i="61"/>
  <c r="G32" i="73"/>
  <c r="J32" i="73"/>
  <c r="K32" i="73" s="1"/>
  <c r="L32" i="73" s="1"/>
  <c r="D42" i="61"/>
  <c r="D42" i="73"/>
  <c r="D42" i="7"/>
  <c r="E44" i="61"/>
  <c r="E44" i="73"/>
  <c r="E44" i="7"/>
  <c r="AW46" i="1"/>
  <c r="F49" i="61"/>
  <c r="F49" i="73"/>
  <c r="F49" i="7"/>
  <c r="J49" i="7" s="1"/>
  <c r="K49" i="7" s="1"/>
  <c r="L49" i="7" s="1"/>
  <c r="E55" i="61"/>
  <c r="E55" i="73"/>
  <c r="E55" i="7"/>
  <c r="W34" i="5"/>
  <c r="L32" i="77"/>
  <c r="M32" i="77" s="1"/>
  <c r="O32" i="77" s="1"/>
  <c r="P32" i="77" s="1"/>
  <c r="I32" i="76"/>
  <c r="J32" i="76" s="1"/>
  <c r="L32" i="76" s="1"/>
  <c r="M32" i="76" s="1"/>
  <c r="N32" i="76" s="1"/>
  <c r="L51" i="77"/>
  <c r="M51" i="77" s="1"/>
  <c r="O51" i="77" s="1"/>
  <c r="I51" i="76"/>
  <c r="J51" i="76" s="1"/>
  <c r="L51" i="76" s="1"/>
  <c r="M51" i="76" s="1"/>
  <c r="N51" i="76" s="1"/>
  <c r="L51" i="64"/>
  <c r="M51" i="64" s="1"/>
  <c r="O51" i="64" s="1"/>
  <c r="I52" i="63"/>
  <c r="J52" i="63" s="1"/>
  <c r="L52" i="63" s="1"/>
  <c r="M52" i="63" s="1"/>
  <c r="N52" i="63" s="1"/>
  <c r="L51" i="49"/>
  <c r="M51" i="49" s="1"/>
  <c r="O51" i="49" s="1"/>
  <c r="I51" i="14"/>
  <c r="J51" i="14" s="1"/>
  <c r="L51" i="14" s="1"/>
  <c r="M51" i="14" s="1"/>
  <c r="N51" i="14" s="1"/>
  <c r="N35" i="5"/>
  <c r="Z36" i="5"/>
  <c r="AA36" i="5" s="1"/>
  <c r="G49" i="73"/>
  <c r="J49" i="73"/>
  <c r="K49" i="73" s="1"/>
  <c r="L49" i="73" s="1"/>
  <c r="J56" i="73"/>
  <c r="K56" i="73" s="1"/>
  <c r="L56" i="73" s="1"/>
  <c r="G56" i="73"/>
  <c r="J64" i="73"/>
  <c r="K64" i="73" s="1"/>
  <c r="L64" i="73" s="1"/>
  <c r="G64" i="73"/>
  <c r="G62" i="61"/>
  <c r="J62" i="61"/>
  <c r="K62" i="61" s="1"/>
  <c r="L62" i="61" s="1"/>
  <c r="E36" i="3"/>
  <c r="I36" i="3" s="1"/>
  <c r="K46" i="5"/>
  <c r="O46" i="5" s="1"/>
  <c r="J67" i="61"/>
  <c r="K67" i="61" s="1"/>
  <c r="L67" i="61" s="1"/>
  <c r="G67" i="61"/>
  <c r="J57" i="61"/>
  <c r="K57" i="61" s="1"/>
  <c r="L57" i="61" s="1"/>
  <c r="G57" i="61"/>
  <c r="N61" i="49"/>
  <c r="G6" i="64"/>
  <c r="I6" i="64" s="1"/>
  <c r="N6" i="64" s="1"/>
  <c r="AH8" i="1"/>
  <c r="AM12" i="1"/>
  <c r="AL12" i="1"/>
  <c r="E14" i="61"/>
  <c r="E14" i="73"/>
  <c r="J14" i="73" s="1"/>
  <c r="K14" i="73" s="1"/>
  <c r="L14" i="73" s="1"/>
  <c r="E14" i="7"/>
  <c r="G14" i="7" s="1"/>
  <c r="AW16" i="1"/>
  <c r="L15" i="52"/>
  <c r="M15" i="52" s="1"/>
  <c r="G21" i="73"/>
  <c r="E23" i="61"/>
  <c r="G23" i="61" s="1"/>
  <c r="E23" i="73"/>
  <c r="G23" i="73" s="1"/>
  <c r="E23" i="7"/>
  <c r="J23" i="7" s="1"/>
  <c r="K23" i="7" s="1"/>
  <c r="L23" i="7" s="1"/>
  <c r="AW25" i="1"/>
  <c r="J25" i="77"/>
  <c r="K25" i="77" s="1"/>
  <c r="N25" i="77" s="1"/>
  <c r="G25" i="76"/>
  <c r="H25" i="76" s="1"/>
  <c r="K25" i="76" s="1"/>
  <c r="J25" i="64"/>
  <c r="K25" i="64" s="1"/>
  <c r="G26" i="63"/>
  <c r="H26" i="63" s="1"/>
  <c r="K26" i="63" s="1"/>
  <c r="J25" i="49"/>
  <c r="K25" i="49" s="1"/>
  <c r="N25" i="49" s="1"/>
  <c r="G25" i="14"/>
  <c r="H25" i="14" s="1"/>
  <c r="K25" i="14" s="1"/>
  <c r="N50" i="5"/>
  <c r="J18" i="77"/>
  <c r="K18" i="77" s="1"/>
  <c r="G18" i="76"/>
  <c r="H18" i="76" s="1"/>
  <c r="K18" i="76" s="1"/>
  <c r="J18" i="64"/>
  <c r="K18" i="64" s="1"/>
  <c r="G19" i="63"/>
  <c r="H19" i="63" s="1"/>
  <c r="K19" i="63" s="1"/>
  <c r="J18" i="49"/>
  <c r="K18" i="49" s="1"/>
  <c r="N18" i="49" s="1"/>
  <c r="G18" i="14"/>
  <c r="H18" i="14" s="1"/>
  <c r="K18" i="14" s="1"/>
  <c r="G19" i="61"/>
  <c r="G12" i="61"/>
  <c r="AW19" i="1"/>
  <c r="AM28" i="1"/>
  <c r="AL28" i="1"/>
  <c r="D43" i="61"/>
  <c r="D43" i="73"/>
  <c r="D43" i="7"/>
  <c r="E39" i="61"/>
  <c r="E39" i="73"/>
  <c r="E39" i="7"/>
  <c r="J39" i="7" s="1"/>
  <c r="K39" i="7" s="1"/>
  <c r="L39" i="7" s="1"/>
  <c r="AW41" i="1"/>
  <c r="F50" i="73"/>
  <c r="J50" i="73" s="1"/>
  <c r="K50" i="73" s="1"/>
  <c r="L50" i="73" s="1"/>
  <c r="F50" i="61"/>
  <c r="F50" i="7"/>
  <c r="G50" i="7" s="1"/>
  <c r="O29" i="2"/>
  <c r="N29" i="2"/>
  <c r="D18" i="61"/>
  <c r="D18" i="73"/>
  <c r="D18" i="7"/>
  <c r="G32" i="64"/>
  <c r="I32" i="64" s="1"/>
  <c r="N32" i="64" s="1"/>
  <c r="AH34" i="1"/>
  <c r="G40" i="61"/>
  <c r="G52" i="73"/>
  <c r="N63" i="77"/>
  <c r="L36" i="77"/>
  <c r="M36" i="77" s="1"/>
  <c r="O36" i="77" s="1"/>
  <c r="P36" i="77" s="1"/>
  <c r="I36" i="76"/>
  <c r="J36" i="76" s="1"/>
  <c r="L36" i="76" s="1"/>
  <c r="M36" i="76" s="1"/>
  <c r="N36" i="76" s="1"/>
  <c r="L40" i="49"/>
  <c r="M40" i="49" s="1"/>
  <c r="O40" i="49" s="1"/>
  <c r="P40" i="49" s="1"/>
  <c r="I40" i="14"/>
  <c r="J40" i="14" s="1"/>
  <c r="L40" i="14" s="1"/>
  <c r="M40" i="14" s="1"/>
  <c r="N40" i="14" s="1"/>
  <c r="N28" i="2"/>
  <c r="X38" i="5"/>
  <c r="AX47" i="1"/>
  <c r="AX31" i="1"/>
  <c r="G46" i="73"/>
  <c r="J46" i="73"/>
  <c r="K46" i="73" s="1"/>
  <c r="L46" i="73" s="1"/>
  <c r="G50" i="73"/>
  <c r="N57" i="49"/>
  <c r="N65" i="49"/>
  <c r="J59" i="7"/>
  <c r="K59" i="7" s="1"/>
  <c r="L59" i="7" s="1"/>
  <c r="G59" i="7"/>
  <c r="N63" i="49"/>
  <c r="L62" i="77"/>
  <c r="M62" i="77" s="1"/>
  <c r="O62" i="77" s="1"/>
  <c r="I62" i="76"/>
  <c r="J62" i="76" s="1"/>
  <c r="L62" i="76" s="1"/>
  <c r="M62" i="76" s="1"/>
  <c r="N62" i="76" s="1"/>
  <c r="L62" i="64"/>
  <c r="M62" i="64" s="1"/>
  <c r="O62" i="64" s="1"/>
  <c r="I63" i="63"/>
  <c r="J63" i="63" s="1"/>
  <c r="L63" i="63" s="1"/>
  <c r="M63" i="63" s="1"/>
  <c r="N63" i="63" s="1"/>
  <c r="L62" i="49"/>
  <c r="M62" i="49" s="1"/>
  <c r="O62" i="49" s="1"/>
  <c r="I62" i="14"/>
  <c r="J62" i="14" s="1"/>
  <c r="L62" i="14" s="1"/>
  <c r="M62" i="14" s="1"/>
  <c r="N62" i="14" s="1"/>
  <c r="X31" i="5"/>
  <c r="N3" i="7"/>
  <c r="BI5" i="1"/>
  <c r="N22" i="77"/>
  <c r="F30" i="61"/>
  <c r="F30" i="73"/>
  <c r="F30" i="7"/>
  <c r="G27" i="73"/>
  <c r="J27" i="73"/>
  <c r="K27" i="73" s="1"/>
  <c r="L27" i="73" s="1"/>
  <c r="N31" i="77"/>
  <c r="S27" i="3"/>
  <c r="T27" i="3" s="1"/>
  <c r="R27" i="3"/>
  <c r="L8" i="49"/>
  <c r="M8" i="49" s="1"/>
  <c r="O8" i="49" s="1"/>
  <c r="I8" i="14"/>
  <c r="J8" i="14" s="1"/>
  <c r="L8" i="14" s="1"/>
  <c r="L12" i="49"/>
  <c r="M12" i="49" s="1"/>
  <c r="O12" i="49" s="1"/>
  <c r="I12" i="14"/>
  <c r="J12" i="14" s="1"/>
  <c r="L12" i="14" s="1"/>
  <c r="M12" i="14" s="1"/>
  <c r="N12" i="14" s="1"/>
  <c r="F18" i="61"/>
  <c r="F18" i="73"/>
  <c r="F18" i="7"/>
  <c r="N40" i="5"/>
  <c r="L8" i="77"/>
  <c r="M8" i="77" s="1"/>
  <c r="O8" i="77" s="1"/>
  <c r="P8" i="77" s="1"/>
  <c r="I8" i="76"/>
  <c r="J8" i="76" s="1"/>
  <c r="L8" i="76" s="1"/>
  <c r="J3" i="7"/>
  <c r="K3" i="7" s="1"/>
  <c r="L3" i="7" s="1"/>
  <c r="G3" i="7"/>
  <c r="F9" i="61"/>
  <c r="F9" i="73"/>
  <c r="G9" i="73" s="1"/>
  <c r="F9" i="7"/>
  <c r="J9" i="7" s="1"/>
  <c r="K9" i="7" s="1"/>
  <c r="L9" i="7" s="1"/>
  <c r="AN27" i="1"/>
  <c r="AM27" i="1"/>
  <c r="AL27" i="1"/>
  <c r="G12" i="64"/>
  <c r="I12" i="64" s="1"/>
  <c r="N12" i="64" s="1"/>
  <c r="AH14" i="1"/>
  <c r="L12" i="77"/>
  <c r="M12" i="77" s="1"/>
  <c r="O12" i="77" s="1"/>
  <c r="P12" i="77" s="1"/>
  <c r="I12" i="76"/>
  <c r="J12" i="76" s="1"/>
  <c r="L12" i="76" s="1"/>
  <c r="M12" i="76" s="1"/>
  <c r="N12" i="76" s="1"/>
  <c r="F41" i="61"/>
  <c r="G41" i="61" s="1"/>
  <c r="F41" i="73"/>
  <c r="J41" i="73" s="1"/>
  <c r="K41" i="73" s="1"/>
  <c r="L41" i="73" s="1"/>
  <c r="F41" i="7"/>
  <c r="G41" i="7" s="1"/>
  <c r="G53" i="77"/>
  <c r="I53" i="77" s="1"/>
  <c r="N53" i="77" s="1"/>
  <c r="P53" i="77" s="1"/>
  <c r="G53" i="64"/>
  <c r="I53" i="64" s="1"/>
  <c r="N53" i="64" s="1"/>
  <c r="P53" i="64" s="1"/>
  <c r="I53" i="61"/>
  <c r="H53" i="61"/>
  <c r="O54" i="52"/>
  <c r="Q54" i="52" s="1"/>
  <c r="I53" i="73"/>
  <c r="H53" i="73"/>
  <c r="J53" i="73" s="1"/>
  <c r="K53" i="73" s="1"/>
  <c r="L53" i="73" s="1"/>
  <c r="G53" i="49"/>
  <c r="I53" i="49" s="1"/>
  <c r="N53" i="49" s="1"/>
  <c r="P53" i="49" s="1"/>
  <c r="I53" i="7"/>
  <c r="H53" i="7"/>
  <c r="T32" i="5"/>
  <c r="X32" i="5" s="1"/>
  <c r="J71" i="7"/>
  <c r="K71" i="7" s="1"/>
  <c r="L71" i="7" s="1"/>
  <c r="G71" i="7"/>
  <c r="J27" i="7"/>
  <c r="K27" i="7" s="1"/>
  <c r="L27" i="7" s="1"/>
  <c r="G27" i="7"/>
  <c r="AL37" i="1"/>
  <c r="AN37" i="1"/>
  <c r="AM37" i="1"/>
  <c r="E38" i="61"/>
  <c r="E38" i="73"/>
  <c r="E38" i="7"/>
  <c r="AW40" i="1"/>
  <c r="G39" i="64"/>
  <c r="I39" i="64" s="1"/>
  <c r="N39" i="64" s="1"/>
  <c r="AH41" i="1"/>
  <c r="L42" i="77"/>
  <c r="M42" i="77" s="1"/>
  <c r="O42" i="77" s="1"/>
  <c r="I42" i="76"/>
  <c r="J42" i="76" s="1"/>
  <c r="L42" i="76" s="1"/>
  <c r="G44" i="64"/>
  <c r="I44" i="64" s="1"/>
  <c r="N44" i="64" s="1"/>
  <c r="AH46" i="1"/>
  <c r="N46" i="77"/>
  <c r="G16" i="7"/>
  <c r="J16" i="7"/>
  <c r="K16" i="7" s="1"/>
  <c r="L16" i="7" s="1"/>
  <c r="D26" i="61"/>
  <c r="D26" i="73"/>
  <c r="D26" i="7"/>
  <c r="G40" i="64"/>
  <c r="I40" i="64" s="1"/>
  <c r="N40" i="64" s="1"/>
  <c r="AH42" i="1"/>
  <c r="J63" i="73"/>
  <c r="K63" i="73" s="1"/>
  <c r="L63" i="73" s="1"/>
  <c r="G63" i="73"/>
  <c r="P58" i="49"/>
  <c r="N47" i="61"/>
  <c r="O47" i="61" s="1"/>
  <c r="N47" i="73"/>
  <c r="O47" i="73" s="1"/>
  <c r="N47" i="7"/>
  <c r="O47" i="7" s="1"/>
  <c r="G58" i="73"/>
  <c r="J58" i="73"/>
  <c r="K58" i="73" s="1"/>
  <c r="L58" i="73" s="1"/>
  <c r="J66" i="61"/>
  <c r="K66" i="61" s="1"/>
  <c r="L66" i="61" s="1"/>
  <c r="G66" i="61"/>
  <c r="G5" i="61"/>
  <c r="G29" i="76"/>
  <c r="H29" i="76" s="1"/>
  <c r="K29" i="76" s="1"/>
  <c r="J29" i="77"/>
  <c r="K29" i="77" s="1"/>
  <c r="N29" i="77" s="1"/>
  <c r="J29" i="64"/>
  <c r="K29" i="64" s="1"/>
  <c r="G30" i="63"/>
  <c r="H30" i="63" s="1"/>
  <c r="K30" i="63" s="1"/>
  <c r="J29" i="49"/>
  <c r="K29" i="49" s="1"/>
  <c r="N29" i="49" s="1"/>
  <c r="G29" i="14"/>
  <c r="H29" i="14" s="1"/>
  <c r="K29" i="14" s="1"/>
  <c r="L28" i="77"/>
  <c r="M28" i="77" s="1"/>
  <c r="O28" i="77" s="1"/>
  <c r="P28" i="77" s="1"/>
  <c r="I28" i="76"/>
  <c r="J28" i="76" s="1"/>
  <c r="L28" i="76" s="1"/>
  <c r="BB10" i="1"/>
  <c r="BE10" i="1" s="1"/>
  <c r="N8" i="7" s="1"/>
  <c r="O8" i="7" s="1"/>
  <c r="AN19" i="1"/>
  <c r="AM19" i="1"/>
  <c r="AL19" i="1"/>
  <c r="G29" i="73"/>
  <c r="N19" i="49"/>
  <c r="E31" i="61"/>
  <c r="G31" i="61" s="1"/>
  <c r="E31" i="73"/>
  <c r="J31" i="73" s="1"/>
  <c r="K31" i="73" s="1"/>
  <c r="L31" i="73" s="1"/>
  <c r="E31" i="7"/>
  <c r="AW33" i="1"/>
  <c r="AM36" i="1"/>
  <c r="AL36" i="1"/>
  <c r="G20" i="73"/>
  <c r="J20" i="73"/>
  <c r="K20" i="73" s="1"/>
  <c r="L20" i="73" s="1"/>
  <c r="G24" i="7"/>
  <c r="J24" i="7"/>
  <c r="K24" i="7" s="1"/>
  <c r="L24" i="7" s="1"/>
  <c r="P32" i="49"/>
  <c r="T27" i="2"/>
  <c r="X27" i="2" s="1"/>
  <c r="N27" i="2"/>
  <c r="W33" i="5"/>
  <c r="X33" i="5" s="1"/>
  <c r="J54" i="7"/>
  <c r="K54" i="7" s="1"/>
  <c r="L54" i="7" s="1"/>
  <c r="E35" i="3"/>
  <c r="I35" i="3" s="1"/>
  <c r="K45" i="5"/>
  <c r="AY43" i="1"/>
  <c r="BC43" i="1" s="1"/>
  <c r="BF43" i="1" s="1"/>
  <c r="N41" i="73" s="1"/>
  <c r="O41" i="73" s="1"/>
  <c r="J48" i="73"/>
  <c r="K48" i="73" s="1"/>
  <c r="L48" i="73" s="1"/>
  <c r="G48" i="73"/>
  <c r="J61" i="7"/>
  <c r="K61" i="7" s="1"/>
  <c r="L61" i="7" s="1"/>
  <c r="G61" i="7"/>
  <c r="J69" i="7"/>
  <c r="K69" i="7" s="1"/>
  <c r="L69" i="7" s="1"/>
  <c r="G69" i="7"/>
  <c r="E29" i="3"/>
  <c r="I29" i="3" s="1"/>
  <c r="K39" i="5"/>
  <c r="O39" i="5" s="1"/>
  <c r="J60" i="61"/>
  <c r="K60" i="61" s="1"/>
  <c r="L60" i="61" s="1"/>
  <c r="G60" i="61"/>
  <c r="J68" i="7"/>
  <c r="K68" i="7" s="1"/>
  <c r="L68" i="7" s="1"/>
  <c r="G68" i="7"/>
  <c r="P5" i="49"/>
  <c r="M8" i="14"/>
  <c r="N8" i="14" s="1"/>
  <c r="M8" i="76"/>
  <c r="N8" i="76" s="1"/>
  <c r="AM9" i="1"/>
  <c r="AL9" i="1"/>
  <c r="AN6" i="1"/>
  <c r="AM6" i="1"/>
  <c r="AL6" i="1"/>
  <c r="F7" i="61"/>
  <c r="G7" i="61" s="1"/>
  <c r="F7" i="73"/>
  <c r="G7" i="73" s="1"/>
  <c r="F7" i="7"/>
  <c r="J7" i="7" s="1"/>
  <c r="K7" i="7" s="1"/>
  <c r="L7" i="7" s="1"/>
  <c r="E11" i="61"/>
  <c r="E11" i="73"/>
  <c r="J11" i="73" s="1"/>
  <c r="K11" i="73" s="1"/>
  <c r="L11" i="73" s="1"/>
  <c r="E11" i="7"/>
  <c r="J11" i="7" s="1"/>
  <c r="K11" i="7" s="1"/>
  <c r="L11" i="7" s="1"/>
  <c r="AW13" i="1"/>
  <c r="AL17" i="1"/>
  <c r="AN17" i="1"/>
  <c r="AM17" i="1"/>
  <c r="AM31" i="1"/>
  <c r="AL31" i="1"/>
  <c r="AW23" i="1"/>
  <c r="M28" i="14"/>
  <c r="N28" i="14" s="1"/>
  <c r="M28" i="76"/>
  <c r="N28" i="76" s="1"/>
  <c r="G14" i="61"/>
  <c r="F13" i="61"/>
  <c r="F13" i="73"/>
  <c r="J13" i="73" s="1"/>
  <c r="K13" i="73" s="1"/>
  <c r="L13" i="73" s="1"/>
  <c r="F13" i="7"/>
  <c r="G13" i="7" s="1"/>
  <c r="N44" i="49"/>
  <c r="N36" i="5"/>
  <c r="J35" i="73"/>
  <c r="K35" i="73" s="1"/>
  <c r="L35" i="73" s="1"/>
  <c r="G35" i="73"/>
  <c r="J39" i="73"/>
  <c r="K39" i="73" s="1"/>
  <c r="L39" i="73" s="1"/>
  <c r="G39" i="73"/>
  <c r="G43" i="76"/>
  <c r="H43" i="76" s="1"/>
  <c r="K43" i="76" s="1"/>
  <c r="J43" i="77"/>
  <c r="K43" i="77" s="1"/>
  <c r="J43" i="64"/>
  <c r="K43" i="64" s="1"/>
  <c r="G44" i="63"/>
  <c r="H44" i="63" s="1"/>
  <c r="K44" i="63" s="1"/>
  <c r="G43" i="14"/>
  <c r="H43" i="14" s="1"/>
  <c r="K43" i="14" s="1"/>
  <c r="J43" i="49"/>
  <c r="K43" i="49" s="1"/>
  <c r="N43" i="49" s="1"/>
  <c r="N43" i="77"/>
  <c r="E27" i="3"/>
  <c r="I27" i="3" s="1"/>
  <c r="K37" i="5"/>
  <c r="O37" i="5" s="1"/>
  <c r="BB30" i="1"/>
  <c r="BE30" i="1" s="1"/>
  <c r="N28" i="7" s="1"/>
  <c r="O28" i="7" s="1"/>
  <c r="G32" i="61"/>
  <c r="M39" i="52"/>
  <c r="AX44" i="1"/>
  <c r="BA44" i="1" s="1"/>
  <c r="N34" i="5"/>
  <c r="J52" i="61"/>
  <c r="K52" i="61" s="1"/>
  <c r="L52" i="61" s="1"/>
  <c r="L63" i="77"/>
  <c r="M63" i="77" s="1"/>
  <c r="O63" i="77" s="1"/>
  <c r="I63" i="76"/>
  <c r="J63" i="76" s="1"/>
  <c r="L63" i="76" s="1"/>
  <c r="M63" i="76" s="1"/>
  <c r="N63" i="76" s="1"/>
  <c r="L63" i="64"/>
  <c r="M63" i="64" s="1"/>
  <c r="O63" i="64" s="1"/>
  <c r="I64" i="63"/>
  <c r="J64" i="63" s="1"/>
  <c r="L64" i="63" s="1"/>
  <c r="M64" i="63" s="1"/>
  <c r="N64" i="63" s="1"/>
  <c r="L63" i="49"/>
  <c r="M63" i="49" s="1"/>
  <c r="O63" i="49" s="1"/>
  <c r="I63" i="14"/>
  <c r="J63" i="14" s="1"/>
  <c r="L63" i="14" s="1"/>
  <c r="M63" i="14" s="1"/>
  <c r="N63" i="14" s="1"/>
  <c r="K45" i="14"/>
  <c r="M45" i="14" s="1"/>
  <c r="N45" i="14" s="1"/>
  <c r="L65" i="77"/>
  <c r="M65" i="77" s="1"/>
  <c r="O65" i="77" s="1"/>
  <c r="I65" i="76"/>
  <c r="J65" i="76" s="1"/>
  <c r="L65" i="76" s="1"/>
  <c r="M65" i="76" s="1"/>
  <c r="N65" i="76" s="1"/>
  <c r="L65" i="64"/>
  <c r="M65" i="64" s="1"/>
  <c r="O65" i="64" s="1"/>
  <c r="I66" i="63"/>
  <c r="J66" i="63" s="1"/>
  <c r="L66" i="63" s="1"/>
  <c r="M66" i="63" s="1"/>
  <c r="N66" i="63" s="1"/>
  <c r="L65" i="49"/>
  <c r="M65" i="49" s="1"/>
  <c r="O65" i="49" s="1"/>
  <c r="I65" i="14"/>
  <c r="J65" i="14" s="1"/>
  <c r="L65" i="14" s="1"/>
  <c r="G49" i="61"/>
  <c r="J49" i="61"/>
  <c r="K49" i="61" s="1"/>
  <c r="L49" i="61" s="1"/>
  <c r="K35" i="5"/>
  <c r="O35" i="5" s="1"/>
  <c r="E25" i="3"/>
  <c r="I25" i="3" s="1"/>
  <c r="G56" i="61"/>
  <c r="J56" i="61"/>
  <c r="K56" i="61" s="1"/>
  <c r="L56" i="61" s="1"/>
  <c r="K43" i="5"/>
  <c r="O43" i="5" s="1"/>
  <c r="E33" i="3"/>
  <c r="I33" i="3" s="1"/>
  <c r="G64" i="61"/>
  <c r="J64" i="61"/>
  <c r="K64" i="61" s="1"/>
  <c r="L64" i="61" s="1"/>
  <c r="L56" i="77"/>
  <c r="M56" i="77" s="1"/>
  <c r="O56" i="77" s="1"/>
  <c r="P56" i="77" s="1"/>
  <c r="I56" i="76"/>
  <c r="J56" i="76" s="1"/>
  <c r="L56" i="76" s="1"/>
  <c r="M56" i="76" s="1"/>
  <c r="N56" i="76" s="1"/>
  <c r="L56" i="64"/>
  <c r="M56" i="64" s="1"/>
  <c r="O56" i="64" s="1"/>
  <c r="P56" i="64" s="1"/>
  <c r="I57" i="63"/>
  <c r="J57" i="63" s="1"/>
  <c r="L57" i="63" s="1"/>
  <c r="M57" i="63" s="1"/>
  <c r="N57" i="63" s="1"/>
  <c r="L56" i="49"/>
  <c r="M56" i="49" s="1"/>
  <c r="O56" i="49" s="1"/>
  <c r="P56" i="49" s="1"/>
  <c r="I56" i="14"/>
  <c r="J56" i="14" s="1"/>
  <c r="L56" i="14" s="1"/>
  <c r="M56" i="14" s="1"/>
  <c r="N56" i="14" s="1"/>
  <c r="Q30" i="3"/>
  <c r="Q33" i="3"/>
  <c r="N64" i="64"/>
  <c r="J65" i="7"/>
  <c r="K65" i="7" s="1"/>
  <c r="L65" i="7" s="1"/>
  <c r="G65" i="7"/>
  <c r="M42" i="14"/>
  <c r="N42" i="14" s="1"/>
  <c r="L5" i="49"/>
  <c r="M5" i="49" s="1"/>
  <c r="O5" i="49" s="1"/>
  <c r="I5" i="14"/>
  <c r="J5" i="14" s="1"/>
  <c r="L5" i="14" s="1"/>
  <c r="M5" i="14" s="1"/>
  <c r="N5" i="14" s="1"/>
  <c r="L6" i="49"/>
  <c r="M6" i="49" s="1"/>
  <c r="O6" i="49" s="1"/>
  <c r="P6" i="49" s="1"/>
  <c r="I6" i="14"/>
  <c r="J6" i="14" s="1"/>
  <c r="L6" i="14" s="1"/>
  <c r="M6" i="14" s="1"/>
  <c r="N6" i="14" s="1"/>
  <c r="F10" i="73"/>
  <c r="F10" i="61"/>
  <c r="F10" i="7"/>
  <c r="J10" i="77"/>
  <c r="K10" i="77" s="1"/>
  <c r="N10" i="77" s="1"/>
  <c r="G10" i="76"/>
  <c r="H10" i="76" s="1"/>
  <c r="K10" i="76" s="1"/>
  <c r="J10" i="64"/>
  <c r="K10" i="64" s="1"/>
  <c r="G11" i="63"/>
  <c r="H11" i="63" s="1"/>
  <c r="K11" i="63" s="1"/>
  <c r="J10" i="49"/>
  <c r="K10" i="49" s="1"/>
  <c r="N10" i="49" s="1"/>
  <c r="G10" i="14"/>
  <c r="H10" i="14" s="1"/>
  <c r="K10" i="14" s="1"/>
  <c r="E18" i="61"/>
  <c r="E18" i="73"/>
  <c r="E18" i="7"/>
  <c r="AW20" i="1"/>
  <c r="L19" i="52"/>
  <c r="M19" i="52" s="1"/>
  <c r="J19" i="73"/>
  <c r="K19" i="73" s="1"/>
  <c r="L19" i="73" s="1"/>
  <c r="G19" i="73"/>
  <c r="AN35" i="1"/>
  <c r="AM35" i="1"/>
  <c r="AL35" i="1"/>
  <c r="BB14" i="1"/>
  <c r="BE14" i="1" s="1"/>
  <c r="N12" i="7" s="1"/>
  <c r="O12" i="7" s="1"/>
  <c r="G26" i="76"/>
  <c r="H26" i="76" s="1"/>
  <c r="K26" i="76" s="1"/>
  <c r="J26" i="77"/>
  <c r="K26" i="77" s="1"/>
  <c r="N26" i="77" s="1"/>
  <c r="J26" i="64"/>
  <c r="K26" i="64" s="1"/>
  <c r="G27" i="63"/>
  <c r="H27" i="63" s="1"/>
  <c r="K27" i="63" s="1"/>
  <c r="J26" i="49"/>
  <c r="K26" i="49" s="1"/>
  <c r="N26" i="49" s="1"/>
  <c r="G26" i="14"/>
  <c r="H26" i="14" s="1"/>
  <c r="K26" i="14" s="1"/>
  <c r="F33" i="61"/>
  <c r="F33" i="73"/>
  <c r="F33" i="7"/>
  <c r="J33" i="7" s="1"/>
  <c r="K33" i="7" s="1"/>
  <c r="L33" i="7" s="1"/>
  <c r="Y29" i="2"/>
  <c r="Z29" i="2"/>
  <c r="AA29" i="2" s="1"/>
  <c r="M42" i="76"/>
  <c r="N42" i="76" s="1"/>
  <c r="O25" i="2"/>
  <c r="N25" i="2"/>
  <c r="G36" i="7"/>
  <c r="J36" i="7"/>
  <c r="K36" i="7" s="1"/>
  <c r="L36" i="7" s="1"/>
  <c r="BB42" i="1"/>
  <c r="BE42" i="1" s="1"/>
  <c r="N40" i="7" s="1"/>
  <c r="O40" i="7" s="1"/>
  <c r="AW35" i="1"/>
  <c r="G33" i="7"/>
  <c r="L40" i="77"/>
  <c r="M40" i="77" s="1"/>
  <c r="O40" i="77" s="1"/>
  <c r="P40" i="77" s="1"/>
  <c r="I40" i="76"/>
  <c r="J40" i="76" s="1"/>
  <c r="L40" i="76" s="1"/>
  <c r="M40" i="76" s="1"/>
  <c r="N40" i="76" s="1"/>
  <c r="G51" i="77"/>
  <c r="I51" i="77" s="1"/>
  <c r="N51" i="77" s="1"/>
  <c r="G51" i="64"/>
  <c r="I51" i="64" s="1"/>
  <c r="N51" i="64" s="1"/>
  <c r="P51" i="64" s="1"/>
  <c r="I51" i="61"/>
  <c r="H51" i="61"/>
  <c r="J51" i="61" s="1"/>
  <c r="K51" i="61" s="1"/>
  <c r="L51" i="61" s="1"/>
  <c r="I51" i="73"/>
  <c r="H51" i="73"/>
  <c r="J51" i="73" s="1"/>
  <c r="K51" i="73" s="1"/>
  <c r="L51" i="73" s="1"/>
  <c r="O52" i="52"/>
  <c r="Q52" i="52" s="1"/>
  <c r="G51" i="49"/>
  <c r="I51" i="49" s="1"/>
  <c r="N51" i="49" s="1"/>
  <c r="P51" i="49" s="1"/>
  <c r="I51" i="7"/>
  <c r="H51" i="7"/>
  <c r="T26" i="2"/>
  <c r="X26" i="2" s="1"/>
  <c r="L57" i="77"/>
  <c r="M57" i="77" s="1"/>
  <c r="O57" i="77" s="1"/>
  <c r="I57" i="76"/>
  <c r="J57" i="76" s="1"/>
  <c r="L57" i="76" s="1"/>
  <c r="M57" i="76" s="1"/>
  <c r="N57" i="76" s="1"/>
  <c r="L57" i="64"/>
  <c r="M57" i="64" s="1"/>
  <c r="O57" i="64" s="1"/>
  <c r="P57" i="64" s="1"/>
  <c r="I58" i="63"/>
  <c r="J58" i="63" s="1"/>
  <c r="L58" i="63" s="1"/>
  <c r="M58" i="63" s="1"/>
  <c r="N58" i="63" s="1"/>
  <c r="L57" i="49"/>
  <c r="M57" i="49" s="1"/>
  <c r="O57" i="49" s="1"/>
  <c r="I57" i="14"/>
  <c r="J57" i="14" s="1"/>
  <c r="L57" i="14" s="1"/>
  <c r="M57" i="14" s="1"/>
  <c r="N57" i="14" s="1"/>
  <c r="Z48" i="5"/>
  <c r="AA48" i="5" s="1"/>
  <c r="M68" i="14"/>
  <c r="N68" i="14" s="1"/>
  <c r="M68" i="76"/>
  <c r="N68" i="76" s="1"/>
  <c r="AY47" i="1"/>
  <c r="BC47" i="1" s="1"/>
  <c r="BF47" i="1" s="1"/>
  <c r="N45" i="73" s="1"/>
  <c r="O45" i="73" s="1"/>
  <c r="G46" i="61"/>
  <c r="J46" i="61"/>
  <c r="K46" i="61" s="1"/>
  <c r="L46" i="61" s="1"/>
  <c r="G50" i="61"/>
  <c r="M65" i="14"/>
  <c r="N65" i="14" s="1"/>
  <c r="J59" i="73"/>
  <c r="K59" i="73" s="1"/>
  <c r="L59" i="73" s="1"/>
  <c r="G59" i="73"/>
  <c r="S35" i="3"/>
  <c r="T35" i="3" s="1"/>
  <c r="R35" i="3"/>
  <c r="N66" i="77"/>
  <c r="P66" i="77" s="1"/>
  <c r="I41" i="14"/>
  <c r="J41" i="14" s="1"/>
  <c r="L41" i="14" s="1"/>
  <c r="M41" i="14" s="1"/>
  <c r="N41" i="14" s="1"/>
  <c r="L41" i="49"/>
  <c r="M41" i="49" s="1"/>
  <c r="O41" i="49" s="1"/>
  <c r="P41" i="49" s="1"/>
  <c r="AM24" i="1"/>
  <c r="AL24" i="1"/>
  <c r="J49" i="77"/>
  <c r="K49" i="77" s="1"/>
  <c r="G49" i="76"/>
  <c r="H49" i="76" s="1"/>
  <c r="K49" i="76" s="1"/>
  <c r="J49" i="64"/>
  <c r="K49" i="64" s="1"/>
  <c r="G50" i="63"/>
  <c r="H50" i="63" s="1"/>
  <c r="K50" i="63" s="1"/>
  <c r="G49" i="14"/>
  <c r="H49" i="14" s="1"/>
  <c r="K49" i="14" s="1"/>
  <c r="J49" i="49"/>
  <c r="K49" i="49" s="1"/>
  <c r="N19" i="77"/>
  <c r="N23" i="49"/>
  <c r="G33" i="64"/>
  <c r="I33" i="64" s="1"/>
  <c r="N33" i="64" s="1"/>
  <c r="AH35" i="1"/>
  <c r="G71" i="73"/>
  <c r="J71" i="73"/>
  <c r="K71" i="73" s="1"/>
  <c r="L71" i="73" s="1"/>
  <c r="G27" i="61"/>
  <c r="J31" i="7"/>
  <c r="K31" i="7" s="1"/>
  <c r="L31" i="7" s="1"/>
  <c r="G31" i="7"/>
  <c r="J35" i="77"/>
  <c r="K35" i="77" s="1"/>
  <c r="N35" i="77" s="1"/>
  <c r="G35" i="76"/>
  <c r="H35" i="76" s="1"/>
  <c r="K35" i="76" s="1"/>
  <c r="J35" i="64"/>
  <c r="K35" i="64" s="1"/>
  <c r="G36" i="63"/>
  <c r="H36" i="63" s="1"/>
  <c r="K36" i="63" s="1"/>
  <c r="G35" i="14"/>
  <c r="H35" i="14" s="1"/>
  <c r="K35" i="14" s="1"/>
  <c r="J35" i="49"/>
  <c r="K35" i="49" s="1"/>
  <c r="N35" i="49" s="1"/>
  <c r="D44" i="61"/>
  <c r="D44" i="73"/>
  <c r="D44" i="7"/>
  <c r="Q47" i="52"/>
  <c r="G16" i="73"/>
  <c r="J16" i="73"/>
  <c r="K16" i="73" s="1"/>
  <c r="L16" i="73" s="1"/>
  <c r="G22" i="64"/>
  <c r="I22" i="64" s="1"/>
  <c r="N22" i="64" s="1"/>
  <c r="AH24" i="1"/>
  <c r="N46" i="5"/>
  <c r="J63" i="61"/>
  <c r="K63" i="61" s="1"/>
  <c r="L63" i="61" s="1"/>
  <c r="G63" i="61"/>
  <c r="L48" i="77"/>
  <c r="M48" i="77" s="1"/>
  <c r="O48" i="77" s="1"/>
  <c r="P48" i="77" s="1"/>
  <c r="I48" i="76"/>
  <c r="J48" i="76" s="1"/>
  <c r="L48" i="76" s="1"/>
  <c r="M48" i="76" s="1"/>
  <c r="N48" i="76" s="1"/>
  <c r="L48" i="64"/>
  <c r="M48" i="64" s="1"/>
  <c r="O48" i="64" s="1"/>
  <c r="I49" i="63"/>
  <c r="J49" i="63" s="1"/>
  <c r="L49" i="63" s="1"/>
  <c r="M49" i="63" s="1"/>
  <c r="N49" i="63" s="1"/>
  <c r="L48" i="49"/>
  <c r="M48" i="49" s="1"/>
  <c r="O48" i="49" s="1"/>
  <c r="I48" i="14"/>
  <c r="J48" i="14" s="1"/>
  <c r="L48" i="14" s="1"/>
  <c r="M48" i="14" s="1"/>
  <c r="N48" i="14" s="1"/>
  <c r="G55" i="77"/>
  <c r="I55" i="77" s="1"/>
  <c r="N55" i="77" s="1"/>
  <c r="G55" i="64"/>
  <c r="I55" i="64" s="1"/>
  <c r="N55" i="64" s="1"/>
  <c r="I55" i="61"/>
  <c r="H55" i="61"/>
  <c r="I55" i="73"/>
  <c r="H55" i="73"/>
  <c r="O56" i="52"/>
  <c r="Q56" i="52" s="1"/>
  <c r="G55" i="49"/>
  <c r="I55" i="49" s="1"/>
  <c r="N55" i="49" s="1"/>
  <c r="I55" i="7"/>
  <c r="H55" i="7"/>
  <c r="T34" i="5"/>
  <c r="X34" i="5" s="1"/>
  <c r="P68" i="49"/>
  <c r="J47" i="7"/>
  <c r="K47" i="7" s="1"/>
  <c r="L47" i="7" s="1"/>
  <c r="G47" i="7"/>
  <c r="J51" i="7"/>
  <c r="K51" i="7" s="1"/>
  <c r="L51" i="7" s="1"/>
  <c r="G51" i="7"/>
  <c r="J58" i="61"/>
  <c r="K58" i="61" s="1"/>
  <c r="L58" i="61" s="1"/>
  <c r="G58" i="61"/>
  <c r="L61" i="77"/>
  <c r="M61" i="77" s="1"/>
  <c r="O61" i="77" s="1"/>
  <c r="I61" i="76"/>
  <c r="J61" i="76" s="1"/>
  <c r="L61" i="76" s="1"/>
  <c r="M61" i="76" s="1"/>
  <c r="N61" i="76" s="1"/>
  <c r="L61" i="64"/>
  <c r="M61" i="64" s="1"/>
  <c r="O61" i="64" s="1"/>
  <c r="I62" i="63"/>
  <c r="J62" i="63" s="1"/>
  <c r="L62" i="63" s="1"/>
  <c r="M62" i="63" s="1"/>
  <c r="N62" i="63" s="1"/>
  <c r="L61" i="49"/>
  <c r="M61" i="49" s="1"/>
  <c r="O61" i="49" s="1"/>
  <c r="I61" i="14"/>
  <c r="J61" i="14" s="1"/>
  <c r="L61" i="14" s="1"/>
  <c r="M61" i="14" s="1"/>
  <c r="N61" i="14" s="1"/>
  <c r="N13" i="77"/>
  <c r="G19" i="64"/>
  <c r="I19" i="64" s="1"/>
  <c r="N19" i="64" s="1"/>
  <c r="AH21" i="1"/>
  <c r="G8" i="7"/>
  <c r="J8" i="7"/>
  <c r="K8" i="7" s="1"/>
  <c r="L8" i="7" s="1"/>
  <c r="L24" i="49"/>
  <c r="M24" i="49" s="1"/>
  <c r="O24" i="49" s="1"/>
  <c r="P24" i="49" s="1"/>
  <c r="I24" i="14"/>
  <c r="J24" i="14" s="1"/>
  <c r="L24" i="14" s="1"/>
  <c r="G29" i="64"/>
  <c r="I29" i="64" s="1"/>
  <c r="N29" i="64" s="1"/>
  <c r="AH31" i="1"/>
  <c r="AN31" i="1" s="1"/>
  <c r="F38" i="61"/>
  <c r="F38" i="73"/>
  <c r="F38" i="7"/>
  <c r="G50" i="77"/>
  <c r="I50" i="77" s="1"/>
  <c r="N50" i="77" s="1"/>
  <c r="G50" i="64"/>
  <c r="I50" i="64" s="1"/>
  <c r="N50" i="64" s="1"/>
  <c r="I50" i="61"/>
  <c r="J50" i="61" s="1"/>
  <c r="K50" i="61" s="1"/>
  <c r="L50" i="61" s="1"/>
  <c r="H50" i="61"/>
  <c r="H50" i="73"/>
  <c r="O51" i="52"/>
  <c r="Q51" i="52" s="1"/>
  <c r="G50" i="49"/>
  <c r="I50" i="49" s="1"/>
  <c r="N50" i="49" s="1"/>
  <c r="H50" i="7"/>
  <c r="I50" i="73"/>
  <c r="I50" i="7"/>
  <c r="T25" i="2"/>
  <c r="X25" i="2" s="1"/>
  <c r="J55" i="7"/>
  <c r="K55" i="7" s="1"/>
  <c r="L55" i="7" s="1"/>
  <c r="G55" i="7"/>
  <c r="J34" i="77"/>
  <c r="K34" i="77" s="1"/>
  <c r="N34" i="77" s="1"/>
  <c r="G34" i="76"/>
  <c r="H34" i="76" s="1"/>
  <c r="K34" i="76" s="1"/>
  <c r="J34" i="64"/>
  <c r="K34" i="64" s="1"/>
  <c r="G35" i="63"/>
  <c r="H35" i="63" s="1"/>
  <c r="K35" i="63" s="1"/>
  <c r="J34" i="49"/>
  <c r="K34" i="49" s="1"/>
  <c r="N34" i="49" s="1"/>
  <c r="G34" i="14"/>
  <c r="H34" i="14" s="1"/>
  <c r="K34" i="14" s="1"/>
  <c r="Y28" i="2"/>
  <c r="Z28" i="2"/>
  <c r="AA28" i="2" s="1"/>
  <c r="G20" i="61"/>
  <c r="G24" i="73"/>
  <c r="J24" i="73"/>
  <c r="K24" i="73" s="1"/>
  <c r="L24" i="73" s="1"/>
  <c r="D34" i="61"/>
  <c r="D34" i="73"/>
  <c r="D34" i="7"/>
  <c r="K34" i="5"/>
  <c r="O34" i="5" s="1"/>
  <c r="K30" i="2"/>
  <c r="O30" i="2" s="1"/>
  <c r="O45" i="5"/>
  <c r="N45" i="5"/>
  <c r="Z40" i="5"/>
  <c r="AA40" i="5" s="1"/>
  <c r="Y35" i="5"/>
  <c r="Z35" i="5"/>
  <c r="AA35" i="5" s="1"/>
  <c r="G48" i="61"/>
  <c r="J48" i="61"/>
  <c r="K48" i="61" s="1"/>
  <c r="L48" i="61" s="1"/>
  <c r="R29" i="3"/>
  <c r="S29" i="3"/>
  <c r="T29" i="3" s="1"/>
  <c r="R37" i="3"/>
  <c r="S37" i="3"/>
  <c r="T37" i="3" s="1"/>
  <c r="Q68" i="64"/>
  <c r="R68" i="64"/>
  <c r="S38" i="3"/>
  <c r="T38" i="3" s="1"/>
  <c r="R38" i="3"/>
  <c r="G60" i="7"/>
  <c r="J60" i="7"/>
  <c r="K60" i="7" s="1"/>
  <c r="L60" i="7" s="1"/>
  <c r="P8" i="49"/>
  <c r="J7" i="77"/>
  <c r="K7" i="77" s="1"/>
  <c r="N7" i="77" s="1"/>
  <c r="G7" i="76"/>
  <c r="H7" i="76" s="1"/>
  <c r="K7" i="76" s="1"/>
  <c r="J7" i="64"/>
  <c r="K7" i="64" s="1"/>
  <c r="G8" i="63"/>
  <c r="H8" i="63" s="1"/>
  <c r="K8" i="63" s="1"/>
  <c r="G7" i="14"/>
  <c r="H7" i="14" s="1"/>
  <c r="K7" i="14" s="1"/>
  <c r="J7" i="49"/>
  <c r="K7" i="49" s="1"/>
  <c r="N7" i="49" s="1"/>
  <c r="J15" i="77"/>
  <c r="K15" i="77" s="1"/>
  <c r="G15" i="76"/>
  <c r="H15" i="76" s="1"/>
  <c r="K15" i="76" s="1"/>
  <c r="J15" i="64"/>
  <c r="K15" i="64" s="1"/>
  <c r="G16" i="63"/>
  <c r="H16" i="63" s="1"/>
  <c r="K16" i="63" s="1"/>
  <c r="G15" i="14"/>
  <c r="H15" i="14" s="1"/>
  <c r="K15" i="14" s="1"/>
  <c r="J15" i="49"/>
  <c r="K15" i="49" s="1"/>
  <c r="N15" i="49" s="1"/>
  <c r="N15" i="77"/>
  <c r="M24" i="14"/>
  <c r="N24" i="14" s="1"/>
  <c r="M24" i="76"/>
  <c r="N24" i="76" s="1"/>
  <c r="P12" i="49"/>
  <c r="AL21" i="1"/>
  <c r="AN21" i="1"/>
  <c r="AM21" i="1"/>
  <c r="P28" i="49"/>
  <c r="G8" i="64"/>
  <c r="I8" i="64" s="1"/>
  <c r="N8" i="64" s="1"/>
  <c r="AH10" i="1"/>
  <c r="J15" i="7"/>
  <c r="K15" i="7" s="1"/>
  <c r="L15" i="7" s="1"/>
  <c r="G15" i="7"/>
  <c r="AL29" i="1"/>
  <c r="AN29" i="1"/>
  <c r="AM29" i="1"/>
  <c r="F25" i="61"/>
  <c r="F25" i="73"/>
  <c r="G25" i="73" s="1"/>
  <c r="F25" i="7"/>
  <c r="F34" i="73"/>
  <c r="F34" i="61"/>
  <c r="F34" i="7"/>
  <c r="F37" i="61"/>
  <c r="F37" i="73"/>
  <c r="G37" i="73" s="1"/>
  <c r="F37" i="7"/>
  <c r="J37" i="7" s="1"/>
  <c r="K37" i="7" s="1"/>
  <c r="L37" i="7" s="1"/>
  <c r="O21" i="2"/>
  <c r="N21" i="2"/>
  <c r="AM32" i="1"/>
  <c r="AL32" i="1"/>
  <c r="G39" i="61"/>
  <c r="E43" i="73"/>
  <c r="E43" i="61"/>
  <c r="E43" i="7"/>
  <c r="AW45" i="1"/>
  <c r="L60" i="77"/>
  <c r="M60" i="77" s="1"/>
  <c r="O60" i="77" s="1"/>
  <c r="P60" i="77" s="1"/>
  <c r="I60" i="76"/>
  <c r="J60" i="76" s="1"/>
  <c r="L60" i="76" s="1"/>
  <c r="M60" i="76" s="1"/>
  <c r="N60" i="76" s="1"/>
  <c r="L60" i="64"/>
  <c r="M60" i="64" s="1"/>
  <c r="O60" i="64" s="1"/>
  <c r="P60" i="64" s="1"/>
  <c r="I61" i="63"/>
  <c r="J61" i="63" s="1"/>
  <c r="L61" i="63" s="1"/>
  <c r="M61" i="63" s="1"/>
  <c r="N61" i="63" s="1"/>
  <c r="L60" i="49"/>
  <c r="M60" i="49" s="1"/>
  <c r="O60" i="49" s="1"/>
  <c r="P60" i="49" s="1"/>
  <c r="I60" i="14"/>
  <c r="J60" i="14" s="1"/>
  <c r="L60" i="14" s="1"/>
  <c r="M60" i="14" s="1"/>
  <c r="N60" i="14" s="1"/>
  <c r="J28" i="73"/>
  <c r="K28" i="73" s="1"/>
  <c r="L28" i="73" s="1"/>
  <c r="G28" i="73"/>
  <c r="P36" i="49"/>
  <c r="G42" i="64"/>
  <c r="I42" i="64" s="1"/>
  <c r="N42" i="64" s="1"/>
  <c r="AH44" i="1"/>
  <c r="AM46" i="1"/>
  <c r="AL46" i="1"/>
  <c r="AN46" i="1"/>
  <c r="N39" i="77"/>
  <c r="M46" i="52"/>
  <c r="L52" i="77"/>
  <c r="M52" i="77" s="1"/>
  <c r="O52" i="77" s="1"/>
  <c r="I52" i="76"/>
  <c r="J52" i="76" s="1"/>
  <c r="L52" i="76" s="1"/>
  <c r="M52" i="76" s="1"/>
  <c r="N52" i="76" s="1"/>
  <c r="L52" i="64"/>
  <c r="M52" i="64" s="1"/>
  <c r="O52" i="64" s="1"/>
  <c r="P52" i="64" s="1"/>
  <c r="I53" i="63"/>
  <c r="J53" i="63" s="1"/>
  <c r="L53" i="63" s="1"/>
  <c r="M53" i="63" s="1"/>
  <c r="N53" i="63" s="1"/>
  <c r="L52" i="49"/>
  <c r="M52" i="49" s="1"/>
  <c r="O52" i="49" s="1"/>
  <c r="P52" i="49" s="1"/>
  <c r="I52" i="14"/>
  <c r="J52" i="14" s="1"/>
  <c r="L52" i="14" s="1"/>
  <c r="M52" i="14" s="1"/>
  <c r="N52" i="14" s="1"/>
  <c r="N45" i="77"/>
  <c r="P45" i="77" s="1"/>
  <c r="S25" i="3"/>
  <c r="T25" i="3" s="1"/>
  <c r="R25" i="3"/>
  <c r="G56" i="7"/>
  <c r="J56" i="7"/>
  <c r="K56" i="7" s="1"/>
  <c r="L56" i="7" s="1"/>
  <c r="G64" i="7"/>
  <c r="J64" i="7"/>
  <c r="K64" i="7" s="1"/>
  <c r="L64" i="7" s="1"/>
  <c r="G62" i="7"/>
  <c r="J62" i="7"/>
  <c r="K62" i="7" s="1"/>
  <c r="L62" i="7" s="1"/>
  <c r="J67" i="7"/>
  <c r="K67" i="7" s="1"/>
  <c r="L67" i="7" s="1"/>
  <c r="G67" i="7"/>
  <c r="J57" i="7"/>
  <c r="K57" i="7" s="1"/>
  <c r="L57" i="7" s="1"/>
  <c r="G57" i="7"/>
  <c r="N61" i="64"/>
  <c r="P61" i="64" s="1"/>
  <c r="G65" i="73"/>
  <c r="J65" i="73"/>
  <c r="K65" i="73" s="1"/>
  <c r="L65" i="73" s="1"/>
  <c r="L5" i="77"/>
  <c r="M5" i="77" s="1"/>
  <c r="O5" i="77" s="1"/>
  <c r="P5" i="77" s="1"/>
  <c r="I5" i="76"/>
  <c r="J5" i="76" s="1"/>
  <c r="L5" i="76" s="1"/>
  <c r="M5" i="76" s="1"/>
  <c r="N5" i="76" s="1"/>
  <c r="P3" i="49"/>
  <c r="E10" i="61"/>
  <c r="E10" i="73"/>
  <c r="G10" i="73" s="1"/>
  <c r="E10" i="7"/>
  <c r="G10" i="7" s="1"/>
  <c r="AW12" i="1"/>
  <c r="L11" i="52"/>
  <c r="M11" i="52" s="1"/>
  <c r="AM16" i="1"/>
  <c r="AL16" i="1"/>
  <c r="AL25" i="1"/>
  <c r="AN25" i="1"/>
  <c r="AM25" i="1"/>
  <c r="G12" i="7"/>
  <c r="J12" i="7"/>
  <c r="K12" i="7" s="1"/>
  <c r="L12" i="7" s="1"/>
  <c r="M16" i="14"/>
  <c r="N16" i="14" s="1"/>
  <c r="M16" i="76"/>
  <c r="N16" i="76" s="1"/>
  <c r="E26" i="61"/>
  <c r="E26" i="73"/>
  <c r="E26" i="7"/>
  <c r="AW28" i="1"/>
  <c r="L27" i="52"/>
  <c r="M27" i="52" s="1"/>
  <c r="F42" i="73"/>
  <c r="F42" i="61"/>
  <c r="F42" i="7"/>
  <c r="M44" i="52"/>
  <c r="M53" i="14"/>
  <c r="N53" i="14" s="1"/>
  <c r="AL41" i="1"/>
  <c r="AN41" i="1"/>
  <c r="AM41" i="1"/>
  <c r="P42" i="77"/>
  <c r="G28" i="64"/>
  <c r="I28" i="64" s="1"/>
  <c r="N28" i="64" s="1"/>
  <c r="AH30" i="1"/>
  <c r="J36" i="73"/>
  <c r="K36" i="73" s="1"/>
  <c r="L36" i="73" s="1"/>
  <c r="G36" i="73"/>
  <c r="G40" i="7"/>
  <c r="J40" i="7"/>
  <c r="K40" i="7" s="1"/>
  <c r="L40" i="7" s="1"/>
  <c r="J54" i="77"/>
  <c r="K54" i="77" s="1"/>
  <c r="N54" i="77" s="1"/>
  <c r="G54" i="76"/>
  <c r="H54" i="76" s="1"/>
  <c r="K54" i="76" s="1"/>
  <c r="M54" i="76" s="1"/>
  <c r="N54" i="76" s="1"/>
  <c r="J54" i="64"/>
  <c r="K54" i="64" s="1"/>
  <c r="N54" i="64" s="1"/>
  <c r="P54" i="64" s="1"/>
  <c r="G55" i="63"/>
  <c r="H55" i="63" s="1"/>
  <c r="K55" i="63" s="1"/>
  <c r="M55" i="63" s="1"/>
  <c r="N55" i="63" s="1"/>
  <c r="G54" i="14"/>
  <c r="H54" i="14" s="1"/>
  <c r="K54" i="14" s="1"/>
  <c r="M54" i="14" s="1"/>
  <c r="N54" i="14" s="1"/>
  <c r="J54" i="49"/>
  <c r="K54" i="49" s="1"/>
  <c r="L47" i="77"/>
  <c r="M47" i="77" s="1"/>
  <c r="O47" i="77" s="1"/>
  <c r="P47" i="77" s="1"/>
  <c r="I47" i="76"/>
  <c r="J47" i="76" s="1"/>
  <c r="L47" i="76" s="1"/>
  <c r="M47" i="76" s="1"/>
  <c r="N47" i="76" s="1"/>
  <c r="L47" i="64"/>
  <c r="M47" i="64" s="1"/>
  <c r="O47" i="64" s="1"/>
  <c r="P47" i="64" s="1"/>
  <c r="I48" i="63"/>
  <c r="J48" i="63" s="1"/>
  <c r="L48" i="63" s="1"/>
  <c r="M48" i="63" s="1"/>
  <c r="N48" i="63" s="1"/>
  <c r="L47" i="49"/>
  <c r="M47" i="49" s="1"/>
  <c r="O47" i="49" s="1"/>
  <c r="P47" i="49" s="1"/>
  <c r="I47" i="14"/>
  <c r="J47" i="14" s="1"/>
  <c r="L47" i="14" s="1"/>
  <c r="M47" i="14" s="1"/>
  <c r="N47" i="14" s="1"/>
  <c r="N69" i="77"/>
  <c r="P69" i="77" s="1"/>
  <c r="Q26" i="3"/>
  <c r="Q34" i="3"/>
  <c r="N65" i="64"/>
  <c r="E28" i="3"/>
  <c r="I28" i="3" s="1"/>
  <c r="K38" i="5"/>
  <c r="O38" i="5" s="1"/>
  <c r="J59" i="61"/>
  <c r="K59" i="61" s="1"/>
  <c r="L59" i="61" s="1"/>
  <c r="G59" i="61"/>
  <c r="Q32" i="3"/>
  <c r="Q67" i="52"/>
  <c r="L59" i="77"/>
  <c r="M59" i="77" s="1"/>
  <c r="O59" i="77" s="1"/>
  <c r="P59" i="77" s="1"/>
  <c r="I59" i="76"/>
  <c r="J59" i="76" s="1"/>
  <c r="L59" i="76" s="1"/>
  <c r="M59" i="76" s="1"/>
  <c r="N59" i="76" s="1"/>
  <c r="L59" i="64"/>
  <c r="M59" i="64" s="1"/>
  <c r="O59" i="64" s="1"/>
  <c r="P59" i="64" s="1"/>
  <c r="I60" i="63"/>
  <c r="J60" i="63" s="1"/>
  <c r="L60" i="63" s="1"/>
  <c r="M60" i="63" s="1"/>
  <c r="N60" i="63" s="1"/>
  <c r="L59" i="49"/>
  <c r="M59" i="49" s="1"/>
  <c r="O59" i="49" s="1"/>
  <c r="P59" i="49" s="1"/>
  <c r="I59" i="14"/>
  <c r="J59" i="14" s="1"/>
  <c r="L59" i="14" s="1"/>
  <c r="M59" i="14" s="1"/>
  <c r="N59" i="14" s="1"/>
  <c r="L67" i="77"/>
  <c r="M67" i="77" s="1"/>
  <c r="O67" i="77" s="1"/>
  <c r="P67" i="77" s="1"/>
  <c r="I67" i="76"/>
  <c r="J67" i="76" s="1"/>
  <c r="L67" i="76" s="1"/>
  <c r="M67" i="76" s="1"/>
  <c r="N67" i="76" s="1"/>
  <c r="L67" i="64"/>
  <c r="M67" i="64" s="1"/>
  <c r="O67" i="64" s="1"/>
  <c r="P67" i="64" s="1"/>
  <c r="I68" i="63"/>
  <c r="J68" i="63" s="1"/>
  <c r="L68" i="63" s="1"/>
  <c r="M68" i="63" s="1"/>
  <c r="N68" i="63" s="1"/>
  <c r="L67" i="49"/>
  <c r="M67" i="49" s="1"/>
  <c r="O67" i="49" s="1"/>
  <c r="P67" i="49" s="1"/>
  <c r="I67" i="14"/>
  <c r="J67" i="14" s="1"/>
  <c r="L67" i="14" s="1"/>
  <c r="M67" i="14" s="1"/>
  <c r="N67" i="14" s="1"/>
  <c r="N54" i="49"/>
  <c r="P54" i="49" s="1"/>
  <c r="Q55" i="52"/>
  <c r="Q53" i="52"/>
  <c r="N52" i="77"/>
  <c r="L41" i="77"/>
  <c r="M41" i="77" s="1"/>
  <c r="O41" i="77" s="1"/>
  <c r="P41" i="77" s="1"/>
  <c r="I41" i="76"/>
  <c r="J41" i="76" s="1"/>
  <c r="L41" i="76" s="1"/>
  <c r="M41" i="76" s="1"/>
  <c r="N41" i="76" s="1"/>
  <c r="J71" i="61" l="1"/>
  <c r="K71" i="61" s="1"/>
  <c r="L71" i="61" s="1"/>
  <c r="J53" i="61"/>
  <c r="K53" i="61" s="1"/>
  <c r="L53" i="61" s="1"/>
  <c r="J53" i="7"/>
  <c r="K53" i="7" s="1"/>
  <c r="L53" i="7" s="1"/>
  <c r="J55" i="73"/>
  <c r="K55" i="73" s="1"/>
  <c r="L55" i="73" s="1"/>
  <c r="J55" i="61"/>
  <c r="K55" i="61" s="1"/>
  <c r="L55" i="61" s="1"/>
  <c r="Q71" i="61"/>
  <c r="Q71" i="73"/>
  <c r="P62" i="64"/>
  <c r="P64" i="49"/>
  <c r="P65" i="64"/>
  <c r="P64" i="64"/>
  <c r="Q64" i="64" s="1"/>
  <c r="P64" i="77"/>
  <c r="Q64" i="77" s="1"/>
  <c r="P65" i="77"/>
  <c r="P63" i="64"/>
  <c r="R63" i="64" s="1"/>
  <c r="R47" i="64"/>
  <c r="Q47" i="64"/>
  <c r="G26" i="64"/>
  <c r="I26" i="64" s="1"/>
  <c r="N26" i="64" s="1"/>
  <c r="AH28" i="1"/>
  <c r="R67" i="49"/>
  <c r="Q67" i="49"/>
  <c r="R67" i="77"/>
  <c r="Q67" i="77"/>
  <c r="R59" i="64"/>
  <c r="Q59" i="64"/>
  <c r="Q5" i="77"/>
  <c r="R5" i="77"/>
  <c r="R52" i="64"/>
  <c r="Q52" i="64"/>
  <c r="Q60" i="64"/>
  <c r="R60" i="64"/>
  <c r="R24" i="49"/>
  <c r="Q24" i="49"/>
  <c r="Q69" i="49"/>
  <c r="R69" i="49"/>
  <c r="L21" i="64"/>
  <c r="M21" i="64" s="1"/>
  <c r="O21" i="64" s="1"/>
  <c r="I22" i="63"/>
  <c r="J22" i="63" s="1"/>
  <c r="L22" i="63" s="1"/>
  <c r="M22" i="63" s="1"/>
  <c r="N22" i="63" s="1"/>
  <c r="R47" i="77"/>
  <c r="Q47" i="77"/>
  <c r="R57" i="64"/>
  <c r="Q57" i="64"/>
  <c r="R6" i="49"/>
  <c r="Q6" i="49"/>
  <c r="R56" i="64"/>
  <c r="Q56" i="64"/>
  <c r="Y33" i="5"/>
  <c r="Z33" i="5"/>
  <c r="AA33" i="5" s="1"/>
  <c r="G30" i="64"/>
  <c r="I30" i="64" s="1"/>
  <c r="N30" i="64" s="1"/>
  <c r="AH32" i="1"/>
  <c r="Q58" i="64"/>
  <c r="R58" i="64"/>
  <c r="Q3" i="77"/>
  <c r="R3" i="77"/>
  <c r="S3" i="77" s="1"/>
  <c r="Q41" i="77"/>
  <c r="R41" i="77"/>
  <c r="R47" i="49"/>
  <c r="Q47" i="49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R59" i="49"/>
  <c r="Q59" i="49"/>
  <c r="R52" i="49"/>
  <c r="Q52" i="49"/>
  <c r="Q60" i="77"/>
  <c r="R60" i="77"/>
  <c r="R41" i="49"/>
  <c r="Q41" i="49"/>
  <c r="G18" i="64"/>
  <c r="I18" i="64" s="1"/>
  <c r="N18" i="64" s="1"/>
  <c r="AH20" i="1"/>
  <c r="R8" i="77"/>
  <c r="Q8" i="77"/>
  <c r="R62" i="64"/>
  <c r="Q62" i="64"/>
  <c r="O3" i="14"/>
  <c r="Q3" i="14"/>
  <c r="R56" i="49"/>
  <c r="Q56" i="49"/>
  <c r="R56" i="77"/>
  <c r="Q56" i="77"/>
  <c r="R40" i="49"/>
  <c r="Q40" i="49"/>
  <c r="Y21" i="2"/>
  <c r="Z21" i="2"/>
  <c r="AA21" i="2" s="1"/>
  <c r="R58" i="77"/>
  <c r="Q58" i="77"/>
  <c r="Q16" i="77"/>
  <c r="R16" i="77"/>
  <c r="R66" i="64"/>
  <c r="Q66" i="64"/>
  <c r="R24" i="77"/>
  <c r="Q24" i="77"/>
  <c r="Q69" i="77"/>
  <c r="R69" i="77"/>
  <c r="L39" i="77"/>
  <c r="M39" i="77" s="1"/>
  <c r="O39" i="77" s="1"/>
  <c r="I39" i="76"/>
  <c r="J39" i="76" s="1"/>
  <c r="L39" i="76" s="1"/>
  <c r="R3" i="49"/>
  <c r="S3" i="49" s="1"/>
  <c r="Q3" i="49"/>
  <c r="L44" i="64"/>
  <c r="M44" i="64" s="1"/>
  <c r="O44" i="64" s="1"/>
  <c r="I45" i="63"/>
  <c r="J45" i="63" s="1"/>
  <c r="L45" i="63" s="1"/>
  <c r="M45" i="63" s="1"/>
  <c r="N45" i="63" s="1"/>
  <c r="L46" i="77"/>
  <c r="M46" i="77" s="1"/>
  <c r="O46" i="77" s="1"/>
  <c r="I46" i="76"/>
  <c r="J46" i="76" s="1"/>
  <c r="L46" i="76" s="1"/>
  <c r="L46" i="64"/>
  <c r="M46" i="64" s="1"/>
  <c r="O46" i="64" s="1"/>
  <c r="I47" i="63"/>
  <c r="J47" i="63" s="1"/>
  <c r="L47" i="63" s="1"/>
  <c r="M47" i="63" s="1"/>
  <c r="N47" i="63" s="1"/>
  <c r="L46" i="49"/>
  <c r="M46" i="49" s="1"/>
  <c r="O46" i="49" s="1"/>
  <c r="I46" i="14"/>
  <c r="J46" i="14" s="1"/>
  <c r="L46" i="14" s="1"/>
  <c r="S32" i="3"/>
  <c r="T32" i="3" s="1"/>
  <c r="R32" i="3"/>
  <c r="R26" i="3"/>
  <c r="S26" i="3"/>
  <c r="T26" i="3" s="1"/>
  <c r="I28" i="61"/>
  <c r="H28" i="61"/>
  <c r="J28" i="61" s="1"/>
  <c r="K28" i="61" s="1"/>
  <c r="L28" i="61" s="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26" i="73" s="1"/>
  <c r="O26" i="73" s="1"/>
  <c r="L23" i="77"/>
  <c r="M23" i="77" s="1"/>
  <c r="O23" i="77" s="1"/>
  <c r="P23" i="77" s="1"/>
  <c r="I23" i="76"/>
  <c r="J23" i="76" s="1"/>
  <c r="L23" i="76" s="1"/>
  <c r="L14" i="49"/>
  <c r="M14" i="49" s="1"/>
  <c r="O14" i="49" s="1"/>
  <c r="P14" i="49" s="1"/>
  <c r="I14" i="14"/>
  <c r="J14" i="14" s="1"/>
  <c r="L14" i="14" s="1"/>
  <c r="R61" i="64"/>
  <c r="Q61" i="64"/>
  <c r="N56" i="61"/>
  <c r="O56" i="61" s="1"/>
  <c r="N56" i="73"/>
  <c r="O56" i="73" s="1"/>
  <c r="N56" i="7"/>
  <c r="O56" i="7" s="1"/>
  <c r="V25" i="3"/>
  <c r="G45" i="64"/>
  <c r="I45" i="64" s="1"/>
  <c r="N45" i="64" s="1"/>
  <c r="AH47" i="1"/>
  <c r="L44" i="49"/>
  <c r="M44" i="49" s="1"/>
  <c r="O44" i="49" s="1"/>
  <c r="I44" i="14"/>
  <c r="J44" i="14" s="1"/>
  <c r="L44" i="14" s="1"/>
  <c r="R36" i="49"/>
  <c r="Q36" i="49"/>
  <c r="L30" i="49"/>
  <c r="M30" i="49" s="1"/>
  <c r="O30" i="49" s="1"/>
  <c r="P30" i="49" s="1"/>
  <c r="I30" i="14"/>
  <c r="J30" i="14" s="1"/>
  <c r="L30" i="14" s="1"/>
  <c r="L27" i="49"/>
  <c r="M27" i="49" s="1"/>
  <c r="O27" i="49" s="1"/>
  <c r="P27" i="49" s="1"/>
  <c r="I27" i="14"/>
  <c r="J27" i="14" s="1"/>
  <c r="L27" i="14" s="1"/>
  <c r="J10" i="73"/>
  <c r="K10" i="73" s="1"/>
  <c r="L10" i="73" s="1"/>
  <c r="L19" i="77"/>
  <c r="M19" i="77" s="1"/>
  <c r="O19" i="77" s="1"/>
  <c r="I19" i="76"/>
  <c r="J19" i="76" s="1"/>
  <c r="L19" i="76" s="1"/>
  <c r="R8" i="49"/>
  <c r="Q8" i="49"/>
  <c r="G34" i="7"/>
  <c r="J34" i="7"/>
  <c r="K34" i="7" s="1"/>
  <c r="L34" i="7" s="1"/>
  <c r="R68" i="49"/>
  <c r="Q68" i="49"/>
  <c r="R48" i="77"/>
  <c r="Q48" i="77"/>
  <c r="G44" i="7"/>
  <c r="J44" i="7"/>
  <c r="K44" i="7" s="1"/>
  <c r="L44" i="7" s="1"/>
  <c r="I33" i="61"/>
  <c r="H33" i="61"/>
  <c r="AT35" i="1"/>
  <c r="AZ35" i="1" s="1"/>
  <c r="BD35" i="1" s="1"/>
  <c r="BG35" i="1" s="1"/>
  <c r="N33" i="61" s="1"/>
  <c r="O33" i="61" s="1"/>
  <c r="L22" i="77"/>
  <c r="M22" i="77" s="1"/>
  <c r="O22" i="77" s="1"/>
  <c r="P22" i="77" s="1"/>
  <c r="I22" i="76"/>
  <c r="J22" i="76" s="1"/>
  <c r="L22" i="76" s="1"/>
  <c r="R51" i="49"/>
  <c r="Q51" i="49"/>
  <c r="S41" i="63"/>
  <c r="S40" i="14"/>
  <c r="L33" i="77"/>
  <c r="M33" i="77" s="1"/>
  <c r="O33" i="77" s="1"/>
  <c r="P33" i="77" s="1"/>
  <c r="I33" i="76"/>
  <c r="J33" i="76" s="1"/>
  <c r="L33" i="76" s="1"/>
  <c r="M33" i="76" s="1"/>
  <c r="N33" i="76" s="1"/>
  <c r="S30" i="3"/>
  <c r="T30" i="3" s="1"/>
  <c r="R30" i="3"/>
  <c r="I55" i="76"/>
  <c r="J55" i="76" s="1"/>
  <c r="L55" i="76" s="1"/>
  <c r="M55" i="76" s="1"/>
  <c r="N55" i="76" s="1"/>
  <c r="L55" i="77"/>
  <c r="M55" i="77" s="1"/>
  <c r="O55" i="77" s="1"/>
  <c r="P55" i="77" s="1"/>
  <c r="L55" i="64"/>
  <c r="M55" i="64" s="1"/>
  <c r="O55" i="64" s="1"/>
  <c r="I56" i="63"/>
  <c r="J56" i="63" s="1"/>
  <c r="L56" i="63" s="1"/>
  <c r="M56" i="63" s="1"/>
  <c r="N56" i="63" s="1"/>
  <c r="L55" i="49"/>
  <c r="M55" i="49" s="1"/>
  <c r="O55" i="49" s="1"/>
  <c r="P55" i="49" s="1"/>
  <c r="I55" i="14"/>
  <c r="J55" i="14" s="1"/>
  <c r="L55" i="14" s="1"/>
  <c r="AY13" i="1"/>
  <c r="BC13" i="1" s="1"/>
  <c r="BF13" i="1" s="1"/>
  <c r="N11" i="73" s="1"/>
  <c r="O11" i="73" s="1"/>
  <c r="AX13" i="1"/>
  <c r="L4" i="77"/>
  <c r="M4" i="77" s="1"/>
  <c r="O4" i="77" s="1"/>
  <c r="I4" i="76"/>
  <c r="J4" i="76" s="1"/>
  <c r="L4" i="76" s="1"/>
  <c r="M4" i="76" s="1"/>
  <c r="N4" i="76" s="1"/>
  <c r="R32" i="49"/>
  <c r="Q32" i="49"/>
  <c r="AX33" i="1"/>
  <c r="AY33" i="1"/>
  <c r="BC33" i="1" s="1"/>
  <c r="BF33" i="1" s="1"/>
  <c r="N31" i="73" s="1"/>
  <c r="O31" i="73" s="1"/>
  <c r="L17" i="64"/>
  <c r="M17" i="64" s="1"/>
  <c r="O17" i="64" s="1"/>
  <c r="I18" i="63"/>
  <c r="J18" i="63" s="1"/>
  <c r="L18" i="63" s="1"/>
  <c r="M18" i="63" s="1"/>
  <c r="N18" i="63" s="1"/>
  <c r="R58" i="49"/>
  <c r="Q58" i="49"/>
  <c r="J26" i="73"/>
  <c r="K26" i="73" s="1"/>
  <c r="L26" i="73" s="1"/>
  <c r="G26" i="73"/>
  <c r="P46" i="77"/>
  <c r="L35" i="64"/>
  <c r="M35" i="64" s="1"/>
  <c r="O35" i="64" s="1"/>
  <c r="I36" i="63"/>
  <c r="J36" i="63" s="1"/>
  <c r="L36" i="63" s="1"/>
  <c r="M36" i="63" s="1"/>
  <c r="N36" i="63" s="1"/>
  <c r="Q53" i="77"/>
  <c r="R53" i="77"/>
  <c r="Q12" i="77"/>
  <c r="R12" i="77"/>
  <c r="L25" i="77"/>
  <c r="M25" i="77" s="1"/>
  <c r="O25" i="77" s="1"/>
  <c r="P25" i="77" s="1"/>
  <c r="I25" i="76"/>
  <c r="J25" i="76" s="1"/>
  <c r="L25" i="76" s="1"/>
  <c r="BJ5" i="1"/>
  <c r="P65" i="49"/>
  <c r="BA31" i="1"/>
  <c r="BB31" i="1"/>
  <c r="BE31" i="1" s="1"/>
  <c r="N29" i="7" s="1"/>
  <c r="O29" i="7" s="1"/>
  <c r="P63" i="77"/>
  <c r="I32" i="61"/>
  <c r="H32" i="61"/>
  <c r="AT34" i="1"/>
  <c r="AZ34" i="1" s="1"/>
  <c r="BD34" i="1" s="1"/>
  <c r="BG34" i="1" s="1"/>
  <c r="N32" i="61" s="1"/>
  <c r="O32" i="61" s="1"/>
  <c r="AN34" i="1"/>
  <c r="G18" i="7"/>
  <c r="J18" i="7"/>
  <c r="K18" i="7" s="1"/>
  <c r="L18" i="7" s="1"/>
  <c r="G43" i="73"/>
  <c r="J43" i="73"/>
  <c r="K43" i="73" s="1"/>
  <c r="L43" i="73" s="1"/>
  <c r="L26" i="77"/>
  <c r="M26" i="77" s="1"/>
  <c r="O26" i="77" s="1"/>
  <c r="P26" i="77" s="1"/>
  <c r="I26" i="76"/>
  <c r="J26" i="76" s="1"/>
  <c r="L26" i="76" s="1"/>
  <c r="M26" i="76" s="1"/>
  <c r="N26" i="76" s="1"/>
  <c r="AX25" i="1"/>
  <c r="AY25" i="1"/>
  <c r="BC25" i="1" s="1"/>
  <c r="BF25" i="1" s="1"/>
  <c r="N23" i="73" s="1"/>
  <c r="O23" i="73" s="1"/>
  <c r="L10" i="77"/>
  <c r="M10" i="77" s="1"/>
  <c r="O10" i="77" s="1"/>
  <c r="P10" i="77" s="1"/>
  <c r="I10" i="76"/>
  <c r="J10" i="76" s="1"/>
  <c r="L10" i="76" s="1"/>
  <c r="P51" i="77"/>
  <c r="AY46" i="1"/>
  <c r="BC46" i="1" s="1"/>
  <c r="BF46" i="1" s="1"/>
  <c r="N44" i="73" s="1"/>
  <c r="O44" i="73" s="1"/>
  <c r="AX46" i="1"/>
  <c r="BB44" i="1"/>
  <c r="BE44" i="1" s="1"/>
  <c r="N42" i="7" s="1"/>
  <c r="O42" i="7" s="1"/>
  <c r="G42" i="61"/>
  <c r="L43" i="77"/>
  <c r="M43" i="77" s="1"/>
  <c r="O43" i="77" s="1"/>
  <c r="I43" i="76"/>
  <c r="J43" i="76" s="1"/>
  <c r="L43" i="76" s="1"/>
  <c r="AY29" i="1"/>
  <c r="BC29" i="1" s="1"/>
  <c r="BF29" i="1" s="1"/>
  <c r="N27" i="73" s="1"/>
  <c r="O27" i="73" s="1"/>
  <c r="AX29" i="1"/>
  <c r="L13" i="49"/>
  <c r="M13" i="49" s="1"/>
  <c r="O13" i="49" s="1"/>
  <c r="I13" i="14"/>
  <c r="J13" i="14" s="1"/>
  <c r="L13" i="14" s="1"/>
  <c r="Q20" i="77"/>
  <c r="R20" i="77"/>
  <c r="AX6" i="1"/>
  <c r="AY6" i="1"/>
  <c r="BC6" i="1" s="1"/>
  <c r="BF6" i="1" s="1"/>
  <c r="N4" i="73" s="1"/>
  <c r="O4" i="73" s="1"/>
  <c r="Y23" i="2"/>
  <c r="Z23" i="2"/>
  <c r="AA23" i="2" s="1"/>
  <c r="P48" i="64"/>
  <c r="G55" i="61"/>
  <c r="R69" i="64"/>
  <c r="Q69" i="64"/>
  <c r="G54" i="73"/>
  <c r="J54" i="73"/>
  <c r="K54" i="73" s="1"/>
  <c r="L54" i="73" s="1"/>
  <c r="J21" i="7"/>
  <c r="K21" i="7" s="1"/>
  <c r="L21" i="7" s="1"/>
  <c r="G21" i="7"/>
  <c r="AX24" i="1"/>
  <c r="AY24" i="1"/>
  <c r="BC24" i="1" s="1"/>
  <c r="BF24" i="1" s="1"/>
  <c r="N22" i="73" s="1"/>
  <c r="O22" i="73" s="1"/>
  <c r="L9" i="49"/>
  <c r="M9" i="49" s="1"/>
  <c r="O9" i="49" s="1"/>
  <c r="P9" i="49" s="1"/>
  <c r="I9" i="14"/>
  <c r="J9" i="14" s="1"/>
  <c r="L9" i="14" s="1"/>
  <c r="M9" i="14" s="1"/>
  <c r="N9" i="14" s="1"/>
  <c r="I37" i="14"/>
  <c r="J37" i="14" s="1"/>
  <c r="L37" i="14" s="1"/>
  <c r="M37" i="14" s="1"/>
  <c r="N37" i="14" s="1"/>
  <c r="L37" i="49"/>
  <c r="M37" i="49" s="1"/>
  <c r="O37" i="49" s="1"/>
  <c r="P37" i="49" s="1"/>
  <c r="J23" i="73"/>
  <c r="K23" i="73" s="1"/>
  <c r="L23" i="73" s="1"/>
  <c r="G11" i="61"/>
  <c r="J50" i="7"/>
  <c r="K50" i="7" s="1"/>
  <c r="L50" i="7" s="1"/>
  <c r="G37" i="61"/>
  <c r="Y24" i="2"/>
  <c r="Z24" i="2"/>
  <c r="AA24" i="2" s="1"/>
  <c r="N49" i="64"/>
  <c r="J25" i="73"/>
  <c r="K25" i="73" s="1"/>
  <c r="L25" i="73" s="1"/>
  <c r="J19" i="7"/>
  <c r="K19" i="7" s="1"/>
  <c r="L19" i="7" s="1"/>
  <c r="M14" i="14"/>
  <c r="N14" i="14" s="1"/>
  <c r="M44" i="14"/>
  <c r="N44" i="14" s="1"/>
  <c r="G38" i="7"/>
  <c r="J38" i="7"/>
  <c r="K38" i="7" s="1"/>
  <c r="L38" i="7" s="1"/>
  <c r="J35" i="7"/>
  <c r="K35" i="7" s="1"/>
  <c r="L35" i="7" s="1"/>
  <c r="M46" i="14"/>
  <c r="N46" i="14" s="1"/>
  <c r="G10" i="61"/>
  <c r="AY36" i="1"/>
  <c r="BC36" i="1" s="1"/>
  <c r="BF36" i="1" s="1"/>
  <c r="N34" i="73" s="1"/>
  <c r="O34" i="73" s="1"/>
  <c r="AX36" i="1"/>
  <c r="L31" i="77"/>
  <c r="M31" i="77" s="1"/>
  <c r="O31" i="77" s="1"/>
  <c r="I31" i="76"/>
  <c r="J31" i="76" s="1"/>
  <c r="L31" i="76" s="1"/>
  <c r="G55" i="73"/>
  <c r="I3" i="61"/>
  <c r="H3" i="61"/>
  <c r="J3" i="61" s="1"/>
  <c r="K3" i="61" s="1"/>
  <c r="L3" i="61" s="1"/>
  <c r="AT5" i="1"/>
  <c r="AZ5" i="1" s="1"/>
  <c r="BD5" i="1" s="1"/>
  <c r="BG5" i="1" s="1"/>
  <c r="N3" i="61" s="1"/>
  <c r="AN5" i="1"/>
  <c r="S7" i="63"/>
  <c r="S6" i="14"/>
  <c r="L38" i="77"/>
  <c r="M38" i="77" s="1"/>
  <c r="O38" i="77" s="1"/>
  <c r="P38" i="77" s="1"/>
  <c r="I38" i="76"/>
  <c r="J38" i="76" s="1"/>
  <c r="L38" i="76" s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N9" i="7" s="1"/>
  <c r="O9" i="7" s="1"/>
  <c r="G17" i="73"/>
  <c r="G9" i="7"/>
  <c r="P17" i="64"/>
  <c r="I24" i="61"/>
  <c r="H24" i="61"/>
  <c r="J24" i="61" s="1"/>
  <c r="K24" i="61" s="1"/>
  <c r="L24" i="61" s="1"/>
  <c r="AT26" i="1"/>
  <c r="AZ26" i="1" s="1"/>
  <c r="BD26" i="1" s="1"/>
  <c r="BG26" i="1" s="1"/>
  <c r="N24" i="61" s="1"/>
  <c r="O24" i="61" s="1"/>
  <c r="AN26" i="1"/>
  <c r="J37" i="73"/>
  <c r="K37" i="73" s="1"/>
  <c r="L37" i="73" s="1"/>
  <c r="G37" i="7"/>
  <c r="L39" i="49"/>
  <c r="M39" i="49" s="1"/>
  <c r="O39" i="49" s="1"/>
  <c r="P39" i="49" s="1"/>
  <c r="I39" i="14"/>
  <c r="J39" i="14" s="1"/>
  <c r="L39" i="14" s="1"/>
  <c r="L44" i="77"/>
  <c r="M44" i="77" s="1"/>
  <c r="O44" i="77" s="1"/>
  <c r="P44" i="77" s="1"/>
  <c r="I44" i="76"/>
  <c r="J44" i="76" s="1"/>
  <c r="L44" i="76" s="1"/>
  <c r="M44" i="76" s="1"/>
  <c r="N44" i="76" s="1"/>
  <c r="AX45" i="1"/>
  <c r="AY45" i="1"/>
  <c r="BC45" i="1" s="1"/>
  <c r="BF45" i="1" s="1"/>
  <c r="N43" i="73" s="1"/>
  <c r="O43" i="73" s="1"/>
  <c r="L30" i="77"/>
  <c r="M30" i="77" s="1"/>
  <c r="O30" i="77" s="1"/>
  <c r="P30" i="77" s="1"/>
  <c r="I30" i="76"/>
  <c r="J30" i="76" s="1"/>
  <c r="L30" i="76" s="1"/>
  <c r="I8" i="61"/>
  <c r="H8" i="61"/>
  <c r="J8" i="61" s="1"/>
  <c r="K8" i="61" s="1"/>
  <c r="L8" i="61" s="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N60" i="73"/>
  <c r="O60" i="73" s="1"/>
  <c r="N60" i="7"/>
  <c r="O60" i="7" s="1"/>
  <c r="J34" i="73"/>
  <c r="K34" i="73" s="1"/>
  <c r="L34" i="73" s="1"/>
  <c r="G34" i="73"/>
  <c r="I29" i="61"/>
  <c r="H29" i="61"/>
  <c r="J29" i="61" s="1"/>
  <c r="K29" i="61" s="1"/>
  <c r="L29" i="61" s="1"/>
  <c r="AT31" i="1"/>
  <c r="AZ31" i="1" s="1"/>
  <c r="BD31" i="1" s="1"/>
  <c r="BG31" i="1" s="1"/>
  <c r="N29" i="61" s="1"/>
  <c r="O29" i="61" s="1"/>
  <c r="I22" i="61"/>
  <c r="H22" i="61"/>
  <c r="AT24" i="1"/>
  <c r="AZ24" i="1" s="1"/>
  <c r="BD24" i="1" s="1"/>
  <c r="BG24" i="1" s="1"/>
  <c r="N22" i="61" s="1"/>
  <c r="O22" i="61" s="1"/>
  <c r="J44" i="73"/>
  <c r="K44" i="73" s="1"/>
  <c r="L44" i="73" s="1"/>
  <c r="G44" i="73"/>
  <c r="M35" i="14"/>
  <c r="N35" i="14" s="1"/>
  <c r="R66" i="77"/>
  <c r="Q66" i="77"/>
  <c r="Y26" i="2"/>
  <c r="Z26" i="2"/>
  <c r="AA26" i="2" s="1"/>
  <c r="Q40" i="77"/>
  <c r="R40" i="77"/>
  <c r="G33" i="73"/>
  <c r="J33" i="73"/>
  <c r="K33" i="73" s="1"/>
  <c r="L33" i="73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N18" i="73" s="1"/>
  <c r="O18" i="73" s="1"/>
  <c r="P43" i="77"/>
  <c r="G13" i="61"/>
  <c r="J13" i="61"/>
  <c r="K13" i="61" s="1"/>
  <c r="L13" i="61" s="1"/>
  <c r="J10" i="7"/>
  <c r="K10" i="7" s="1"/>
  <c r="L10" i="7" s="1"/>
  <c r="AY23" i="1"/>
  <c r="BC23" i="1" s="1"/>
  <c r="BF23" i="1" s="1"/>
  <c r="N21" i="73" s="1"/>
  <c r="O21" i="73" s="1"/>
  <c r="AX23" i="1"/>
  <c r="L15" i="77"/>
  <c r="M15" i="77" s="1"/>
  <c r="O15" i="77" s="1"/>
  <c r="I15" i="76"/>
  <c r="J15" i="76" s="1"/>
  <c r="L15" i="76" s="1"/>
  <c r="L4" i="64"/>
  <c r="M4" i="64" s="1"/>
  <c r="O4" i="64" s="1"/>
  <c r="I5" i="63"/>
  <c r="J5" i="63" s="1"/>
  <c r="L5" i="63" s="1"/>
  <c r="S9" i="63"/>
  <c r="S8" i="14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J39" i="61" s="1"/>
  <c r="K39" i="61" s="1"/>
  <c r="L39" i="61" s="1"/>
  <c r="AT41" i="1"/>
  <c r="AZ41" i="1" s="1"/>
  <c r="BD41" i="1" s="1"/>
  <c r="BG41" i="1" s="1"/>
  <c r="N39" i="61" s="1"/>
  <c r="O39" i="61" s="1"/>
  <c r="L35" i="49"/>
  <c r="M35" i="49" s="1"/>
  <c r="O35" i="49" s="1"/>
  <c r="P35" i="49" s="1"/>
  <c r="I35" i="14"/>
  <c r="J35" i="14" s="1"/>
  <c r="L35" i="14" s="1"/>
  <c r="Q53" i="49"/>
  <c r="R53" i="49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J7" i="73"/>
  <c r="K7" i="73" s="1"/>
  <c r="L7" i="73" s="1"/>
  <c r="G7" i="7"/>
  <c r="R3" i="7"/>
  <c r="O3" i="7"/>
  <c r="P57" i="49"/>
  <c r="BA47" i="1"/>
  <c r="BB47" i="1"/>
  <c r="BE47" i="1" s="1"/>
  <c r="N45" i="7" s="1"/>
  <c r="O45" i="7" s="1"/>
  <c r="J18" i="73"/>
  <c r="K18" i="73" s="1"/>
  <c r="L18" i="73" s="1"/>
  <c r="G18" i="73"/>
  <c r="AX41" i="1"/>
  <c r="AY41" i="1"/>
  <c r="BC41" i="1" s="1"/>
  <c r="BF41" i="1" s="1"/>
  <c r="N39" i="73" s="1"/>
  <c r="O39" i="73" s="1"/>
  <c r="G43" i="61"/>
  <c r="AX19" i="1"/>
  <c r="AY19" i="1"/>
  <c r="BC19" i="1" s="1"/>
  <c r="BF19" i="1" s="1"/>
  <c r="N17" i="73" s="1"/>
  <c r="O17" i="73" s="1"/>
  <c r="L71" i="77"/>
  <c r="M71" i="77" s="1"/>
  <c r="O71" i="77" s="1"/>
  <c r="I71" i="76"/>
  <c r="J71" i="76" s="1"/>
  <c r="L71" i="76" s="1"/>
  <c r="M71" i="76" s="1"/>
  <c r="N71" i="76" s="1"/>
  <c r="L71" i="64"/>
  <c r="M71" i="64" s="1"/>
  <c r="O71" i="64" s="1"/>
  <c r="P71" i="64" s="1"/>
  <c r="I72" i="63"/>
  <c r="J72" i="63" s="1"/>
  <c r="L72" i="63" s="1"/>
  <c r="M72" i="63" s="1"/>
  <c r="N72" i="63" s="1"/>
  <c r="L71" i="49"/>
  <c r="M71" i="49" s="1"/>
  <c r="O71" i="49" s="1"/>
  <c r="I71" i="14"/>
  <c r="J71" i="14" s="1"/>
  <c r="L71" i="14" s="1"/>
  <c r="M71" i="14" s="1"/>
  <c r="N71" i="14" s="1"/>
  <c r="G14" i="64"/>
  <c r="I14" i="64" s="1"/>
  <c r="N14" i="64" s="1"/>
  <c r="AH16" i="1"/>
  <c r="I6" i="61"/>
  <c r="H6" i="61"/>
  <c r="J6" i="61" s="1"/>
  <c r="K6" i="61" s="1"/>
  <c r="L6" i="61" s="1"/>
  <c r="AT8" i="1"/>
  <c r="AZ8" i="1" s="1"/>
  <c r="BD8" i="1" s="1"/>
  <c r="BG8" i="1" s="1"/>
  <c r="N6" i="61" s="1"/>
  <c r="O6" i="61" s="1"/>
  <c r="AN8" i="1"/>
  <c r="P62" i="77"/>
  <c r="L13" i="77"/>
  <c r="M13" i="77" s="1"/>
  <c r="O13" i="77" s="1"/>
  <c r="I13" i="76"/>
  <c r="J13" i="76" s="1"/>
  <c r="L13" i="76" s="1"/>
  <c r="AY21" i="1"/>
  <c r="BC21" i="1" s="1"/>
  <c r="BF21" i="1" s="1"/>
  <c r="N19" i="73" s="1"/>
  <c r="O19" i="73" s="1"/>
  <c r="AX21" i="1"/>
  <c r="J4" i="7"/>
  <c r="K4" i="7" s="1"/>
  <c r="L4" i="7" s="1"/>
  <c r="G4" i="7"/>
  <c r="L49" i="77"/>
  <c r="M49" i="77" s="1"/>
  <c r="O49" i="77" s="1"/>
  <c r="I49" i="76"/>
  <c r="J49" i="76" s="1"/>
  <c r="L49" i="76" s="1"/>
  <c r="M49" i="76" s="1"/>
  <c r="N49" i="76" s="1"/>
  <c r="L49" i="64"/>
  <c r="M49" i="64" s="1"/>
  <c r="O49" i="64" s="1"/>
  <c r="I50" i="63"/>
  <c r="J50" i="63" s="1"/>
  <c r="L50" i="63" s="1"/>
  <c r="M50" i="63" s="1"/>
  <c r="N50" i="63" s="1"/>
  <c r="L49" i="49"/>
  <c r="M49" i="49" s="1"/>
  <c r="O49" i="49" s="1"/>
  <c r="I49" i="14"/>
  <c r="J49" i="14" s="1"/>
  <c r="L49" i="14" s="1"/>
  <c r="M49" i="14" s="1"/>
  <c r="N49" i="14" s="1"/>
  <c r="P48" i="49"/>
  <c r="G30" i="7"/>
  <c r="J30" i="7"/>
  <c r="K30" i="7" s="1"/>
  <c r="L30" i="7" s="1"/>
  <c r="M31" i="76"/>
  <c r="N31" i="76" s="1"/>
  <c r="P71" i="77"/>
  <c r="G22" i="7"/>
  <c r="J22" i="7"/>
  <c r="K22" i="7" s="1"/>
  <c r="L22" i="7" s="1"/>
  <c r="G21" i="61"/>
  <c r="L9" i="77"/>
  <c r="M9" i="77" s="1"/>
  <c r="O9" i="77" s="1"/>
  <c r="P9" i="77" s="1"/>
  <c r="I9" i="76"/>
  <c r="J9" i="76" s="1"/>
  <c r="L9" i="76" s="1"/>
  <c r="M9" i="76" s="1"/>
  <c r="N9" i="76" s="1"/>
  <c r="L37" i="77"/>
  <c r="M37" i="77" s="1"/>
  <c r="O37" i="77" s="1"/>
  <c r="P37" i="77" s="1"/>
  <c r="I37" i="76"/>
  <c r="J37" i="76" s="1"/>
  <c r="L37" i="76" s="1"/>
  <c r="M37" i="76" s="1"/>
  <c r="N37" i="76" s="1"/>
  <c r="M22" i="76"/>
  <c r="N22" i="76" s="1"/>
  <c r="G23" i="7"/>
  <c r="P66" i="49"/>
  <c r="P57" i="77"/>
  <c r="N49" i="77"/>
  <c r="P49" i="77" s="1"/>
  <c r="M23" i="76"/>
  <c r="N23" i="76" s="1"/>
  <c r="P61" i="77"/>
  <c r="G49" i="7"/>
  <c r="M55" i="14"/>
  <c r="N55" i="14" s="1"/>
  <c r="G38" i="73"/>
  <c r="J38" i="73"/>
  <c r="K38" i="73" s="1"/>
  <c r="L38" i="73" s="1"/>
  <c r="M46" i="76"/>
  <c r="N46" i="76" s="1"/>
  <c r="J14" i="7"/>
  <c r="K14" i="7" s="1"/>
  <c r="L14" i="7" s="1"/>
  <c r="AY17" i="1"/>
  <c r="BC17" i="1" s="1"/>
  <c r="BF17" i="1" s="1"/>
  <c r="N15" i="73" s="1"/>
  <c r="O15" i="73" s="1"/>
  <c r="AX17" i="1"/>
  <c r="L11" i="77"/>
  <c r="M11" i="77" s="1"/>
  <c r="O11" i="77" s="1"/>
  <c r="P11" i="77" s="1"/>
  <c r="I11" i="76"/>
  <c r="J11" i="76" s="1"/>
  <c r="L11" i="76" s="1"/>
  <c r="M11" i="76" s="1"/>
  <c r="N11" i="76" s="1"/>
  <c r="G13" i="73"/>
  <c r="BA38" i="1"/>
  <c r="BB38" i="1"/>
  <c r="BE38" i="1" s="1"/>
  <c r="N36" i="7" s="1"/>
  <c r="O36" i="7" s="1"/>
  <c r="I16" i="61"/>
  <c r="H16" i="61"/>
  <c r="J16" i="61" s="1"/>
  <c r="K16" i="61" s="1"/>
  <c r="L16" i="61" s="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G31" i="73"/>
  <c r="BA27" i="1"/>
  <c r="BB27" i="1"/>
  <c r="BE27" i="1" s="1"/>
  <c r="N25" i="7" s="1"/>
  <c r="O25" i="7" s="1"/>
  <c r="N4" i="64"/>
  <c r="P4" i="64" s="1"/>
  <c r="N35" i="64"/>
  <c r="P35" i="64" s="1"/>
  <c r="N13" i="64"/>
  <c r="I21" i="61"/>
  <c r="H21" i="61"/>
  <c r="J21" i="61" s="1"/>
  <c r="K21" i="61" s="1"/>
  <c r="L21" i="61" s="1"/>
  <c r="AT23" i="1"/>
  <c r="AZ23" i="1" s="1"/>
  <c r="BD23" i="1" s="1"/>
  <c r="BG23" i="1" s="1"/>
  <c r="N21" i="61" s="1"/>
  <c r="O21" i="61" s="1"/>
  <c r="S33" i="63"/>
  <c r="S32" i="14"/>
  <c r="I37" i="61"/>
  <c r="H37" i="61"/>
  <c r="J37" i="61" s="1"/>
  <c r="K37" i="61" s="1"/>
  <c r="L37" i="61" s="1"/>
  <c r="AT39" i="1"/>
  <c r="AZ39" i="1" s="1"/>
  <c r="BD39" i="1" s="1"/>
  <c r="BG39" i="1" s="1"/>
  <c r="N37" i="61" s="1"/>
  <c r="O37" i="61" s="1"/>
  <c r="I9" i="61"/>
  <c r="H9" i="61"/>
  <c r="J9" i="61" s="1"/>
  <c r="K9" i="61" s="1"/>
  <c r="L9" i="61" s="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L14" i="77"/>
  <c r="M14" i="77" s="1"/>
  <c r="O14" i="77" s="1"/>
  <c r="I14" i="76"/>
  <c r="J14" i="76" s="1"/>
  <c r="L14" i="76" s="1"/>
  <c r="M14" i="76" s="1"/>
  <c r="N14" i="76" s="1"/>
  <c r="Q45" i="77"/>
  <c r="R45" i="77"/>
  <c r="P39" i="77"/>
  <c r="P52" i="77"/>
  <c r="R54" i="49"/>
  <c r="Q54" i="49"/>
  <c r="Q59" i="77"/>
  <c r="R59" i="77"/>
  <c r="R65" i="64"/>
  <c r="Q65" i="64"/>
  <c r="Q42" i="77"/>
  <c r="R42" i="77"/>
  <c r="L23" i="49"/>
  <c r="M23" i="49" s="1"/>
  <c r="O23" i="49" s="1"/>
  <c r="I23" i="14"/>
  <c r="J23" i="14" s="1"/>
  <c r="L23" i="14" s="1"/>
  <c r="G10" i="64"/>
  <c r="I10" i="64" s="1"/>
  <c r="N10" i="64" s="1"/>
  <c r="AH12" i="1"/>
  <c r="I42" i="61"/>
  <c r="H42" i="61"/>
  <c r="J42" i="61" s="1"/>
  <c r="K42" i="61" s="1"/>
  <c r="L42" i="61" s="1"/>
  <c r="AT44" i="1"/>
  <c r="AZ44" i="1" s="1"/>
  <c r="BD44" i="1" s="1"/>
  <c r="BG44" i="1" s="1"/>
  <c r="N42" i="61" s="1"/>
  <c r="O42" i="61" s="1"/>
  <c r="AN44" i="1"/>
  <c r="L27" i="77"/>
  <c r="M27" i="77" s="1"/>
  <c r="O27" i="77" s="1"/>
  <c r="P27" i="77" s="1"/>
  <c r="I27" i="76"/>
  <c r="J27" i="76" s="1"/>
  <c r="L27" i="76" s="1"/>
  <c r="L19" i="49"/>
  <c r="M19" i="49" s="1"/>
  <c r="O19" i="49" s="1"/>
  <c r="P19" i="49" s="1"/>
  <c r="I19" i="14"/>
  <c r="J19" i="14" s="1"/>
  <c r="L19" i="14" s="1"/>
  <c r="P15" i="77"/>
  <c r="N68" i="61"/>
  <c r="O68" i="61" s="1"/>
  <c r="N68" i="73"/>
  <c r="O68" i="73" s="1"/>
  <c r="N68" i="7"/>
  <c r="O68" i="7" s="1"/>
  <c r="G34" i="61"/>
  <c r="P29" i="64"/>
  <c r="Y34" i="5"/>
  <c r="Z34" i="5"/>
  <c r="AA34" i="5" s="1"/>
  <c r="G44" i="61"/>
  <c r="J44" i="61"/>
  <c r="K44" i="61" s="1"/>
  <c r="L44" i="61" s="1"/>
  <c r="P23" i="49"/>
  <c r="AN24" i="1"/>
  <c r="R51" i="64"/>
  <c r="Q51" i="64"/>
  <c r="J33" i="61"/>
  <c r="K33" i="61" s="1"/>
  <c r="L33" i="61" s="1"/>
  <c r="G33" i="61"/>
  <c r="S13" i="63"/>
  <c r="S12" i="14"/>
  <c r="M10" i="76"/>
  <c r="N10" i="76" s="1"/>
  <c r="S29" i="63"/>
  <c r="S28" i="14"/>
  <c r="P44" i="49"/>
  <c r="L29" i="49"/>
  <c r="M29" i="49" s="1"/>
  <c r="O29" i="49" s="1"/>
  <c r="P29" i="49" s="1"/>
  <c r="I29" i="14"/>
  <c r="J29" i="14" s="1"/>
  <c r="L29" i="14" s="1"/>
  <c r="M29" i="14" s="1"/>
  <c r="N29" i="14" s="1"/>
  <c r="L15" i="64"/>
  <c r="M15" i="64" s="1"/>
  <c r="O15" i="64" s="1"/>
  <c r="I16" i="63"/>
  <c r="J16" i="63" s="1"/>
  <c r="L16" i="63" s="1"/>
  <c r="M16" i="63" s="1"/>
  <c r="N16" i="63" s="1"/>
  <c r="L7" i="49"/>
  <c r="M7" i="49" s="1"/>
  <c r="O7" i="49" s="1"/>
  <c r="P7" i="49" s="1"/>
  <c r="I7" i="14"/>
  <c r="J7" i="14" s="1"/>
  <c r="L7" i="14" s="1"/>
  <c r="L34" i="49"/>
  <c r="M34" i="49" s="1"/>
  <c r="O34" i="49" s="1"/>
  <c r="P34" i="49" s="1"/>
  <c r="I34" i="14"/>
  <c r="J34" i="14" s="1"/>
  <c r="L34" i="14" s="1"/>
  <c r="M34" i="14" s="1"/>
  <c r="N34" i="14" s="1"/>
  <c r="L17" i="49"/>
  <c r="M17" i="49" s="1"/>
  <c r="O17" i="49" s="1"/>
  <c r="P17" i="49" s="1"/>
  <c r="I17" i="14"/>
  <c r="J17" i="14" s="1"/>
  <c r="L17" i="14" s="1"/>
  <c r="M17" i="14" s="1"/>
  <c r="N17" i="14" s="1"/>
  <c r="P44" i="64"/>
  <c r="P39" i="64"/>
  <c r="Y32" i="5"/>
  <c r="Z32" i="5"/>
  <c r="AA32" i="5" s="1"/>
  <c r="G11" i="7"/>
  <c r="G9" i="61"/>
  <c r="N58" i="61"/>
  <c r="O58" i="61" s="1"/>
  <c r="N58" i="73"/>
  <c r="O58" i="73" s="1"/>
  <c r="N58" i="7"/>
  <c r="O58" i="7" s="1"/>
  <c r="G11" i="73"/>
  <c r="Y31" i="5"/>
  <c r="Z31" i="5"/>
  <c r="AA31" i="5" s="1"/>
  <c r="Y38" i="5"/>
  <c r="Z38" i="5"/>
  <c r="AA38" i="5" s="1"/>
  <c r="G18" i="61"/>
  <c r="M25" i="76"/>
  <c r="N25" i="76" s="1"/>
  <c r="AX16" i="1"/>
  <c r="AY16" i="1"/>
  <c r="BC16" i="1" s="1"/>
  <c r="BF16" i="1" s="1"/>
  <c r="N14" i="73" s="1"/>
  <c r="O14" i="73" s="1"/>
  <c r="G42" i="7"/>
  <c r="J42" i="7"/>
  <c r="K42" i="7" s="1"/>
  <c r="L42" i="7" s="1"/>
  <c r="AX32" i="1"/>
  <c r="AY32" i="1"/>
  <c r="BC32" i="1" s="1"/>
  <c r="BF32" i="1" s="1"/>
  <c r="N30" i="73" s="1"/>
  <c r="O30" i="73" s="1"/>
  <c r="L13" i="64"/>
  <c r="M13" i="64" s="1"/>
  <c r="O13" i="64" s="1"/>
  <c r="I14" i="63"/>
  <c r="J14" i="63" s="1"/>
  <c r="L14" i="63" s="1"/>
  <c r="M14" i="63" s="1"/>
  <c r="N14" i="63" s="1"/>
  <c r="G4" i="73"/>
  <c r="J4" i="73"/>
  <c r="K4" i="73" s="1"/>
  <c r="L4" i="73" s="1"/>
  <c r="N62" i="61"/>
  <c r="O62" i="61" s="1"/>
  <c r="N62" i="73"/>
  <c r="O62" i="73" s="1"/>
  <c r="N62" i="7"/>
  <c r="O62" i="7" s="1"/>
  <c r="G34" i="64"/>
  <c r="I34" i="64" s="1"/>
  <c r="N34" i="64" s="1"/>
  <c r="AH36" i="1"/>
  <c r="J30" i="73"/>
  <c r="K30" i="73" s="1"/>
  <c r="L30" i="73" s="1"/>
  <c r="G30" i="73"/>
  <c r="M31" i="14"/>
  <c r="N31" i="14" s="1"/>
  <c r="S3" i="73"/>
  <c r="T3" i="73" s="1"/>
  <c r="R4" i="73"/>
  <c r="P71" i="49"/>
  <c r="G22" i="73"/>
  <c r="J22" i="73"/>
  <c r="K22" i="73" s="1"/>
  <c r="L22" i="73" s="1"/>
  <c r="P46" i="64"/>
  <c r="I15" i="61"/>
  <c r="H15" i="61"/>
  <c r="J15" i="61" s="1"/>
  <c r="K15" i="61" s="1"/>
  <c r="L15" i="61" s="1"/>
  <c r="AT17" i="1"/>
  <c r="AZ17" i="1" s="1"/>
  <c r="BD17" i="1" s="1"/>
  <c r="BG17" i="1" s="1"/>
  <c r="N15" i="61" s="1"/>
  <c r="O15" i="61" s="1"/>
  <c r="L9" i="64"/>
  <c r="M9" i="64" s="1"/>
  <c r="O9" i="64" s="1"/>
  <c r="I10" i="63"/>
  <c r="J10" i="63" s="1"/>
  <c r="L10" i="63" s="1"/>
  <c r="M10" i="63" s="1"/>
  <c r="N10" i="63" s="1"/>
  <c r="AX37" i="1"/>
  <c r="AY37" i="1"/>
  <c r="BC37" i="1" s="1"/>
  <c r="BF37" i="1" s="1"/>
  <c r="N35" i="73" s="1"/>
  <c r="O35" i="73" s="1"/>
  <c r="L37" i="64"/>
  <c r="M37" i="64" s="1"/>
  <c r="O37" i="64" s="1"/>
  <c r="I38" i="63"/>
  <c r="J38" i="63" s="1"/>
  <c r="L38" i="63" s="1"/>
  <c r="M38" i="63" s="1"/>
  <c r="N38" i="63" s="1"/>
  <c r="Y49" i="5"/>
  <c r="Z49" i="5"/>
  <c r="AA49" i="5" s="1"/>
  <c r="N59" i="61"/>
  <c r="O59" i="61" s="1"/>
  <c r="N59" i="73"/>
  <c r="O59" i="73" s="1"/>
  <c r="N59" i="7"/>
  <c r="O59" i="7" s="1"/>
  <c r="J46" i="7"/>
  <c r="K46" i="7" s="1"/>
  <c r="L46" i="7" s="1"/>
  <c r="M39" i="76"/>
  <c r="N39" i="76" s="1"/>
  <c r="R16" i="49"/>
  <c r="Q16" i="49"/>
  <c r="L18" i="49"/>
  <c r="M18" i="49" s="1"/>
  <c r="O18" i="49" s="1"/>
  <c r="P18" i="49" s="1"/>
  <c r="I18" i="14"/>
  <c r="J18" i="14" s="1"/>
  <c r="L18" i="14" s="1"/>
  <c r="M23" i="14"/>
  <c r="N23" i="14" s="1"/>
  <c r="Q6" i="77"/>
  <c r="R6" i="77"/>
  <c r="N67" i="61"/>
  <c r="O67" i="61" s="1"/>
  <c r="N67" i="73"/>
  <c r="O67" i="73" s="1"/>
  <c r="N67" i="7"/>
  <c r="O67" i="7" s="1"/>
  <c r="P54" i="77"/>
  <c r="G38" i="61"/>
  <c r="M30" i="14"/>
  <c r="N30" i="14" s="1"/>
  <c r="M30" i="76"/>
  <c r="N30" i="76" s="1"/>
  <c r="M27" i="76"/>
  <c r="N27" i="76" s="1"/>
  <c r="M13" i="14"/>
  <c r="N13" i="14" s="1"/>
  <c r="M19" i="76"/>
  <c r="N19" i="76" s="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L31" i="49"/>
  <c r="M31" i="49" s="1"/>
  <c r="O31" i="49" s="1"/>
  <c r="P31" i="49" s="1"/>
  <c r="I31" i="14"/>
  <c r="J31" i="14" s="1"/>
  <c r="L31" i="14" s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L21" i="49"/>
  <c r="M21" i="49" s="1"/>
  <c r="O21" i="49" s="1"/>
  <c r="P21" i="49" s="1"/>
  <c r="I21" i="14"/>
  <c r="J21" i="14" s="1"/>
  <c r="L21" i="14" s="1"/>
  <c r="M21" i="14" s="1"/>
  <c r="N21" i="14" s="1"/>
  <c r="S21" i="63"/>
  <c r="S20" i="14"/>
  <c r="I11" i="61"/>
  <c r="H11" i="61"/>
  <c r="J11" i="61" s="1"/>
  <c r="K11" i="61" s="1"/>
  <c r="L11" i="61" s="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J13" i="7"/>
  <c r="K13" i="7" s="1"/>
  <c r="L13" i="7" s="1"/>
  <c r="S42" i="63"/>
  <c r="S41" i="14"/>
  <c r="N21" i="64"/>
  <c r="P21" i="64" s="1"/>
  <c r="S14" i="63"/>
  <c r="S13" i="14"/>
  <c r="P37" i="64"/>
  <c r="S6" i="63"/>
  <c r="S5" i="14"/>
  <c r="P9" i="64"/>
  <c r="R34" i="3"/>
  <c r="S34" i="3"/>
  <c r="T34" i="3" s="1"/>
  <c r="G43" i="64"/>
  <c r="I43" i="64" s="1"/>
  <c r="N43" i="64" s="1"/>
  <c r="AH45" i="1"/>
  <c r="AX12" i="1"/>
  <c r="AY12" i="1"/>
  <c r="BC12" i="1" s="1"/>
  <c r="BF12" i="1" s="1"/>
  <c r="N10" i="73" s="1"/>
  <c r="O10" i="73" s="1"/>
  <c r="G25" i="7"/>
  <c r="J25" i="7"/>
  <c r="K25" i="7" s="1"/>
  <c r="L25" i="7" s="1"/>
  <c r="L27" i="64"/>
  <c r="M27" i="64" s="1"/>
  <c r="O27" i="64" s="1"/>
  <c r="I28" i="63"/>
  <c r="J28" i="63" s="1"/>
  <c r="L28" i="63" s="1"/>
  <c r="M28" i="63" s="1"/>
  <c r="N28" i="63" s="1"/>
  <c r="R28" i="49"/>
  <c r="Q28" i="49"/>
  <c r="R12" i="49"/>
  <c r="Q12" i="49"/>
  <c r="M15" i="76"/>
  <c r="N15" i="76" s="1"/>
  <c r="M7" i="14"/>
  <c r="N7" i="14" s="1"/>
  <c r="N69" i="61"/>
  <c r="O69" i="61" s="1"/>
  <c r="N69" i="73"/>
  <c r="O69" i="73" s="1"/>
  <c r="N69" i="7"/>
  <c r="O69" i="7" s="1"/>
  <c r="R60" i="49"/>
  <c r="Q60" i="49"/>
  <c r="Y25" i="2"/>
  <c r="Z25" i="2"/>
  <c r="AA25" i="2" s="1"/>
  <c r="I19" i="61"/>
  <c r="H19" i="61"/>
  <c r="J19" i="61" s="1"/>
  <c r="K19" i="61" s="1"/>
  <c r="L19" i="61" s="1"/>
  <c r="AT21" i="1"/>
  <c r="AZ21" i="1" s="1"/>
  <c r="BD21" i="1" s="1"/>
  <c r="BG21" i="1" s="1"/>
  <c r="N19" i="61" s="1"/>
  <c r="O19" i="61" s="1"/>
  <c r="P13" i="77"/>
  <c r="P55" i="64"/>
  <c r="P19" i="77"/>
  <c r="L22" i="49"/>
  <c r="M22" i="49" s="1"/>
  <c r="O22" i="49" s="1"/>
  <c r="P22" i="49" s="1"/>
  <c r="I22" i="14"/>
  <c r="J22" i="14" s="1"/>
  <c r="L22" i="14" s="1"/>
  <c r="M22" i="14" s="1"/>
  <c r="N22" i="14" s="1"/>
  <c r="N66" i="61"/>
  <c r="O66" i="61" s="1"/>
  <c r="N66" i="73"/>
  <c r="O66" i="73" s="1"/>
  <c r="N66" i="7"/>
  <c r="O66" i="7" s="1"/>
  <c r="AX35" i="1"/>
  <c r="AY35" i="1"/>
  <c r="BC35" i="1" s="1"/>
  <c r="BF35" i="1" s="1"/>
  <c r="N33" i="73" s="1"/>
  <c r="O33" i="73" s="1"/>
  <c r="L50" i="77"/>
  <c r="M50" i="77" s="1"/>
  <c r="O50" i="77" s="1"/>
  <c r="P50" i="77" s="1"/>
  <c r="I50" i="76"/>
  <c r="J50" i="76" s="1"/>
  <c r="L50" i="76" s="1"/>
  <c r="M50" i="76" s="1"/>
  <c r="N50" i="76" s="1"/>
  <c r="L50" i="64"/>
  <c r="M50" i="64" s="1"/>
  <c r="O50" i="64" s="1"/>
  <c r="P50" i="64" s="1"/>
  <c r="I51" i="63"/>
  <c r="J51" i="63" s="1"/>
  <c r="L51" i="63" s="1"/>
  <c r="M51" i="63" s="1"/>
  <c r="N51" i="63" s="1"/>
  <c r="L50" i="49"/>
  <c r="M50" i="49" s="1"/>
  <c r="O50" i="49" s="1"/>
  <c r="P50" i="49" s="1"/>
  <c r="I50" i="14"/>
  <c r="J50" i="14" s="1"/>
  <c r="L50" i="14" s="1"/>
  <c r="M50" i="14" s="1"/>
  <c r="N50" i="14" s="1"/>
  <c r="L33" i="49"/>
  <c r="M33" i="49" s="1"/>
  <c r="O33" i="49" s="1"/>
  <c r="P33" i="49" s="1"/>
  <c r="I33" i="14"/>
  <c r="J33" i="14" s="1"/>
  <c r="L33" i="14" s="1"/>
  <c r="M33" i="14" s="1"/>
  <c r="N33" i="14" s="1"/>
  <c r="S33" i="3"/>
  <c r="T33" i="3" s="1"/>
  <c r="R33" i="3"/>
  <c r="R65" i="77"/>
  <c r="Q65" i="77"/>
  <c r="G38" i="64"/>
  <c r="I38" i="64" s="1"/>
  <c r="N38" i="64" s="1"/>
  <c r="AH40" i="1"/>
  <c r="M43" i="14"/>
  <c r="N43" i="14" s="1"/>
  <c r="M43" i="76"/>
  <c r="N43" i="76" s="1"/>
  <c r="L29" i="77"/>
  <c r="M29" i="77" s="1"/>
  <c r="O29" i="77" s="1"/>
  <c r="P29" i="77" s="1"/>
  <c r="I29" i="76"/>
  <c r="J29" i="76" s="1"/>
  <c r="L29" i="76" s="1"/>
  <c r="M29" i="76" s="1"/>
  <c r="N29" i="76" s="1"/>
  <c r="L15" i="49"/>
  <c r="M15" i="49" s="1"/>
  <c r="O15" i="49" s="1"/>
  <c r="P15" i="49" s="1"/>
  <c r="I15" i="14"/>
  <c r="J15" i="14" s="1"/>
  <c r="L15" i="14" s="1"/>
  <c r="M15" i="14" s="1"/>
  <c r="N15" i="14" s="1"/>
  <c r="L4" i="49"/>
  <c r="M4" i="49" s="1"/>
  <c r="O4" i="49" s="1"/>
  <c r="P4" i="49" s="1"/>
  <c r="I4" i="14"/>
  <c r="J4" i="14" s="1"/>
  <c r="L4" i="14" s="1"/>
  <c r="M4" i="14" s="1"/>
  <c r="N4" i="14" s="1"/>
  <c r="L7" i="77"/>
  <c r="M7" i="77" s="1"/>
  <c r="O7" i="77" s="1"/>
  <c r="P7" i="77" s="1"/>
  <c r="I7" i="76"/>
  <c r="J7" i="76" s="1"/>
  <c r="L7" i="76" s="1"/>
  <c r="M7" i="76" s="1"/>
  <c r="N7" i="76" s="1"/>
  <c r="R5" i="49"/>
  <c r="Q5" i="49"/>
  <c r="Y27" i="2"/>
  <c r="Z27" i="2"/>
  <c r="AA27" i="2" s="1"/>
  <c r="L34" i="77"/>
  <c r="M34" i="77" s="1"/>
  <c r="O34" i="77" s="1"/>
  <c r="P34" i="77" s="1"/>
  <c r="I34" i="76"/>
  <c r="J34" i="76" s="1"/>
  <c r="L34" i="76" s="1"/>
  <c r="M34" i="76" s="1"/>
  <c r="N34" i="76" s="1"/>
  <c r="L17" i="77"/>
  <c r="M17" i="77" s="1"/>
  <c r="O17" i="77" s="1"/>
  <c r="P17" i="77" s="1"/>
  <c r="I17" i="76"/>
  <c r="J17" i="76" s="1"/>
  <c r="L17" i="76" s="1"/>
  <c r="M17" i="76" s="1"/>
  <c r="N17" i="76" s="1"/>
  <c r="Q28" i="77"/>
  <c r="R28" i="77"/>
  <c r="S48" i="63"/>
  <c r="S47" i="14"/>
  <c r="I40" i="61"/>
  <c r="H40" i="61"/>
  <c r="AT42" i="1"/>
  <c r="AZ42" i="1" s="1"/>
  <c r="BD42" i="1" s="1"/>
  <c r="BG42" i="1" s="1"/>
  <c r="N40" i="61" s="1"/>
  <c r="O40" i="61" s="1"/>
  <c r="AN42" i="1"/>
  <c r="G26" i="7"/>
  <c r="J26" i="7"/>
  <c r="K26" i="7" s="1"/>
  <c r="L26" i="7" s="1"/>
  <c r="AX40" i="1"/>
  <c r="AY40" i="1"/>
  <c r="BC40" i="1" s="1"/>
  <c r="BF40" i="1" s="1"/>
  <c r="N38" i="73" s="1"/>
  <c r="O38" i="73" s="1"/>
  <c r="L35" i="77"/>
  <c r="M35" i="77" s="1"/>
  <c r="O35" i="77" s="1"/>
  <c r="P35" i="77" s="1"/>
  <c r="I35" i="76"/>
  <c r="J35" i="76" s="1"/>
  <c r="L35" i="76" s="1"/>
  <c r="M35" i="76" s="1"/>
  <c r="N35" i="76" s="1"/>
  <c r="R53" i="64"/>
  <c r="Q53" i="64"/>
  <c r="L25" i="49"/>
  <c r="M25" i="49" s="1"/>
  <c r="O25" i="49" s="1"/>
  <c r="I25" i="14"/>
  <c r="J25" i="14" s="1"/>
  <c r="L25" i="14" s="1"/>
  <c r="M25" i="14" s="1"/>
  <c r="N25" i="14" s="1"/>
  <c r="P31" i="77"/>
  <c r="P63" i="49"/>
  <c r="R36" i="77"/>
  <c r="Q36" i="77"/>
  <c r="J43" i="7"/>
  <c r="K43" i="7" s="1"/>
  <c r="L43" i="7" s="1"/>
  <c r="G43" i="7"/>
  <c r="L26" i="49"/>
  <c r="M26" i="49" s="1"/>
  <c r="O26" i="49" s="1"/>
  <c r="P26" i="49" s="1"/>
  <c r="I26" i="14"/>
  <c r="J26" i="14" s="1"/>
  <c r="L26" i="14" s="1"/>
  <c r="M26" i="14" s="1"/>
  <c r="N26" i="14" s="1"/>
  <c r="M18" i="14"/>
  <c r="N18" i="14" s="1"/>
  <c r="P25" i="49"/>
  <c r="L10" i="49"/>
  <c r="M10" i="49" s="1"/>
  <c r="O10" i="49" s="1"/>
  <c r="P10" i="49" s="1"/>
  <c r="I10" i="14"/>
  <c r="J10" i="14" s="1"/>
  <c r="L10" i="14" s="1"/>
  <c r="M10" i="14" s="1"/>
  <c r="N10" i="14" s="1"/>
  <c r="P61" i="49"/>
  <c r="Q32" i="77"/>
  <c r="R32" i="77"/>
  <c r="J42" i="73"/>
  <c r="K42" i="73" s="1"/>
  <c r="L42" i="73" s="1"/>
  <c r="G42" i="73"/>
  <c r="L43" i="49"/>
  <c r="M43" i="49" s="1"/>
  <c r="O43" i="49" s="1"/>
  <c r="P43" i="49" s="1"/>
  <c r="I43" i="14"/>
  <c r="J43" i="14" s="1"/>
  <c r="L43" i="14" s="1"/>
  <c r="P4" i="77"/>
  <c r="G4" i="61"/>
  <c r="J4" i="61"/>
  <c r="K4" i="61" s="1"/>
  <c r="L4" i="61" s="1"/>
  <c r="R64" i="49"/>
  <c r="Q64" i="49"/>
  <c r="G30" i="61"/>
  <c r="M32" i="63"/>
  <c r="N32" i="63" s="1"/>
  <c r="R42" i="49"/>
  <c r="Q42" i="49"/>
  <c r="Y50" i="5"/>
  <c r="Z50" i="5"/>
  <c r="AA50" i="5" s="1"/>
  <c r="G22" i="61"/>
  <c r="J22" i="61"/>
  <c r="K22" i="61" s="1"/>
  <c r="L22" i="61" s="1"/>
  <c r="P46" i="49"/>
  <c r="M38" i="14"/>
  <c r="N38" i="14" s="1"/>
  <c r="M38" i="76"/>
  <c r="N38" i="76" s="1"/>
  <c r="N15" i="64"/>
  <c r="P15" i="64" s="1"/>
  <c r="Q3" i="76"/>
  <c r="Q4" i="76" s="1"/>
  <c r="Q5" i="76" s="1"/>
  <c r="Q6" i="76" s="1"/>
  <c r="O3" i="76"/>
  <c r="G41" i="73"/>
  <c r="N49" i="49"/>
  <c r="P49" i="49" s="1"/>
  <c r="M39" i="14"/>
  <c r="N39" i="14" s="1"/>
  <c r="L18" i="77"/>
  <c r="M18" i="77" s="1"/>
  <c r="O18" i="77" s="1"/>
  <c r="P18" i="77" s="1"/>
  <c r="I18" i="76"/>
  <c r="J18" i="76" s="1"/>
  <c r="L18" i="76" s="1"/>
  <c r="M18" i="76" s="1"/>
  <c r="N18" i="76" s="1"/>
  <c r="M24" i="63"/>
  <c r="N24" i="63" s="1"/>
  <c r="P14" i="77"/>
  <c r="M27" i="14"/>
  <c r="N27" i="14" s="1"/>
  <c r="P13" i="49"/>
  <c r="M13" i="76"/>
  <c r="N13" i="76" s="1"/>
  <c r="M19" i="14"/>
  <c r="N19" i="14" s="1"/>
  <c r="R20" i="49"/>
  <c r="Q20" i="49"/>
  <c r="L11" i="49"/>
  <c r="M11" i="49" s="1"/>
  <c r="O11" i="49" s="1"/>
  <c r="P11" i="49" s="1"/>
  <c r="I11" i="14"/>
  <c r="J11" i="14" s="1"/>
  <c r="L11" i="14" s="1"/>
  <c r="M11" i="14" s="1"/>
  <c r="N11" i="14" s="1"/>
  <c r="AX9" i="1"/>
  <c r="AY9" i="1"/>
  <c r="BC9" i="1" s="1"/>
  <c r="BF9" i="1" s="1"/>
  <c r="N7" i="73" s="1"/>
  <c r="O7" i="73" s="1"/>
  <c r="Y46" i="5"/>
  <c r="Z46" i="5"/>
  <c r="AA46" i="5" s="1"/>
  <c r="P62" i="49"/>
  <c r="J17" i="7"/>
  <c r="K17" i="7" s="1"/>
  <c r="L17" i="7" s="1"/>
  <c r="G17" i="7"/>
  <c r="N23" i="64"/>
  <c r="P23" i="64" s="1"/>
  <c r="S38" i="63"/>
  <c r="S37" i="14"/>
  <c r="I38" i="14"/>
  <c r="J38" i="14" s="1"/>
  <c r="L38" i="14" s="1"/>
  <c r="L38" i="49"/>
  <c r="M38" i="49" s="1"/>
  <c r="O38" i="49" s="1"/>
  <c r="P38" i="49" s="1"/>
  <c r="L21" i="77"/>
  <c r="M21" i="77" s="1"/>
  <c r="O21" i="77" s="1"/>
  <c r="P21" i="77" s="1"/>
  <c r="I21" i="76"/>
  <c r="J21" i="76" s="1"/>
  <c r="L21" i="76" s="1"/>
  <c r="M21" i="76" s="1"/>
  <c r="N21" i="76" s="1"/>
  <c r="I20" i="61"/>
  <c r="H20" i="61"/>
  <c r="J20" i="61" s="1"/>
  <c r="K20" i="61" s="1"/>
  <c r="L20" i="61" s="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J25" i="61" s="1"/>
  <c r="K25" i="61" s="1"/>
  <c r="L25" i="61" s="1"/>
  <c r="AT27" i="1"/>
  <c r="AZ27" i="1" s="1"/>
  <c r="BD27" i="1" s="1"/>
  <c r="BG27" i="1" s="1"/>
  <c r="N25" i="61" s="1"/>
  <c r="O25" i="61" s="1"/>
  <c r="I31" i="61"/>
  <c r="H31" i="61"/>
  <c r="J31" i="61" s="1"/>
  <c r="K31" i="61" s="1"/>
  <c r="L31" i="61" s="1"/>
  <c r="AT33" i="1"/>
  <c r="AZ33" i="1" s="1"/>
  <c r="BD33" i="1" s="1"/>
  <c r="BG33" i="1" s="1"/>
  <c r="N31" i="61" s="1"/>
  <c r="O31" i="61" s="1"/>
  <c r="N27" i="64"/>
  <c r="P27" i="64" s="1"/>
  <c r="J9" i="73"/>
  <c r="K9" i="73" s="1"/>
  <c r="L9" i="73" s="1"/>
  <c r="I41" i="61"/>
  <c r="H41" i="61"/>
  <c r="J41" i="61" s="1"/>
  <c r="K41" i="61" s="1"/>
  <c r="L41" i="61" s="1"/>
  <c r="AT43" i="1"/>
  <c r="AZ43" i="1" s="1"/>
  <c r="BD43" i="1" s="1"/>
  <c r="BG43" i="1" s="1"/>
  <c r="N41" i="61" s="1"/>
  <c r="O41" i="61" s="1"/>
  <c r="AN43" i="1"/>
  <c r="I17" i="61"/>
  <c r="H17" i="61"/>
  <c r="J17" i="61" s="1"/>
  <c r="K17" i="61" s="1"/>
  <c r="L17" i="61" s="1"/>
  <c r="AT19" i="1"/>
  <c r="AZ19" i="1" s="1"/>
  <c r="BD19" i="1" s="1"/>
  <c r="BG19" i="1" s="1"/>
  <c r="N17" i="61" s="1"/>
  <c r="O17" i="61" s="1"/>
  <c r="J41" i="7"/>
  <c r="K41" i="7" s="1"/>
  <c r="L41" i="7" s="1"/>
  <c r="R64" i="77" l="1"/>
  <c r="R64" i="64"/>
  <c r="Q63" i="64"/>
  <c r="Q11" i="49"/>
  <c r="R11" i="49"/>
  <c r="R10" i="49"/>
  <c r="Q10" i="49"/>
  <c r="R26" i="49"/>
  <c r="Q26" i="49"/>
  <c r="Q34" i="77"/>
  <c r="R34" i="77"/>
  <c r="R4" i="49"/>
  <c r="Q4" i="49"/>
  <c r="R29" i="77"/>
  <c r="Q29" i="77"/>
  <c r="R50" i="49"/>
  <c r="Q50" i="49"/>
  <c r="R21" i="49"/>
  <c r="Q21" i="49"/>
  <c r="Q7" i="49"/>
  <c r="R7" i="49"/>
  <c r="R29" i="49"/>
  <c r="Q29" i="49"/>
  <c r="R38" i="49"/>
  <c r="Q38" i="49"/>
  <c r="Q43" i="49"/>
  <c r="R43" i="49"/>
  <c r="Q31" i="49"/>
  <c r="R31" i="49"/>
  <c r="Q27" i="77"/>
  <c r="R27" i="77"/>
  <c r="R33" i="64"/>
  <c r="Q33" i="64"/>
  <c r="Q7" i="77"/>
  <c r="R7" i="77"/>
  <c r="R34" i="49"/>
  <c r="Q34" i="49"/>
  <c r="R11" i="77"/>
  <c r="Q11" i="77"/>
  <c r="Q35" i="49"/>
  <c r="R35" i="49"/>
  <c r="Q19" i="64"/>
  <c r="R19" i="64"/>
  <c r="Q39" i="49"/>
  <c r="R39" i="49"/>
  <c r="Q10" i="77"/>
  <c r="R10" i="77"/>
  <c r="R26" i="77"/>
  <c r="Q26" i="77"/>
  <c r="R30" i="49"/>
  <c r="Q30" i="49"/>
  <c r="Q23" i="77"/>
  <c r="R23" i="77"/>
  <c r="R17" i="77"/>
  <c r="Q17" i="77"/>
  <c r="Q15" i="49"/>
  <c r="R15" i="49"/>
  <c r="Q50" i="64"/>
  <c r="R50" i="64"/>
  <c r="R22" i="49"/>
  <c r="Q22" i="49"/>
  <c r="R18" i="49"/>
  <c r="Q18" i="49"/>
  <c r="Q19" i="49"/>
  <c r="R19" i="49"/>
  <c r="Q21" i="77"/>
  <c r="R21" i="77"/>
  <c r="R35" i="77"/>
  <c r="Q35" i="77"/>
  <c r="R71" i="64"/>
  <c r="Q71" i="64"/>
  <c r="R30" i="77"/>
  <c r="Q30" i="77"/>
  <c r="Q38" i="77"/>
  <c r="R38" i="77"/>
  <c r="Q33" i="77"/>
  <c r="R33" i="77"/>
  <c r="Q27" i="49"/>
  <c r="R27" i="49"/>
  <c r="R14" i="49"/>
  <c r="Q14" i="49"/>
  <c r="P3" i="76"/>
  <c r="O4" i="76"/>
  <c r="L41" i="64"/>
  <c r="M41" i="64" s="1"/>
  <c r="O41" i="64" s="1"/>
  <c r="P41" i="64" s="1"/>
  <c r="I42" i="63"/>
  <c r="J42" i="63" s="1"/>
  <c r="L42" i="63" s="1"/>
  <c r="M42" i="63" s="1"/>
  <c r="N42" i="63" s="1"/>
  <c r="R62" i="49"/>
  <c r="Q62" i="49"/>
  <c r="Q18" i="77"/>
  <c r="R18" i="77"/>
  <c r="Q15" i="64"/>
  <c r="R15" i="64"/>
  <c r="R25" i="49"/>
  <c r="Q25" i="49"/>
  <c r="N64" i="61"/>
  <c r="O64" i="61" s="1"/>
  <c r="N64" i="73"/>
  <c r="O64" i="73" s="1"/>
  <c r="N64" i="7"/>
  <c r="O64" i="7" s="1"/>
  <c r="S67" i="63"/>
  <c r="S66" i="14"/>
  <c r="Q13" i="77"/>
  <c r="R13" i="77"/>
  <c r="N65" i="61"/>
  <c r="O65" i="61" s="1"/>
  <c r="N65" i="73"/>
  <c r="O65" i="73" s="1"/>
  <c r="N65" i="7"/>
  <c r="O65" i="7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S4" i="73"/>
  <c r="T4" i="73" s="1"/>
  <c r="R5" i="73"/>
  <c r="BA32" i="1"/>
  <c r="BB32" i="1"/>
  <c r="BE32" i="1" s="1"/>
  <c r="N30" i="7" s="1"/>
  <c r="O30" i="7" s="1"/>
  <c r="N52" i="61"/>
  <c r="O52" i="61" s="1"/>
  <c r="N52" i="73"/>
  <c r="O52" i="73" s="1"/>
  <c r="N52" i="7"/>
  <c r="O52" i="7" s="1"/>
  <c r="AC31" i="5"/>
  <c r="R39" i="64"/>
  <c r="Q39" i="64"/>
  <c r="R17" i="49"/>
  <c r="Q17" i="49"/>
  <c r="Q23" i="49"/>
  <c r="R23" i="49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R52" i="77"/>
  <c r="Q52" i="77"/>
  <c r="S26" i="63"/>
  <c r="S25" i="14"/>
  <c r="L16" i="64"/>
  <c r="M16" i="64" s="1"/>
  <c r="O16" i="64" s="1"/>
  <c r="P16" i="64" s="1"/>
  <c r="I17" i="63"/>
  <c r="J17" i="63" s="1"/>
  <c r="L17" i="63" s="1"/>
  <c r="M17" i="63" s="1"/>
  <c r="N17" i="63" s="1"/>
  <c r="S37" i="63"/>
  <c r="S36" i="14"/>
  <c r="R66" i="49"/>
  <c r="Q66" i="49"/>
  <c r="Q9" i="77"/>
  <c r="R9" i="77"/>
  <c r="BA19" i="1"/>
  <c r="BB19" i="1"/>
  <c r="BE19" i="1" s="1"/>
  <c r="N17" i="7" s="1"/>
  <c r="O17" i="7" s="1"/>
  <c r="BA41" i="1"/>
  <c r="BB41" i="1"/>
  <c r="BE41" i="1" s="1"/>
  <c r="N39" i="7" s="1"/>
  <c r="O39" i="7" s="1"/>
  <c r="S46" i="63"/>
  <c r="S45" i="14"/>
  <c r="S3" i="7"/>
  <c r="BA20" i="1"/>
  <c r="BB20" i="1"/>
  <c r="BE20" i="1" s="1"/>
  <c r="N18" i="7" s="1"/>
  <c r="O18" i="7" s="1"/>
  <c r="N51" i="61"/>
  <c r="O51" i="61" s="1"/>
  <c r="N51" i="73"/>
  <c r="O51" i="73" s="1"/>
  <c r="N51" i="7"/>
  <c r="O51" i="7" s="1"/>
  <c r="R55" i="49"/>
  <c r="Q55" i="49"/>
  <c r="S61" i="63"/>
  <c r="S60" i="14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S9" i="1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N22" i="7" s="1"/>
  <c r="O22" i="7" s="1"/>
  <c r="Q65" i="49"/>
  <c r="R65" i="49"/>
  <c r="R46" i="77"/>
  <c r="Q46" i="77"/>
  <c r="BA33" i="1"/>
  <c r="BB33" i="1"/>
  <c r="BE33" i="1" s="1"/>
  <c r="N31" i="7" s="1"/>
  <c r="O31" i="7" s="1"/>
  <c r="R55" i="77"/>
  <c r="Q55" i="77"/>
  <c r="S57" i="63"/>
  <c r="S56" i="14"/>
  <c r="N63" i="61"/>
  <c r="O63" i="61" s="1"/>
  <c r="N63" i="7"/>
  <c r="O63" i="7" s="1"/>
  <c r="N63" i="73"/>
  <c r="O63" i="73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N54" i="73"/>
  <c r="O54" i="73" s="1"/>
  <c r="N54" i="7"/>
  <c r="O54" i="7" s="1"/>
  <c r="I26" i="61"/>
  <c r="H26" i="61"/>
  <c r="AT28" i="1"/>
  <c r="AZ28" i="1" s="1"/>
  <c r="BD28" i="1" s="1"/>
  <c r="BG28" i="1" s="1"/>
  <c r="N26" i="61" s="1"/>
  <c r="O26" i="61" s="1"/>
  <c r="AN28" i="1"/>
  <c r="N71" i="61"/>
  <c r="O71" i="61" s="1"/>
  <c r="N71" i="73"/>
  <c r="O71" i="73" s="1"/>
  <c r="N71" i="7"/>
  <c r="O71" i="7" s="1"/>
  <c r="Q27" i="64"/>
  <c r="R27" i="64"/>
  <c r="Q11" i="64"/>
  <c r="R11" i="64"/>
  <c r="Q23" i="64"/>
  <c r="R23" i="64"/>
  <c r="R13" i="49"/>
  <c r="Q13" i="49"/>
  <c r="Q14" i="77"/>
  <c r="R14" i="77"/>
  <c r="R4" i="77"/>
  <c r="Q4" i="77"/>
  <c r="Q61" i="49"/>
  <c r="R61" i="49"/>
  <c r="R63" i="49"/>
  <c r="Q63" i="49"/>
  <c r="L40" i="64"/>
  <c r="M40" i="64" s="1"/>
  <c r="O40" i="64" s="1"/>
  <c r="P40" i="64" s="1"/>
  <c r="I41" i="63"/>
  <c r="J41" i="63" s="1"/>
  <c r="L41" i="63" s="1"/>
  <c r="M41" i="63" s="1"/>
  <c r="N41" i="63" s="1"/>
  <c r="R50" i="77"/>
  <c r="Q50" i="77"/>
  <c r="N50" i="61"/>
  <c r="O50" i="61" s="1"/>
  <c r="N50" i="73"/>
  <c r="O50" i="73" s="1"/>
  <c r="N50" i="7"/>
  <c r="O50" i="7" s="1"/>
  <c r="BA12" i="1"/>
  <c r="BB12" i="1"/>
  <c r="BE12" i="1" s="1"/>
  <c r="N10" i="7" s="1"/>
  <c r="O10" i="7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N14" i="7" s="1"/>
  <c r="O14" i="7" s="1"/>
  <c r="Q44" i="64"/>
  <c r="R44" i="64"/>
  <c r="R44" i="49"/>
  <c r="Q44" i="49"/>
  <c r="N55" i="61"/>
  <c r="O55" i="61" s="1"/>
  <c r="N55" i="7"/>
  <c r="O55" i="7" s="1"/>
  <c r="N55" i="73"/>
  <c r="O55" i="73" s="1"/>
  <c r="Q39" i="77"/>
  <c r="R39" i="77"/>
  <c r="P13" i="64"/>
  <c r="BA17" i="1"/>
  <c r="BB17" i="1"/>
  <c r="BE17" i="1" s="1"/>
  <c r="N15" i="7" s="1"/>
  <c r="O15" i="7" s="1"/>
  <c r="BA21" i="1"/>
  <c r="BB21" i="1"/>
  <c r="BE21" i="1" s="1"/>
  <c r="N19" i="7" s="1"/>
  <c r="O19" i="7" s="1"/>
  <c r="R62" i="77"/>
  <c r="Q62" i="77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N21" i="7" s="1"/>
  <c r="O21" i="7" s="1"/>
  <c r="BA45" i="1"/>
  <c r="BB45" i="1"/>
  <c r="BE45" i="1" s="1"/>
  <c r="N43" i="7" s="1"/>
  <c r="O43" i="7" s="1"/>
  <c r="P31" i="64"/>
  <c r="O3" i="61"/>
  <c r="R3" i="61"/>
  <c r="N49" i="61"/>
  <c r="O49" i="61" s="1"/>
  <c r="N49" i="73"/>
  <c r="O49" i="73" s="1"/>
  <c r="N49" i="7"/>
  <c r="O49" i="7" s="1"/>
  <c r="Q51" i="77"/>
  <c r="R51" i="77"/>
  <c r="BA25" i="1"/>
  <c r="BB25" i="1"/>
  <c r="BE25" i="1" s="1"/>
  <c r="N23" i="7" s="1"/>
  <c r="O23" i="7" s="1"/>
  <c r="L32" i="64"/>
  <c r="M32" i="64" s="1"/>
  <c r="O32" i="64" s="1"/>
  <c r="P32" i="64" s="1"/>
  <c r="I33" i="63"/>
  <c r="J33" i="63" s="1"/>
  <c r="L33" i="63" s="1"/>
  <c r="M33" i="63" s="1"/>
  <c r="N33" i="63" s="1"/>
  <c r="R63" i="77"/>
  <c r="Q63" i="77"/>
  <c r="R25" i="77"/>
  <c r="Q25" i="77"/>
  <c r="BA13" i="1"/>
  <c r="BB13" i="1"/>
  <c r="BE13" i="1" s="1"/>
  <c r="N11" i="7" s="1"/>
  <c r="O11" i="7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N57" i="73"/>
  <c r="O57" i="73" s="1"/>
  <c r="N57" i="7"/>
  <c r="O57" i="7" s="1"/>
  <c r="O4" i="14"/>
  <c r="P3" i="14"/>
  <c r="BA9" i="1"/>
  <c r="BB9" i="1"/>
  <c r="BE9" i="1" s="1"/>
  <c r="N7" i="7" s="1"/>
  <c r="O7" i="7" s="1"/>
  <c r="R31" i="77"/>
  <c r="Q31" i="77"/>
  <c r="BA40" i="1"/>
  <c r="BB40" i="1"/>
  <c r="BE40" i="1" s="1"/>
  <c r="N38" i="7" s="1"/>
  <c r="O38" i="7" s="1"/>
  <c r="R33" i="49"/>
  <c r="Q33" i="49"/>
  <c r="Q19" i="77"/>
  <c r="R19" i="77"/>
  <c r="S70" i="63"/>
  <c r="S69" i="14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Q54" i="77"/>
  <c r="R54" i="77"/>
  <c r="S60" i="63"/>
  <c r="S59" i="14"/>
  <c r="BA37" i="1"/>
  <c r="BB37" i="1"/>
  <c r="BE37" i="1" s="1"/>
  <c r="N35" i="7" s="1"/>
  <c r="O35" i="7" s="1"/>
  <c r="N53" i="61"/>
  <c r="O53" i="61" s="1"/>
  <c r="N53" i="73"/>
  <c r="O53" i="73" s="1"/>
  <c r="N53" i="7"/>
  <c r="O53" i="7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S68" i="14"/>
  <c r="Q15" i="77"/>
  <c r="R15" i="77"/>
  <c r="R35" i="64"/>
  <c r="Q35" i="64"/>
  <c r="Q61" i="77"/>
  <c r="R61" i="77"/>
  <c r="Q49" i="77"/>
  <c r="R49" i="77"/>
  <c r="R37" i="77"/>
  <c r="Q37" i="77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J14" i="61" s="1"/>
  <c r="K14" i="61" s="1"/>
  <c r="L14" i="61" s="1"/>
  <c r="AT16" i="1"/>
  <c r="AZ16" i="1" s="1"/>
  <c r="BD16" i="1" s="1"/>
  <c r="BG16" i="1" s="1"/>
  <c r="N14" i="61" s="1"/>
  <c r="O14" i="61" s="1"/>
  <c r="AN16" i="1"/>
  <c r="Q57" i="49"/>
  <c r="R57" i="49"/>
  <c r="Q43" i="77"/>
  <c r="R43" i="77"/>
  <c r="L8" i="64"/>
  <c r="M8" i="64" s="1"/>
  <c r="O8" i="64" s="1"/>
  <c r="P8" i="64" s="1"/>
  <c r="I9" i="63"/>
  <c r="J9" i="63" s="1"/>
  <c r="L9" i="63" s="1"/>
  <c r="M9" i="63" s="1"/>
  <c r="N9" i="63" s="1"/>
  <c r="P25" i="64"/>
  <c r="R9" i="49"/>
  <c r="Q9" i="49"/>
  <c r="R48" i="64"/>
  <c r="Q48" i="64"/>
  <c r="BA6" i="1"/>
  <c r="BB6" i="1"/>
  <c r="BE6" i="1" s="1"/>
  <c r="S43" i="63"/>
  <c r="S42" i="14"/>
  <c r="S30" i="63"/>
  <c r="S29" i="14"/>
  <c r="Q22" i="77"/>
  <c r="R22" i="77"/>
  <c r="BA28" i="1"/>
  <c r="BB28" i="1"/>
  <c r="BE28" i="1" s="1"/>
  <c r="N26" i="7" s="1"/>
  <c r="O26" i="7" s="1"/>
  <c r="S4" i="49"/>
  <c r="S5" i="49" s="1"/>
  <c r="S6" i="49" s="1"/>
  <c r="S7" i="49" s="1"/>
  <c r="S8" i="49" s="1"/>
  <c r="S9" i="49" s="1"/>
  <c r="S10" i="49" s="1"/>
  <c r="S11" i="49" s="1"/>
  <c r="S12" i="49" s="1"/>
  <c r="S13" i="49" s="1"/>
  <c r="S14" i="49" s="1"/>
  <c r="S15" i="49" s="1"/>
  <c r="S16" i="49" s="1"/>
  <c r="S17" i="49" s="1"/>
  <c r="S18" i="49" s="1"/>
  <c r="S19" i="49" s="1"/>
  <c r="S20" i="49" s="1"/>
  <c r="S21" i="49" s="1"/>
  <c r="S22" i="49" s="1"/>
  <c r="S23" i="49" s="1"/>
  <c r="S24" i="49" s="1"/>
  <c r="S25" i="49" s="1"/>
  <c r="S26" i="49" s="1"/>
  <c r="S27" i="49" s="1"/>
  <c r="S28" i="49" s="1"/>
  <c r="S29" i="49" s="1"/>
  <c r="S30" i="49" s="1"/>
  <c r="S31" i="49" s="1"/>
  <c r="S32" i="49" s="1"/>
  <c r="S33" i="49" s="1"/>
  <c r="S34" i="49" s="1"/>
  <c r="S35" i="49" s="1"/>
  <c r="S36" i="49" s="1"/>
  <c r="S37" i="49" s="1"/>
  <c r="S38" i="49" s="1"/>
  <c r="S39" i="49" s="1"/>
  <c r="S40" i="49" s="1"/>
  <c r="S41" i="49" s="1"/>
  <c r="S42" i="49" s="1"/>
  <c r="S43" i="49" s="1"/>
  <c r="S44" i="49" s="1"/>
  <c r="S45" i="49" s="1"/>
  <c r="S46" i="49" s="1"/>
  <c r="S47" i="49" s="1"/>
  <c r="S48" i="49" s="1"/>
  <c r="S49" i="49" s="1"/>
  <c r="S50" i="49" s="1"/>
  <c r="S51" i="49" s="1"/>
  <c r="S52" i="49" s="1"/>
  <c r="S53" i="49" s="1"/>
  <c r="S54" i="49" s="1"/>
  <c r="S55" i="49" s="1"/>
  <c r="S56" i="49" s="1"/>
  <c r="S57" i="49" s="1"/>
  <c r="S58" i="49" s="1"/>
  <c r="S59" i="49" s="1"/>
  <c r="S60" i="49" s="1"/>
  <c r="N46" i="73"/>
  <c r="O46" i="73" s="1"/>
  <c r="N46" i="61"/>
  <c r="O46" i="61" s="1"/>
  <c r="N46" i="7"/>
  <c r="O46" i="7" s="1"/>
  <c r="AC21" i="2"/>
  <c r="S4" i="77"/>
  <c r="S5" i="77" s="1"/>
  <c r="S6" i="77" s="1"/>
  <c r="S7" i="77" s="1"/>
  <c r="S8" i="77" s="1"/>
  <c r="S9" i="77" s="1"/>
  <c r="S10" i="77" s="1"/>
  <c r="S11" i="77" s="1"/>
  <c r="S12" i="77" s="1"/>
  <c r="S13" i="77" s="1"/>
  <c r="S14" i="77" s="1"/>
  <c r="S15" i="77" s="1"/>
  <c r="S16" i="77" s="1"/>
  <c r="S17" i="77" s="1"/>
  <c r="S18" i="77" s="1"/>
  <c r="S19" i="77" s="1"/>
  <c r="S20" i="77" s="1"/>
  <c r="S21" i="77" s="1"/>
  <c r="I30" i="61"/>
  <c r="H30" i="61"/>
  <c r="J30" i="61" s="1"/>
  <c r="K30" i="61" s="1"/>
  <c r="L30" i="61" s="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Q49" i="49"/>
  <c r="R49" i="49"/>
  <c r="Q7" i="76"/>
  <c r="Q8" i="76" s="1"/>
  <c r="Q9" i="76" s="1"/>
  <c r="Q10" i="76" s="1"/>
  <c r="Q11" i="76" s="1"/>
  <c r="Q12" i="76" s="1"/>
  <c r="Q13" i="76" s="1"/>
  <c r="Q14" i="76" s="1"/>
  <c r="Q15" i="76" s="1"/>
  <c r="Q16" i="76" s="1"/>
  <c r="Q17" i="76" s="1"/>
  <c r="Q18" i="76" s="1"/>
  <c r="Q19" i="76" s="1"/>
  <c r="Q20" i="76" s="1"/>
  <c r="Q21" i="76" s="1"/>
  <c r="Q22" i="76" s="1"/>
  <c r="Q23" i="76" s="1"/>
  <c r="Q24" i="76" s="1"/>
  <c r="Q25" i="76" s="1"/>
  <c r="Q26" i="76" s="1"/>
  <c r="Q27" i="76" s="1"/>
  <c r="Q28" i="76" s="1"/>
  <c r="Q29" i="76" s="1"/>
  <c r="Q30" i="76" s="1"/>
  <c r="Q31" i="76" s="1"/>
  <c r="Q32" i="76" s="1"/>
  <c r="Q33" i="76" s="1"/>
  <c r="Q34" i="76" s="1"/>
  <c r="Q35" i="76" s="1"/>
  <c r="Q36" i="76" s="1"/>
  <c r="Q37" i="76" s="1"/>
  <c r="Q38" i="76" s="1"/>
  <c r="Q39" i="76" s="1"/>
  <c r="Q40" i="76" s="1"/>
  <c r="Q41" i="76" s="1"/>
  <c r="Q42" i="76" s="1"/>
  <c r="Q43" i="76" s="1"/>
  <c r="Q44" i="76" s="1"/>
  <c r="Q45" i="76" s="1"/>
  <c r="Q46" i="76" s="1"/>
  <c r="Q47" i="76" s="1"/>
  <c r="Q48" i="76" s="1"/>
  <c r="Q49" i="76" s="1"/>
  <c r="Q50" i="76" s="1"/>
  <c r="Q51" i="76" s="1"/>
  <c r="Q52" i="76" s="1"/>
  <c r="Q53" i="76" s="1"/>
  <c r="Q54" i="76" s="1"/>
  <c r="Q55" i="76" s="1"/>
  <c r="Q56" i="76" s="1"/>
  <c r="Q57" i="76" s="1"/>
  <c r="Q58" i="76" s="1"/>
  <c r="Q59" i="76" s="1"/>
  <c r="Q60" i="76" s="1"/>
  <c r="Q61" i="76" s="1"/>
  <c r="Q62" i="76" s="1"/>
  <c r="Q63" i="76" s="1"/>
  <c r="Q64" i="76" s="1"/>
  <c r="Q65" i="76" s="1"/>
  <c r="Q66" i="76" s="1"/>
  <c r="Q67" i="76" s="1"/>
  <c r="Q68" i="76" s="1"/>
  <c r="Q69" i="76" s="1"/>
  <c r="R46" i="49"/>
  <c r="Q46" i="49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N33" i="7" s="1"/>
  <c r="O33" i="7" s="1"/>
  <c r="R55" i="64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7" i="14"/>
  <c r="R71" i="49"/>
  <c r="Q71" i="49"/>
  <c r="S63" i="63"/>
  <c r="S62" i="14"/>
  <c r="S59" i="63"/>
  <c r="S58" i="14"/>
  <c r="R29" i="64"/>
  <c r="Q29" i="64"/>
  <c r="R4" i="64"/>
  <c r="Q4" i="64"/>
  <c r="Q57" i="77"/>
  <c r="R57" i="77"/>
  <c r="R71" i="77"/>
  <c r="Q71" i="77"/>
  <c r="R48" i="49"/>
  <c r="Q48" i="49"/>
  <c r="S4" i="63"/>
  <c r="S3" i="14"/>
  <c r="J12" i="61"/>
  <c r="K12" i="61" s="1"/>
  <c r="L12" i="61" s="1"/>
  <c r="R44" i="77"/>
  <c r="Q44" i="77"/>
  <c r="J35" i="61"/>
  <c r="K35" i="61" s="1"/>
  <c r="L35" i="61" s="1"/>
  <c r="BA36" i="1"/>
  <c r="BB36" i="1"/>
  <c r="BE36" i="1" s="1"/>
  <c r="N34" i="7" s="1"/>
  <c r="O34" i="7" s="1"/>
  <c r="R37" i="49"/>
  <c r="Q37" i="49"/>
  <c r="N48" i="61"/>
  <c r="O48" i="61" s="1"/>
  <c r="N48" i="73"/>
  <c r="O48" i="73" s="1"/>
  <c r="N48" i="7"/>
  <c r="O48" i="7" s="1"/>
  <c r="BA29" i="1"/>
  <c r="BB29" i="1"/>
  <c r="BE29" i="1" s="1"/>
  <c r="N27" i="7" s="1"/>
  <c r="O27" i="7" s="1"/>
  <c r="BA46" i="1"/>
  <c r="BB46" i="1"/>
  <c r="BE46" i="1" s="1"/>
  <c r="N44" i="7" s="1"/>
  <c r="O44" i="7" s="1"/>
  <c r="J32" i="61"/>
  <c r="K32" i="61" s="1"/>
  <c r="L32" i="61" s="1"/>
  <c r="N61" i="61"/>
  <c r="O61" i="61" s="1"/>
  <c r="N61" i="73"/>
  <c r="O61" i="73" s="1"/>
  <c r="N61" i="7"/>
  <c r="O61" i="7" s="1"/>
  <c r="V26" i="3"/>
  <c r="W25" i="3"/>
  <c r="Q70" i="76" l="1"/>
  <c r="Q71" i="76" s="1"/>
  <c r="Q70" i="14"/>
  <c r="Q71" i="14" s="1"/>
  <c r="S61" i="49"/>
  <c r="S62" i="49" s="1"/>
  <c r="S63" i="49" s="1"/>
  <c r="S64" i="49" s="1"/>
  <c r="S65" i="49" s="1"/>
  <c r="S66" i="49" s="1"/>
  <c r="S67" i="49" s="1"/>
  <c r="S68" i="49" s="1"/>
  <c r="S69" i="49" s="1"/>
  <c r="R20" i="64"/>
  <c r="Q20" i="64"/>
  <c r="N4" i="7"/>
  <c r="BI6" i="1"/>
  <c r="R8" i="64"/>
  <c r="Q8" i="64"/>
  <c r="R22" i="64"/>
  <c r="Q22" i="64"/>
  <c r="Q36" i="64"/>
  <c r="R36" i="64"/>
  <c r="S12" i="63"/>
  <c r="S11" i="14"/>
  <c r="S24" i="63"/>
  <c r="S23" i="14"/>
  <c r="S50" i="63"/>
  <c r="S49" i="14"/>
  <c r="S22" i="63"/>
  <c r="S21" i="14"/>
  <c r="S16" i="63"/>
  <c r="S15" i="14"/>
  <c r="S72" i="63"/>
  <c r="S71" i="14"/>
  <c r="J18" i="61"/>
  <c r="K18" i="61" s="1"/>
  <c r="L18" i="61" s="1"/>
  <c r="S64" i="63"/>
  <c r="S63" i="14"/>
  <c r="S23" i="63"/>
  <c r="S22" i="14"/>
  <c r="R3" i="64"/>
  <c r="S3" i="64" s="1"/>
  <c r="S4" i="64" s="1"/>
  <c r="Q3" i="64"/>
  <c r="U3" i="64"/>
  <c r="V3" i="64" s="1"/>
  <c r="R4" i="63"/>
  <c r="T4" i="63" s="1"/>
  <c r="U3" i="49"/>
  <c r="V3" i="49" s="1"/>
  <c r="W3" i="49" s="1"/>
  <c r="X3" i="49" s="1"/>
  <c r="R3" i="14"/>
  <c r="T3" i="14" s="1"/>
  <c r="U3" i="14" s="1"/>
  <c r="V3" i="14" s="1"/>
  <c r="T3" i="7"/>
  <c r="S40" i="63"/>
  <c r="S39" i="14"/>
  <c r="L10" i="64"/>
  <c r="M10" i="64" s="1"/>
  <c r="O10" i="64" s="1"/>
  <c r="P10" i="64" s="1"/>
  <c r="I11" i="63"/>
  <c r="J11" i="63" s="1"/>
  <c r="L11" i="63" s="1"/>
  <c r="M11" i="63" s="1"/>
  <c r="N11" i="63" s="1"/>
  <c r="AC32" i="5"/>
  <c r="AD31" i="5"/>
  <c r="S31" i="63"/>
  <c r="S30" i="14"/>
  <c r="J7" i="61"/>
  <c r="K7" i="61" s="1"/>
  <c r="L7" i="61" s="1"/>
  <c r="S65" i="63"/>
  <c r="S64" i="14"/>
  <c r="O5" i="76"/>
  <c r="P4" i="76"/>
  <c r="W26" i="3"/>
  <c r="V27" i="3"/>
  <c r="S62" i="63"/>
  <c r="S61" i="14"/>
  <c r="S45" i="63"/>
  <c r="S44" i="14"/>
  <c r="S49" i="63"/>
  <c r="S48" i="14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S22" i="77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35" i="77" s="1"/>
  <c r="S36" i="77" s="1"/>
  <c r="S37" i="77" s="1"/>
  <c r="S38" i="77" s="1"/>
  <c r="S39" i="77" s="1"/>
  <c r="S40" i="77" s="1"/>
  <c r="S41" i="77" s="1"/>
  <c r="S42" i="77" s="1"/>
  <c r="S43" i="77" s="1"/>
  <c r="S44" i="77" s="1"/>
  <c r="S45" i="77" s="1"/>
  <c r="S46" i="77" s="1"/>
  <c r="S47" i="77" s="1"/>
  <c r="S48" i="77" s="1"/>
  <c r="S49" i="77" s="1"/>
  <c r="S50" i="77" s="1"/>
  <c r="S51" i="77" s="1"/>
  <c r="S52" i="77" s="1"/>
  <c r="S53" i="77" s="1"/>
  <c r="S54" i="77" s="1"/>
  <c r="S55" i="77" s="1"/>
  <c r="S56" i="77" s="1"/>
  <c r="S57" i="77" s="1"/>
  <c r="S58" i="77" s="1"/>
  <c r="S59" i="77" s="1"/>
  <c r="S60" i="77" s="1"/>
  <c r="S61" i="77" s="1"/>
  <c r="S62" i="77" s="1"/>
  <c r="S63" i="77" s="1"/>
  <c r="S64" i="77" s="1"/>
  <c r="S65" i="77" s="1"/>
  <c r="S66" i="77" s="1"/>
  <c r="S67" i="77" s="1"/>
  <c r="S68" i="77" s="1"/>
  <c r="S69" i="77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53" i="14"/>
  <c r="S36" i="63"/>
  <c r="S35" i="14"/>
  <c r="J43" i="61"/>
  <c r="K43" i="61" s="1"/>
  <c r="L43" i="61" s="1"/>
  <c r="S39" i="63"/>
  <c r="S38" i="14"/>
  <c r="S8" i="63"/>
  <c r="S7" i="14"/>
  <c r="J45" i="61"/>
  <c r="K45" i="61" s="1"/>
  <c r="L45" i="61" s="1"/>
  <c r="R31" i="64"/>
  <c r="Q31" i="64"/>
  <c r="S15" i="63"/>
  <c r="S14" i="14"/>
  <c r="J34" i="61"/>
  <c r="K34" i="61" s="1"/>
  <c r="L34" i="61" s="1"/>
  <c r="S51" i="63"/>
  <c r="S50" i="14"/>
  <c r="J26" i="61"/>
  <c r="K26" i="61" s="1"/>
  <c r="L26" i="61" s="1"/>
  <c r="R42" i="64"/>
  <c r="Q42" i="64"/>
  <c r="S53" i="63"/>
  <c r="S52" i="14"/>
  <c r="S66" i="63"/>
  <c r="S65" i="14"/>
  <c r="R25" i="64"/>
  <c r="Q25" i="64"/>
  <c r="R6" i="64"/>
  <c r="Q6" i="64"/>
  <c r="P4" i="14"/>
  <c r="O5" i="14"/>
  <c r="S44" i="63"/>
  <c r="S43" i="14"/>
  <c r="S20" i="63"/>
  <c r="S19" i="1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S31" i="14"/>
  <c r="R49" i="64"/>
  <c r="Q49" i="64"/>
  <c r="R24" i="64"/>
  <c r="Q24" i="64"/>
  <c r="S19" i="63"/>
  <c r="S18" i="14"/>
  <c r="S18" i="63"/>
  <c r="S17" i="14"/>
  <c r="J10" i="61"/>
  <c r="K10" i="61" s="1"/>
  <c r="L10" i="61" s="1"/>
  <c r="R6" i="73"/>
  <c r="S5" i="73"/>
  <c r="T5" i="73" s="1"/>
  <c r="L7" i="64"/>
  <c r="M7" i="64" s="1"/>
  <c r="O7" i="64" s="1"/>
  <c r="P7" i="64" s="1"/>
  <c r="I8" i="63"/>
  <c r="J8" i="63" s="1"/>
  <c r="L8" i="63" s="1"/>
  <c r="M8" i="63" s="1"/>
  <c r="N8" i="63" s="1"/>
  <c r="S35" i="63"/>
  <c r="S34" i="14"/>
  <c r="AC22" i="2"/>
  <c r="AD21" i="2"/>
  <c r="S28" i="63"/>
  <c r="S27" i="14"/>
  <c r="R5" i="64"/>
  <c r="Q5" i="64"/>
  <c r="S34" i="63"/>
  <c r="S33" i="14"/>
  <c r="J38" i="61"/>
  <c r="K38" i="61" s="1"/>
  <c r="L38" i="61" s="1"/>
  <c r="S47" i="63"/>
  <c r="S46" i="14"/>
  <c r="S27" i="63"/>
  <c r="S26" i="14"/>
  <c r="L43" i="64"/>
  <c r="M43" i="64" s="1"/>
  <c r="O43" i="64" s="1"/>
  <c r="P43" i="64" s="1"/>
  <c r="I44" i="63"/>
  <c r="J44" i="63" s="1"/>
  <c r="L44" i="63" s="1"/>
  <c r="M44" i="63" s="1"/>
  <c r="N44" i="63" s="1"/>
  <c r="S58" i="63"/>
  <c r="S57" i="14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4" i="61"/>
  <c r="R12" i="64"/>
  <c r="Q12" i="64"/>
  <c r="S56" i="63"/>
  <c r="S55" i="14"/>
  <c r="L34" i="64"/>
  <c r="M34" i="64" s="1"/>
  <c r="O34" i="64" s="1"/>
  <c r="P34" i="64" s="1"/>
  <c r="I35" i="63"/>
  <c r="J35" i="63" s="1"/>
  <c r="L35" i="63" s="1"/>
  <c r="M35" i="63" s="1"/>
  <c r="N35" i="63" s="1"/>
  <c r="S11" i="63"/>
  <c r="S10" i="14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S54" i="14"/>
  <c r="Q4" i="63"/>
  <c r="Q5" i="63" s="1"/>
  <c r="Q6" i="63" s="1"/>
  <c r="Q7" i="63" s="1"/>
  <c r="Q8" i="63" s="1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O4" i="63"/>
  <c r="S52" i="63"/>
  <c r="S51" i="14"/>
  <c r="R16" i="64"/>
  <c r="Q16" i="64"/>
  <c r="R41" i="64"/>
  <c r="Q41" i="64"/>
  <c r="S70" i="77" l="1"/>
  <c r="S71" i="77" s="1"/>
  <c r="S70" i="49"/>
  <c r="S71" i="49" s="1"/>
  <c r="S72" i="49" s="1"/>
  <c r="Q19" i="63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O5" i="63"/>
  <c r="P4" i="63"/>
  <c r="P5" i="14"/>
  <c r="O6" i="14"/>
  <c r="R38" i="64"/>
  <c r="Q38" i="64"/>
  <c r="S5" i="64"/>
  <c r="S6" i="64" s="1"/>
  <c r="S7" i="64" s="1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BJ6" i="1"/>
  <c r="BI7" i="1"/>
  <c r="R43" i="64"/>
  <c r="Q43" i="64"/>
  <c r="R18" i="64"/>
  <c r="Q18" i="64"/>
  <c r="AC33" i="5"/>
  <c r="AD32" i="5"/>
  <c r="U4" i="63"/>
  <c r="V4" i="63" s="1"/>
  <c r="O4" i="7"/>
  <c r="R4" i="7"/>
  <c r="S6" i="73"/>
  <c r="T6" i="73" s="1"/>
  <c r="R7" i="73"/>
  <c r="R26" i="64"/>
  <c r="Q26" i="64"/>
  <c r="R34" i="64"/>
  <c r="Q34" i="64"/>
  <c r="R5" i="61"/>
  <c r="S4" i="61"/>
  <c r="T4" i="61" s="1"/>
  <c r="AC23" i="2"/>
  <c r="AD22" i="2"/>
  <c r="Q7" i="64"/>
  <c r="R7" i="64"/>
  <c r="R30" i="64"/>
  <c r="Q30" i="64"/>
  <c r="P5" i="76"/>
  <c r="O6" i="76"/>
  <c r="W3" i="64"/>
  <c r="X3" i="64" s="1"/>
  <c r="R45" i="64"/>
  <c r="Q45" i="64"/>
  <c r="R14" i="64"/>
  <c r="Q14" i="64"/>
  <c r="V28" i="3"/>
  <c r="W27" i="3"/>
  <c r="R10" i="64"/>
  <c r="Q10" i="64"/>
  <c r="S70" i="64" l="1"/>
  <c r="S71" i="64" s="1"/>
  <c r="Q71" i="63"/>
  <c r="Q72" i="63" s="1"/>
  <c r="AC24" i="2"/>
  <c r="AD23" i="2"/>
  <c r="P6" i="14"/>
  <c r="O7" i="14"/>
  <c r="P6" i="76"/>
  <c r="O7" i="76"/>
  <c r="R5" i="7"/>
  <c r="S4" i="7"/>
  <c r="AC34" i="5"/>
  <c r="AD33" i="5"/>
  <c r="S5" i="61"/>
  <c r="T5" i="61" s="1"/>
  <c r="R6" i="61"/>
  <c r="S5" i="63"/>
  <c r="S4" i="14"/>
  <c r="BI8" i="1"/>
  <c r="BJ7" i="1"/>
  <c r="V29" i="3"/>
  <c r="W28" i="3"/>
  <c r="S7" i="73"/>
  <c r="T7" i="73" s="1"/>
  <c r="R8" i="73"/>
  <c r="P5" i="63"/>
  <c r="O6" i="63"/>
  <c r="BI9" i="1" l="1"/>
  <c r="BJ8" i="1"/>
  <c r="U4" i="64"/>
  <c r="V4" i="64" s="1"/>
  <c r="W4" i="64" s="1"/>
  <c r="X4" i="64" s="1"/>
  <c r="R5" i="63"/>
  <c r="T5" i="63" s="1"/>
  <c r="U5" i="63" s="1"/>
  <c r="V5" i="63" s="1"/>
  <c r="U4" i="49"/>
  <c r="V4" i="49" s="1"/>
  <c r="W4" i="49" s="1"/>
  <c r="X4" i="49" s="1"/>
  <c r="T4" i="7"/>
  <c r="R4" i="14"/>
  <c r="T4" i="14" s="1"/>
  <c r="U4" i="14" s="1"/>
  <c r="V4" i="14" s="1"/>
  <c r="R6" i="7"/>
  <c r="S5" i="7"/>
  <c r="P7" i="14"/>
  <c r="O8" i="14"/>
  <c r="P7" i="76"/>
  <c r="O8" i="76"/>
  <c r="P6" i="63"/>
  <c r="O7" i="63"/>
  <c r="V30" i="3"/>
  <c r="W29" i="3"/>
  <c r="R9" i="73"/>
  <c r="S8" i="73"/>
  <c r="T8" i="73" s="1"/>
  <c r="R7" i="61"/>
  <c r="S6" i="61"/>
  <c r="T6" i="61" s="1"/>
  <c r="AC35" i="5"/>
  <c r="AD34" i="5"/>
  <c r="AC25" i="2"/>
  <c r="AD24" i="2"/>
  <c r="S7" i="61" l="1"/>
  <c r="T7" i="61" s="1"/>
  <c r="R8" i="61"/>
  <c r="P8" i="14"/>
  <c r="O9" i="14"/>
  <c r="AC26" i="2"/>
  <c r="AD25" i="2"/>
  <c r="V31" i="3"/>
  <c r="W30" i="3"/>
  <c r="R7" i="7"/>
  <c r="S6" i="7"/>
  <c r="P7" i="63"/>
  <c r="O8" i="63"/>
  <c r="AC36" i="5"/>
  <c r="AD35" i="5"/>
  <c r="R10" i="73"/>
  <c r="S9" i="73"/>
  <c r="T9" i="73" s="1"/>
  <c r="P8" i="76"/>
  <c r="O9" i="76"/>
  <c r="U5" i="64"/>
  <c r="V5" i="64" s="1"/>
  <c r="W5" i="64" s="1"/>
  <c r="X5" i="64" s="1"/>
  <c r="R6" i="63"/>
  <c r="T6" i="63" s="1"/>
  <c r="U6" i="63" s="1"/>
  <c r="V6" i="63" s="1"/>
  <c r="U5" i="49"/>
  <c r="V5" i="49" s="1"/>
  <c r="W5" i="49" s="1"/>
  <c r="X5" i="49" s="1"/>
  <c r="T5" i="7"/>
  <c r="R5" i="14"/>
  <c r="T5" i="14" s="1"/>
  <c r="U5" i="14" s="1"/>
  <c r="V5" i="14" s="1"/>
  <c r="BI10" i="1"/>
  <c r="BJ9" i="1"/>
  <c r="P9" i="14" l="1"/>
  <c r="O10" i="14"/>
  <c r="AC37" i="5"/>
  <c r="AD36" i="5"/>
  <c r="R8" i="7"/>
  <c r="S7" i="7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U6" i="49"/>
  <c r="V6" i="49" s="1"/>
  <c r="W6" i="49" s="1"/>
  <c r="X6" i="49" s="1"/>
  <c r="T6" i="7"/>
  <c r="R6" i="14"/>
  <c r="T6" i="14" s="1"/>
  <c r="U6" i="14" s="1"/>
  <c r="V6" i="14" s="1"/>
  <c r="O10" i="76"/>
  <c r="P9" i="76"/>
  <c r="R11" i="73"/>
  <c r="S10" i="73"/>
  <c r="T10" i="73" s="1"/>
  <c r="V32" i="3"/>
  <c r="W31" i="3"/>
  <c r="O11" i="76" l="1"/>
  <c r="P10" i="76"/>
  <c r="P9" i="63"/>
  <c r="O10" i="63"/>
  <c r="AC28" i="2"/>
  <c r="AD27" i="2"/>
  <c r="AC38" i="5"/>
  <c r="AD37" i="5"/>
  <c r="V33" i="3"/>
  <c r="W32" i="3"/>
  <c r="R12" i="73"/>
  <c r="S11" i="73"/>
  <c r="T11" i="73" s="1"/>
  <c r="U7" i="64"/>
  <c r="V7" i="64" s="1"/>
  <c r="W7" i="64" s="1"/>
  <c r="X7" i="64" s="1"/>
  <c r="R8" i="63"/>
  <c r="T8" i="63" s="1"/>
  <c r="U8" i="63" s="1"/>
  <c r="V8" i="63" s="1"/>
  <c r="U7" i="49"/>
  <c r="V7" i="49" s="1"/>
  <c r="W7" i="49" s="1"/>
  <c r="X7" i="49" s="1"/>
  <c r="T7" i="7"/>
  <c r="R7" i="14"/>
  <c r="T7" i="14" s="1"/>
  <c r="U7" i="14" s="1"/>
  <c r="V7" i="14" s="1"/>
  <c r="P10" i="14"/>
  <c r="O11" i="14"/>
  <c r="S9" i="61"/>
  <c r="T9" i="61" s="1"/>
  <c r="R10" i="61"/>
  <c r="BI12" i="1"/>
  <c r="BJ11" i="1"/>
  <c r="R9" i="7"/>
  <c r="S8" i="7"/>
  <c r="R10" i="7" l="1"/>
  <c r="S9" i="7"/>
  <c r="P10" i="63"/>
  <c r="O11" i="63"/>
  <c r="P11" i="14"/>
  <c r="O12" i="14"/>
  <c r="S12" i="73"/>
  <c r="T12" i="73" s="1"/>
  <c r="R13" i="73"/>
  <c r="AC39" i="5"/>
  <c r="AD38" i="5"/>
  <c r="BI13" i="1"/>
  <c r="BJ12" i="1"/>
  <c r="U8" i="64"/>
  <c r="V8" i="64" s="1"/>
  <c r="W8" i="64" s="1"/>
  <c r="X8" i="64" s="1"/>
  <c r="R9" i="63"/>
  <c r="T9" i="63" s="1"/>
  <c r="U9" i="63" s="1"/>
  <c r="V9" i="63" s="1"/>
  <c r="U8" i="49"/>
  <c r="V8" i="49" s="1"/>
  <c r="W8" i="49" s="1"/>
  <c r="X8" i="49" s="1"/>
  <c r="T8" i="7"/>
  <c r="R8" i="14"/>
  <c r="T8" i="14" s="1"/>
  <c r="U8" i="14" s="1"/>
  <c r="V8" i="14" s="1"/>
  <c r="R11" i="61"/>
  <c r="S10" i="61"/>
  <c r="T10" i="61" s="1"/>
  <c r="V34" i="3"/>
  <c r="W33" i="3"/>
  <c r="AC29" i="2"/>
  <c r="AD28" i="2"/>
  <c r="O12" i="76"/>
  <c r="P11" i="76"/>
  <c r="O13" i="76" l="1"/>
  <c r="P12" i="76"/>
  <c r="BJ13" i="1"/>
  <c r="BI14" i="1"/>
  <c r="P11" i="63"/>
  <c r="O12" i="63"/>
  <c r="AC30" i="2"/>
  <c r="AD30" i="2" s="1"/>
  <c r="AD29" i="2"/>
  <c r="S11" i="61"/>
  <c r="T11" i="61" s="1"/>
  <c r="R12" i="61"/>
  <c r="P12" i="14"/>
  <c r="O13" i="14"/>
  <c r="U9" i="64"/>
  <c r="V9" i="64" s="1"/>
  <c r="W9" i="64" s="1"/>
  <c r="X9" i="64" s="1"/>
  <c r="R10" i="63"/>
  <c r="T10" i="63" s="1"/>
  <c r="U10" i="63" s="1"/>
  <c r="V10" i="63" s="1"/>
  <c r="U9" i="49"/>
  <c r="V9" i="49" s="1"/>
  <c r="W9" i="49" s="1"/>
  <c r="X9" i="49" s="1"/>
  <c r="T9" i="7"/>
  <c r="R9" i="14"/>
  <c r="T9" i="14" s="1"/>
  <c r="U9" i="14" s="1"/>
  <c r="V9" i="14" s="1"/>
  <c r="W34" i="3"/>
  <c r="V35" i="3"/>
  <c r="R14" i="73"/>
  <c r="S13" i="73"/>
  <c r="T13" i="73" s="1"/>
  <c r="AC40" i="5"/>
  <c r="AD39" i="5"/>
  <c r="R11" i="7"/>
  <c r="S10" i="7"/>
  <c r="BI15" i="1" l="1"/>
  <c r="BJ14" i="1"/>
  <c r="V36" i="3"/>
  <c r="W35" i="3"/>
  <c r="R12" i="7"/>
  <c r="S11" i="7"/>
  <c r="P13" i="14"/>
  <c r="O14" i="14"/>
  <c r="AC41" i="5"/>
  <c r="AD40" i="5"/>
  <c r="R13" i="61"/>
  <c r="S12" i="61"/>
  <c r="T12" i="61" s="1"/>
  <c r="P12" i="63"/>
  <c r="O13" i="63"/>
  <c r="R15" i="73"/>
  <c r="S14" i="73"/>
  <c r="T14" i="73" s="1"/>
  <c r="U10" i="64"/>
  <c r="V10" i="64" s="1"/>
  <c r="W10" i="64" s="1"/>
  <c r="X10" i="64" s="1"/>
  <c r="R11" i="63"/>
  <c r="T11" i="63" s="1"/>
  <c r="U11" i="63" s="1"/>
  <c r="V11" i="63" s="1"/>
  <c r="U10" i="49"/>
  <c r="V10" i="49" s="1"/>
  <c r="W10" i="49" s="1"/>
  <c r="X10" i="49" s="1"/>
  <c r="T10" i="7"/>
  <c r="R10" i="14"/>
  <c r="T10" i="14" s="1"/>
  <c r="U10" i="14" s="1"/>
  <c r="V10" i="14" s="1"/>
  <c r="O14" i="76"/>
  <c r="P13" i="76"/>
  <c r="R16" i="73" l="1"/>
  <c r="S15" i="73"/>
  <c r="T15" i="73" s="1"/>
  <c r="S13" i="61"/>
  <c r="T13" i="61" s="1"/>
  <c r="R14" i="61"/>
  <c r="V37" i="3"/>
  <c r="W36" i="3"/>
  <c r="P14" i="76"/>
  <c r="O15" i="76"/>
  <c r="P13" i="63"/>
  <c r="O14" i="63"/>
  <c r="U11" i="64"/>
  <c r="V11" i="64" s="1"/>
  <c r="W11" i="64" s="1"/>
  <c r="X11" i="64" s="1"/>
  <c r="R12" i="63"/>
  <c r="T12" i="63" s="1"/>
  <c r="U12" i="63" s="1"/>
  <c r="V12" i="63" s="1"/>
  <c r="U11" i="49"/>
  <c r="V11" i="49" s="1"/>
  <c r="W11" i="49" s="1"/>
  <c r="X11" i="49" s="1"/>
  <c r="T11" i="7"/>
  <c r="R11" i="14"/>
  <c r="T11" i="14" s="1"/>
  <c r="U11" i="14" s="1"/>
  <c r="V11" i="14" s="1"/>
  <c r="P14" i="14"/>
  <c r="O15" i="14"/>
  <c r="AC42" i="5"/>
  <c r="AD41" i="5"/>
  <c r="R13" i="7"/>
  <c r="S12" i="7"/>
  <c r="BI16" i="1"/>
  <c r="BJ15" i="1"/>
  <c r="P15" i="76" l="1"/>
  <c r="O16" i="76"/>
  <c r="AC43" i="5"/>
  <c r="AD42" i="5"/>
  <c r="P14" i="63"/>
  <c r="O15" i="63"/>
  <c r="R14" i="7"/>
  <c r="S13" i="7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U12" i="49"/>
  <c r="V12" i="49" s="1"/>
  <c r="W12" i="49" s="1"/>
  <c r="X12" i="49" s="1"/>
  <c r="T12" i="7"/>
  <c r="R12" i="14"/>
  <c r="T12" i="14" s="1"/>
  <c r="U12" i="14" s="1"/>
  <c r="V12" i="14" s="1"/>
  <c r="P15" i="14"/>
  <c r="O16" i="14"/>
  <c r="V38" i="3"/>
  <c r="W37" i="3"/>
  <c r="S16" i="73"/>
  <c r="T16" i="73" s="1"/>
  <c r="R17" i="73"/>
  <c r="W38" i="3" l="1"/>
  <c r="R18" i="73"/>
  <c r="S17" i="73"/>
  <c r="T17" i="73" s="1"/>
  <c r="P16" i="14"/>
  <c r="O17" i="14"/>
  <c r="BI18" i="1"/>
  <c r="BJ17" i="1"/>
  <c r="R15" i="7"/>
  <c r="S14" i="7"/>
  <c r="AC44" i="5"/>
  <c r="AD43" i="5"/>
  <c r="P15" i="63"/>
  <c r="O16" i="63"/>
  <c r="O17" i="76"/>
  <c r="P16" i="76"/>
  <c r="U13" i="64"/>
  <c r="V13" i="64" s="1"/>
  <c r="W13" i="64" s="1"/>
  <c r="X13" i="64" s="1"/>
  <c r="R14" i="63"/>
  <c r="T14" i="63" s="1"/>
  <c r="U14" i="63" s="1"/>
  <c r="V14" i="63" s="1"/>
  <c r="U13" i="49"/>
  <c r="V13" i="49" s="1"/>
  <c r="W13" i="49" s="1"/>
  <c r="X13" i="49" s="1"/>
  <c r="T13" i="7"/>
  <c r="R13" i="14"/>
  <c r="T13" i="14" s="1"/>
  <c r="U13" i="14" s="1"/>
  <c r="V13" i="14" s="1"/>
  <c r="S15" i="61"/>
  <c r="T15" i="61" s="1"/>
  <c r="R16" i="61"/>
  <c r="R16" i="7" l="1"/>
  <c r="S15" i="7"/>
  <c r="U14" i="64"/>
  <c r="V14" i="64" s="1"/>
  <c r="W14" i="64" s="1"/>
  <c r="X14" i="64" s="1"/>
  <c r="R15" i="63"/>
  <c r="T15" i="63" s="1"/>
  <c r="U15" i="63" s="1"/>
  <c r="V15" i="63" s="1"/>
  <c r="U14" i="49"/>
  <c r="V14" i="49" s="1"/>
  <c r="W14" i="49" s="1"/>
  <c r="X14" i="49" s="1"/>
  <c r="T14" i="7"/>
  <c r="R14" i="14"/>
  <c r="T14" i="14" s="1"/>
  <c r="U14" i="14" s="1"/>
  <c r="V14" i="14" s="1"/>
  <c r="P16" i="63"/>
  <c r="O17" i="63"/>
  <c r="P17" i="14"/>
  <c r="O18" i="14"/>
  <c r="R17" i="61"/>
  <c r="S16" i="61"/>
  <c r="T16" i="61" s="1"/>
  <c r="O18" i="76"/>
  <c r="P17" i="76"/>
  <c r="AC45" i="5"/>
  <c r="AD44" i="5"/>
  <c r="BI19" i="1"/>
  <c r="BJ18" i="1"/>
  <c r="S18" i="73"/>
  <c r="T18" i="73" s="1"/>
  <c r="R19" i="73"/>
  <c r="AC46" i="5" l="1"/>
  <c r="AD45" i="5"/>
  <c r="P18" i="14"/>
  <c r="O19" i="14"/>
  <c r="S17" i="61"/>
  <c r="T17" i="61" s="1"/>
  <c r="R18" i="61"/>
  <c r="BI20" i="1"/>
  <c r="BJ19" i="1"/>
  <c r="O19" i="76"/>
  <c r="P18" i="76"/>
  <c r="U15" i="64"/>
  <c r="V15" i="64" s="1"/>
  <c r="W15" i="64" s="1"/>
  <c r="X15" i="64" s="1"/>
  <c r="R16" i="63"/>
  <c r="T16" i="63" s="1"/>
  <c r="U16" i="63" s="1"/>
  <c r="V16" i="63" s="1"/>
  <c r="U15" i="49"/>
  <c r="V15" i="49" s="1"/>
  <c r="W15" i="49" s="1"/>
  <c r="X15" i="49" s="1"/>
  <c r="T15" i="7"/>
  <c r="R15" i="14"/>
  <c r="T15" i="14" s="1"/>
  <c r="U15" i="14" s="1"/>
  <c r="V15" i="14" s="1"/>
  <c r="R20" i="73"/>
  <c r="S19" i="73"/>
  <c r="T19" i="73" s="1"/>
  <c r="P17" i="63"/>
  <c r="O18" i="63"/>
  <c r="R17" i="7"/>
  <c r="S16" i="7"/>
  <c r="R21" i="73" l="1"/>
  <c r="S20" i="73"/>
  <c r="T20" i="73" s="1"/>
  <c r="P19" i="14"/>
  <c r="O20" i="14"/>
  <c r="BI21" i="1"/>
  <c r="BJ20" i="1"/>
  <c r="P18" i="63"/>
  <c r="O19" i="63"/>
  <c r="R19" i="61"/>
  <c r="S18" i="61"/>
  <c r="T18" i="61" s="1"/>
  <c r="R18" i="7"/>
  <c r="S17" i="7"/>
  <c r="U16" i="64"/>
  <c r="V16" i="64" s="1"/>
  <c r="W16" i="64" s="1"/>
  <c r="X16" i="64" s="1"/>
  <c r="R17" i="63"/>
  <c r="T17" i="63" s="1"/>
  <c r="U17" i="63" s="1"/>
  <c r="V17" i="63" s="1"/>
  <c r="U16" i="49"/>
  <c r="V16" i="49" s="1"/>
  <c r="W16" i="49" s="1"/>
  <c r="X16" i="49" s="1"/>
  <c r="T16" i="7"/>
  <c r="R16" i="14"/>
  <c r="T16" i="14" s="1"/>
  <c r="U16" i="14" s="1"/>
  <c r="V16" i="14" s="1"/>
  <c r="P19" i="76"/>
  <c r="O20" i="76"/>
  <c r="AC47" i="5"/>
  <c r="AD46" i="5"/>
  <c r="AC48" i="5" l="1"/>
  <c r="AD47" i="5"/>
  <c r="P19" i="63"/>
  <c r="O20" i="63"/>
  <c r="P20" i="14"/>
  <c r="O21" i="14"/>
  <c r="P20" i="76"/>
  <c r="O21" i="76"/>
  <c r="R19" i="7"/>
  <c r="S18" i="7"/>
  <c r="U17" i="64"/>
  <c r="V17" i="64" s="1"/>
  <c r="W17" i="64" s="1"/>
  <c r="X17" i="64" s="1"/>
  <c r="R18" i="63"/>
  <c r="T18" i="63" s="1"/>
  <c r="U18" i="63" s="1"/>
  <c r="V18" i="63" s="1"/>
  <c r="U17" i="49"/>
  <c r="V17" i="49" s="1"/>
  <c r="W17" i="49" s="1"/>
  <c r="X17" i="49" s="1"/>
  <c r="T17" i="7"/>
  <c r="R17" i="14"/>
  <c r="T17" i="14" s="1"/>
  <c r="U17" i="14" s="1"/>
  <c r="V17" i="14" s="1"/>
  <c r="S19" i="61"/>
  <c r="T19" i="61" s="1"/>
  <c r="R20" i="61"/>
  <c r="BI22" i="1"/>
  <c r="BJ21" i="1"/>
  <c r="S21" i="73"/>
  <c r="T21" i="73" s="1"/>
  <c r="R22" i="73"/>
  <c r="O22" i="76" l="1"/>
  <c r="P21" i="76"/>
  <c r="BI23" i="1"/>
  <c r="BJ22" i="1"/>
  <c r="U18" i="64"/>
  <c r="V18" i="64" s="1"/>
  <c r="W18" i="64" s="1"/>
  <c r="X18" i="64" s="1"/>
  <c r="R19" i="63"/>
  <c r="T19" i="63" s="1"/>
  <c r="U19" i="63" s="1"/>
  <c r="V19" i="63" s="1"/>
  <c r="U18" i="49"/>
  <c r="V18" i="49" s="1"/>
  <c r="W18" i="49" s="1"/>
  <c r="X18" i="49" s="1"/>
  <c r="T18" i="7"/>
  <c r="R18" i="14"/>
  <c r="T18" i="14" s="1"/>
  <c r="U18" i="14" s="1"/>
  <c r="V18" i="14" s="1"/>
  <c r="P21" i="14"/>
  <c r="O22" i="14"/>
  <c r="P20" i="63"/>
  <c r="O21" i="63"/>
  <c r="S22" i="73"/>
  <c r="T22" i="73" s="1"/>
  <c r="R23" i="73"/>
  <c r="R21" i="61"/>
  <c r="S20" i="61"/>
  <c r="T20" i="61" s="1"/>
  <c r="R20" i="7"/>
  <c r="S19" i="7"/>
  <c r="AD48" i="5"/>
  <c r="AC49" i="5"/>
  <c r="U19" i="64" l="1"/>
  <c r="V19" i="64" s="1"/>
  <c r="W19" i="64" s="1"/>
  <c r="X19" i="64" s="1"/>
  <c r="R20" i="63"/>
  <c r="T20" i="63" s="1"/>
  <c r="U20" i="63" s="1"/>
  <c r="V20" i="63" s="1"/>
  <c r="U19" i="49"/>
  <c r="V19" i="49" s="1"/>
  <c r="W19" i="49" s="1"/>
  <c r="X19" i="49" s="1"/>
  <c r="T19" i="7"/>
  <c r="R19" i="14"/>
  <c r="T19" i="14" s="1"/>
  <c r="U19" i="14" s="1"/>
  <c r="V19" i="14" s="1"/>
  <c r="R24" i="73"/>
  <c r="S23" i="73"/>
  <c r="T23" i="73" s="1"/>
  <c r="P22" i="14"/>
  <c r="O23" i="14"/>
  <c r="BI24" i="1"/>
  <c r="BJ23" i="1"/>
  <c r="S21" i="61"/>
  <c r="T21" i="61" s="1"/>
  <c r="R22" i="61"/>
  <c r="R21" i="7"/>
  <c r="S20" i="7"/>
  <c r="AC50" i="5"/>
  <c r="AD49" i="5"/>
  <c r="P21" i="63"/>
  <c r="O22" i="63"/>
  <c r="P22" i="76"/>
  <c r="O23" i="76"/>
  <c r="AD50" i="5" l="1"/>
  <c r="AC51" i="5"/>
  <c r="AD51" i="5" s="1"/>
  <c r="P22" i="63"/>
  <c r="O23" i="63"/>
  <c r="U20" i="64"/>
  <c r="V20" i="64" s="1"/>
  <c r="W20" i="64" s="1"/>
  <c r="X20" i="64" s="1"/>
  <c r="R21" i="63"/>
  <c r="T21" i="63" s="1"/>
  <c r="U21" i="63" s="1"/>
  <c r="V21" i="63" s="1"/>
  <c r="U20" i="49"/>
  <c r="V20" i="49" s="1"/>
  <c r="W20" i="49" s="1"/>
  <c r="X20" i="49" s="1"/>
  <c r="T20" i="7"/>
  <c r="R20" i="14"/>
  <c r="T20" i="14" s="1"/>
  <c r="U20" i="14" s="1"/>
  <c r="V20" i="14" s="1"/>
  <c r="R22" i="7"/>
  <c r="S21" i="7"/>
  <c r="BI25" i="1"/>
  <c r="BJ24" i="1"/>
  <c r="S24" i="73"/>
  <c r="T24" i="73" s="1"/>
  <c r="R25" i="73"/>
  <c r="P23" i="76"/>
  <c r="O24" i="76"/>
  <c r="R23" i="61"/>
  <c r="S22" i="61"/>
  <c r="T22" i="61" s="1"/>
  <c r="P23" i="14"/>
  <c r="O24" i="14"/>
  <c r="S23" i="61" l="1"/>
  <c r="T23" i="61" s="1"/>
  <c r="R24" i="61"/>
  <c r="R23" i="7"/>
  <c r="S22" i="7"/>
  <c r="P24" i="14"/>
  <c r="O25" i="14"/>
  <c r="BI26" i="1"/>
  <c r="BJ25" i="1"/>
  <c r="P23" i="63"/>
  <c r="O24" i="63"/>
  <c r="P24" i="76"/>
  <c r="O25" i="76"/>
  <c r="S25" i="73"/>
  <c r="T25" i="73" s="1"/>
  <c r="R26" i="73"/>
  <c r="U21" i="64"/>
  <c r="V21" i="64" s="1"/>
  <c r="W21" i="64" s="1"/>
  <c r="X21" i="64" s="1"/>
  <c r="R22" i="63"/>
  <c r="T22" i="63" s="1"/>
  <c r="U22" i="63" s="1"/>
  <c r="V22" i="63" s="1"/>
  <c r="U21" i="49"/>
  <c r="V21" i="49" s="1"/>
  <c r="W21" i="49" s="1"/>
  <c r="X21" i="49" s="1"/>
  <c r="T21" i="7"/>
  <c r="R21" i="14"/>
  <c r="T21" i="14" s="1"/>
  <c r="U21" i="14" s="1"/>
  <c r="V21" i="14" s="1"/>
  <c r="BI27" i="1" l="1"/>
  <c r="BJ26" i="1"/>
  <c r="R24" i="7"/>
  <c r="S23" i="7"/>
  <c r="P25" i="76"/>
  <c r="O26" i="76"/>
  <c r="U22" i="64"/>
  <c r="V22" i="64" s="1"/>
  <c r="W22" i="64" s="1"/>
  <c r="X22" i="64" s="1"/>
  <c r="R23" i="63"/>
  <c r="T23" i="63" s="1"/>
  <c r="U23" i="63" s="1"/>
  <c r="V23" i="63" s="1"/>
  <c r="U22" i="49"/>
  <c r="V22" i="49" s="1"/>
  <c r="W22" i="49" s="1"/>
  <c r="X22" i="49" s="1"/>
  <c r="T22" i="7"/>
  <c r="R22" i="14"/>
  <c r="T22" i="14" s="1"/>
  <c r="U22" i="14" s="1"/>
  <c r="V22" i="14" s="1"/>
  <c r="S26" i="73"/>
  <c r="T26" i="73" s="1"/>
  <c r="R27" i="73"/>
  <c r="P24" i="63"/>
  <c r="O25" i="63"/>
  <c r="P25" i="14"/>
  <c r="O26" i="14"/>
  <c r="R25" i="61"/>
  <c r="S24" i="61"/>
  <c r="T24" i="61" s="1"/>
  <c r="R25" i="7" l="1"/>
  <c r="S24" i="7"/>
  <c r="S25" i="61"/>
  <c r="T25" i="61" s="1"/>
  <c r="R26" i="61"/>
  <c r="O27" i="76"/>
  <c r="P26" i="76"/>
  <c r="U23" i="64"/>
  <c r="V23" i="64" s="1"/>
  <c r="W23" i="64" s="1"/>
  <c r="X23" i="64" s="1"/>
  <c r="R24" i="63"/>
  <c r="T24" i="63" s="1"/>
  <c r="U24" i="63" s="1"/>
  <c r="V24" i="63" s="1"/>
  <c r="U23" i="49"/>
  <c r="V23" i="49" s="1"/>
  <c r="W23" i="49" s="1"/>
  <c r="X23" i="49" s="1"/>
  <c r="T23" i="7"/>
  <c r="R23" i="14"/>
  <c r="T23" i="14" s="1"/>
  <c r="U23" i="14" s="1"/>
  <c r="V23" i="14" s="1"/>
  <c r="P25" i="63"/>
  <c r="O26" i="63"/>
  <c r="O27" i="14"/>
  <c r="P26" i="14"/>
  <c r="R28" i="73"/>
  <c r="S27" i="73"/>
  <c r="T27" i="73" s="1"/>
  <c r="BI28" i="1"/>
  <c r="BJ27" i="1"/>
  <c r="R29" i="73" l="1"/>
  <c r="S28" i="73"/>
  <c r="T28" i="73" s="1"/>
  <c r="R27" i="61"/>
  <c r="S26" i="61"/>
  <c r="T26" i="61" s="1"/>
  <c r="BI29" i="1"/>
  <c r="BJ28" i="1"/>
  <c r="O28" i="14"/>
  <c r="P27" i="14"/>
  <c r="U24" i="64"/>
  <c r="V24" i="64" s="1"/>
  <c r="W24" i="64" s="1"/>
  <c r="X24" i="64" s="1"/>
  <c r="R25" i="63"/>
  <c r="T25" i="63" s="1"/>
  <c r="U25" i="63" s="1"/>
  <c r="V25" i="63" s="1"/>
  <c r="U24" i="49"/>
  <c r="V24" i="49" s="1"/>
  <c r="W24" i="49" s="1"/>
  <c r="X24" i="49" s="1"/>
  <c r="T24" i="7"/>
  <c r="R24" i="14"/>
  <c r="T24" i="14" s="1"/>
  <c r="U24" i="14" s="1"/>
  <c r="V24" i="14" s="1"/>
  <c r="P26" i="63"/>
  <c r="O27" i="63"/>
  <c r="O28" i="76"/>
  <c r="P27" i="76"/>
  <c r="R26" i="7"/>
  <c r="S25" i="7"/>
  <c r="U25" i="64" l="1"/>
  <c r="V25" i="64" s="1"/>
  <c r="W25" i="64" s="1"/>
  <c r="X25" i="64" s="1"/>
  <c r="R26" i="63"/>
  <c r="T26" i="63" s="1"/>
  <c r="U26" i="63" s="1"/>
  <c r="V26" i="63" s="1"/>
  <c r="U25" i="49"/>
  <c r="V25" i="49" s="1"/>
  <c r="W25" i="49" s="1"/>
  <c r="X25" i="49" s="1"/>
  <c r="T25" i="7"/>
  <c r="R25" i="14"/>
  <c r="T25" i="14" s="1"/>
  <c r="U25" i="14" s="1"/>
  <c r="V25" i="14" s="1"/>
  <c r="P27" i="63"/>
  <c r="O28" i="63"/>
  <c r="P28" i="14"/>
  <c r="O29" i="14"/>
  <c r="S27" i="61"/>
  <c r="T27" i="61" s="1"/>
  <c r="R28" i="61"/>
  <c r="O29" i="76"/>
  <c r="P28" i="76"/>
  <c r="R27" i="7"/>
  <c r="S26" i="7"/>
  <c r="BI30" i="1"/>
  <c r="BJ29" i="1"/>
  <c r="R30" i="73"/>
  <c r="S29" i="73"/>
  <c r="T29" i="73" s="1"/>
  <c r="U26" i="64" l="1"/>
  <c r="V26" i="64" s="1"/>
  <c r="W26" i="64" s="1"/>
  <c r="X26" i="64" s="1"/>
  <c r="R27" i="63"/>
  <c r="T27" i="63" s="1"/>
  <c r="U27" i="63" s="1"/>
  <c r="V27" i="63" s="1"/>
  <c r="U26" i="49"/>
  <c r="V26" i="49" s="1"/>
  <c r="W26" i="49" s="1"/>
  <c r="X26" i="49" s="1"/>
  <c r="T26" i="7"/>
  <c r="R26" i="14"/>
  <c r="T26" i="14" s="1"/>
  <c r="U26" i="14" s="1"/>
  <c r="V26" i="14" s="1"/>
  <c r="R29" i="61"/>
  <c r="S28" i="61"/>
  <c r="T28" i="61" s="1"/>
  <c r="P28" i="63"/>
  <c r="O29" i="63"/>
  <c r="O30" i="76"/>
  <c r="P29" i="76"/>
  <c r="R31" i="73"/>
  <c r="S30" i="73"/>
  <c r="T30" i="73" s="1"/>
  <c r="BI31" i="1"/>
  <c r="BJ30" i="1"/>
  <c r="R28" i="7"/>
  <c r="S27" i="7"/>
  <c r="P29" i="14"/>
  <c r="O30" i="14"/>
  <c r="P30" i="14" l="1"/>
  <c r="O31" i="14"/>
  <c r="R32" i="73"/>
  <c r="S31" i="73"/>
  <c r="T31" i="73" s="1"/>
  <c r="BI32" i="1"/>
  <c r="BJ31" i="1"/>
  <c r="O31" i="76"/>
  <c r="P30" i="76"/>
  <c r="S29" i="61"/>
  <c r="T29" i="61" s="1"/>
  <c r="R30" i="61"/>
  <c r="R29" i="7"/>
  <c r="S28" i="7"/>
  <c r="U27" i="64"/>
  <c r="V27" i="64" s="1"/>
  <c r="W27" i="64" s="1"/>
  <c r="X27" i="64" s="1"/>
  <c r="R28" i="63"/>
  <c r="T28" i="63" s="1"/>
  <c r="U28" i="63" s="1"/>
  <c r="V28" i="63" s="1"/>
  <c r="R27" i="14"/>
  <c r="T27" i="14" s="1"/>
  <c r="U27" i="14" s="1"/>
  <c r="V27" i="14" s="1"/>
  <c r="U27" i="49"/>
  <c r="V27" i="49" s="1"/>
  <c r="W27" i="49" s="1"/>
  <c r="X27" i="49" s="1"/>
  <c r="T27" i="7"/>
  <c r="P29" i="63"/>
  <c r="O30" i="63"/>
  <c r="P30" i="63" l="1"/>
  <c r="O31" i="63"/>
  <c r="R30" i="7"/>
  <c r="S29" i="7"/>
  <c r="P31" i="76"/>
  <c r="O32" i="76"/>
  <c r="S32" i="73"/>
  <c r="T32" i="73" s="1"/>
  <c r="R33" i="73"/>
  <c r="U28" i="64"/>
  <c r="V28" i="64" s="1"/>
  <c r="W28" i="64" s="1"/>
  <c r="X28" i="64" s="1"/>
  <c r="R29" i="63"/>
  <c r="T29" i="63" s="1"/>
  <c r="U29" i="63" s="1"/>
  <c r="V29" i="63" s="1"/>
  <c r="U28" i="49"/>
  <c r="V28" i="49" s="1"/>
  <c r="W28" i="49" s="1"/>
  <c r="X28" i="49" s="1"/>
  <c r="R28" i="14"/>
  <c r="T28" i="14" s="1"/>
  <c r="U28" i="14" s="1"/>
  <c r="V28" i="14" s="1"/>
  <c r="T28" i="7"/>
  <c r="R31" i="61"/>
  <c r="S30" i="61"/>
  <c r="T30" i="61" s="1"/>
  <c r="P31" i="14"/>
  <c r="O32" i="14"/>
  <c r="BI33" i="1"/>
  <c r="BJ32" i="1"/>
  <c r="S33" i="73" l="1"/>
  <c r="T33" i="73" s="1"/>
  <c r="R34" i="73"/>
  <c r="R31" i="7"/>
  <c r="S30" i="7"/>
  <c r="U29" i="64"/>
  <c r="V29" i="64" s="1"/>
  <c r="W29" i="64" s="1"/>
  <c r="X29" i="64" s="1"/>
  <c r="R30" i="63"/>
  <c r="T30" i="63" s="1"/>
  <c r="U30" i="63" s="1"/>
  <c r="V30" i="63" s="1"/>
  <c r="R29" i="14"/>
  <c r="T29" i="14" s="1"/>
  <c r="U29" i="14" s="1"/>
  <c r="V29" i="14" s="1"/>
  <c r="U29" i="49"/>
  <c r="V29" i="49" s="1"/>
  <c r="W29" i="49" s="1"/>
  <c r="X29" i="49" s="1"/>
  <c r="T29" i="7"/>
  <c r="BI34" i="1"/>
  <c r="BJ33" i="1"/>
  <c r="O33" i="76"/>
  <c r="P32" i="76"/>
  <c r="O32" i="63"/>
  <c r="P31" i="63"/>
  <c r="S31" i="61"/>
  <c r="T31" i="61" s="1"/>
  <c r="R32" i="61"/>
  <c r="P32" i="14"/>
  <c r="O33" i="14"/>
  <c r="O34" i="76" l="1"/>
  <c r="P33" i="76"/>
  <c r="P33" i="14"/>
  <c r="O34" i="14"/>
  <c r="R32" i="7"/>
  <c r="S31" i="7"/>
  <c r="O33" i="63"/>
  <c r="P32" i="63"/>
  <c r="BI35" i="1"/>
  <c r="BJ34" i="1"/>
  <c r="S34" i="73"/>
  <c r="T34" i="73" s="1"/>
  <c r="R35" i="73"/>
  <c r="U30" i="64"/>
  <c r="V30" i="64" s="1"/>
  <c r="W30" i="64" s="1"/>
  <c r="X30" i="64" s="1"/>
  <c r="R31" i="63"/>
  <c r="T31" i="63" s="1"/>
  <c r="U31" i="63" s="1"/>
  <c r="V31" i="63" s="1"/>
  <c r="R30" i="14"/>
  <c r="T30" i="14" s="1"/>
  <c r="U30" i="14" s="1"/>
  <c r="V30" i="14" s="1"/>
  <c r="U30" i="49"/>
  <c r="V30" i="49" s="1"/>
  <c r="W30" i="49" s="1"/>
  <c r="X30" i="49" s="1"/>
  <c r="T30" i="7"/>
  <c r="R33" i="61"/>
  <c r="S32" i="61"/>
  <c r="T32" i="61" s="1"/>
  <c r="O34" i="63" l="1"/>
  <c r="P33" i="63"/>
  <c r="P34" i="14"/>
  <c r="O35" i="14"/>
  <c r="U31" i="64"/>
  <c r="V31" i="64" s="1"/>
  <c r="W31" i="64" s="1"/>
  <c r="X31" i="64" s="1"/>
  <c r="R32" i="63"/>
  <c r="T32" i="63" s="1"/>
  <c r="U32" i="63" s="1"/>
  <c r="V32" i="63" s="1"/>
  <c r="R31" i="14"/>
  <c r="T31" i="14" s="1"/>
  <c r="U31" i="14" s="1"/>
  <c r="V31" i="14" s="1"/>
  <c r="U31" i="49"/>
  <c r="V31" i="49" s="1"/>
  <c r="W31" i="49" s="1"/>
  <c r="X31" i="49" s="1"/>
  <c r="T31" i="7"/>
  <c r="R36" i="73"/>
  <c r="S35" i="73"/>
  <c r="T35" i="73" s="1"/>
  <c r="S33" i="61"/>
  <c r="T33" i="61" s="1"/>
  <c r="R34" i="61"/>
  <c r="BI36" i="1"/>
  <c r="BJ35" i="1"/>
  <c r="R33" i="7"/>
  <c r="S32" i="7"/>
  <c r="O35" i="76"/>
  <c r="P34" i="76"/>
  <c r="R34" i="7" l="1"/>
  <c r="S33" i="7"/>
  <c r="P35" i="14"/>
  <c r="O36" i="14"/>
  <c r="R37" i="73"/>
  <c r="S36" i="73"/>
  <c r="T36" i="73" s="1"/>
  <c r="O36" i="76"/>
  <c r="P35" i="76"/>
  <c r="BI37" i="1"/>
  <c r="BJ36" i="1"/>
  <c r="U32" i="64"/>
  <c r="V32" i="64" s="1"/>
  <c r="W32" i="64" s="1"/>
  <c r="X32" i="64" s="1"/>
  <c r="R33" i="63"/>
  <c r="T33" i="63" s="1"/>
  <c r="U33" i="63" s="1"/>
  <c r="V33" i="63" s="1"/>
  <c r="U32" i="49"/>
  <c r="V32" i="49" s="1"/>
  <c r="W32" i="49" s="1"/>
  <c r="X32" i="49" s="1"/>
  <c r="R32" i="14"/>
  <c r="T32" i="14" s="1"/>
  <c r="U32" i="14" s="1"/>
  <c r="V32" i="14" s="1"/>
  <c r="T32" i="7"/>
  <c r="R35" i="61"/>
  <c r="S34" i="61"/>
  <c r="T34" i="61" s="1"/>
  <c r="O35" i="63"/>
  <c r="P34" i="63"/>
  <c r="P36" i="14" l="1"/>
  <c r="O37" i="14"/>
  <c r="O37" i="76"/>
  <c r="P36" i="76"/>
  <c r="U33" i="64"/>
  <c r="V33" i="64" s="1"/>
  <c r="W33" i="64" s="1"/>
  <c r="X33" i="64" s="1"/>
  <c r="R34" i="63"/>
  <c r="T34" i="63" s="1"/>
  <c r="U34" i="63" s="1"/>
  <c r="V34" i="63" s="1"/>
  <c r="R33" i="14"/>
  <c r="T33" i="14" s="1"/>
  <c r="U33" i="14" s="1"/>
  <c r="V33" i="14" s="1"/>
  <c r="U33" i="49"/>
  <c r="V33" i="49" s="1"/>
  <c r="W33" i="49" s="1"/>
  <c r="X33" i="49" s="1"/>
  <c r="T33" i="7"/>
  <c r="S35" i="61"/>
  <c r="T35" i="61" s="1"/>
  <c r="R36" i="61"/>
  <c r="O36" i="63"/>
  <c r="P35" i="63"/>
  <c r="BI38" i="1"/>
  <c r="BJ37" i="1"/>
  <c r="S37" i="73"/>
  <c r="T37" i="73" s="1"/>
  <c r="R38" i="73"/>
  <c r="R35" i="7"/>
  <c r="S34" i="7"/>
  <c r="O37" i="63" l="1"/>
  <c r="P36" i="63"/>
  <c r="U34" i="64"/>
  <c r="V34" i="64" s="1"/>
  <c r="W34" i="64" s="1"/>
  <c r="X34" i="64" s="1"/>
  <c r="R35" i="63"/>
  <c r="T35" i="63" s="1"/>
  <c r="U35" i="63" s="1"/>
  <c r="V35" i="63" s="1"/>
  <c r="R34" i="14"/>
  <c r="T34" i="14" s="1"/>
  <c r="U34" i="14" s="1"/>
  <c r="V34" i="14" s="1"/>
  <c r="U34" i="49"/>
  <c r="V34" i="49" s="1"/>
  <c r="W34" i="49" s="1"/>
  <c r="X34" i="49" s="1"/>
  <c r="T34" i="7"/>
  <c r="R37" i="61"/>
  <c r="S36" i="61"/>
  <c r="T36" i="61" s="1"/>
  <c r="O38" i="76"/>
  <c r="P37" i="76"/>
  <c r="P37" i="14"/>
  <c r="O38" i="14"/>
  <c r="R36" i="7"/>
  <c r="S35" i="7"/>
  <c r="BI39" i="1"/>
  <c r="BJ38" i="1"/>
  <c r="R39" i="73"/>
  <c r="S38" i="73"/>
  <c r="T38" i="73" s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R35" i="14"/>
  <c r="T35" i="14" s="1"/>
  <c r="U35" i="14" s="1"/>
  <c r="V35" i="14" s="1"/>
  <c r="U35" i="49"/>
  <c r="V35" i="49" s="1"/>
  <c r="W35" i="49" s="1"/>
  <c r="X35" i="49" s="1"/>
  <c r="T35" i="7"/>
  <c r="O39" i="76"/>
  <c r="P38" i="76"/>
  <c r="R40" i="73"/>
  <c r="S39" i="73"/>
  <c r="T39" i="73" s="1"/>
  <c r="R37" i="7"/>
  <c r="S36" i="7"/>
  <c r="P38" i="14"/>
  <c r="O39" i="14"/>
  <c r="O38" i="63"/>
  <c r="P37" i="63"/>
  <c r="U36" i="64" l="1"/>
  <c r="V36" i="64" s="1"/>
  <c r="W36" i="64" s="1"/>
  <c r="X36" i="64" s="1"/>
  <c r="R37" i="63"/>
  <c r="T37" i="63" s="1"/>
  <c r="U37" i="63" s="1"/>
  <c r="V37" i="63" s="1"/>
  <c r="U36" i="49"/>
  <c r="V36" i="49" s="1"/>
  <c r="W36" i="49" s="1"/>
  <c r="X36" i="49" s="1"/>
  <c r="R36" i="14"/>
  <c r="T36" i="14" s="1"/>
  <c r="U36" i="14" s="1"/>
  <c r="V36" i="14" s="1"/>
  <c r="T36" i="7"/>
  <c r="S40" i="73"/>
  <c r="T40" i="73" s="1"/>
  <c r="R41" i="73"/>
  <c r="O40" i="76"/>
  <c r="P39" i="76"/>
  <c r="R39" i="61"/>
  <c r="S38" i="61"/>
  <c r="T38" i="61" s="1"/>
  <c r="O39" i="63"/>
  <c r="P38" i="63"/>
  <c r="R38" i="7"/>
  <c r="S37" i="7"/>
  <c r="P39" i="14"/>
  <c r="O40" i="14"/>
  <c r="BI41" i="1"/>
  <c r="BJ40" i="1"/>
  <c r="O41" i="76" l="1"/>
  <c r="P40" i="76"/>
  <c r="U37" i="64"/>
  <c r="V37" i="64" s="1"/>
  <c r="W37" i="64" s="1"/>
  <c r="X37" i="64" s="1"/>
  <c r="R38" i="63"/>
  <c r="T38" i="63" s="1"/>
  <c r="U38" i="63" s="1"/>
  <c r="V38" i="63" s="1"/>
  <c r="R37" i="14"/>
  <c r="T37" i="14" s="1"/>
  <c r="U37" i="14" s="1"/>
  <c r="V37" i="14" s="1"/>
  <c r="U37" i="49"/>
  <c r="V37" i="49" s="1"/>
  <c r="W37" i="49" s="1"/>
  <c r="X37" i="49" s="1"/>
  <c r="T37" i="7"/>
  <c r="S41" i="73"/>
  <c r="T41" i="73" s="1"/>
  <c r="R42" i="73"/>
  <c r="O40" i="63"/>
  <c r="P39" i="63"/>
  <c r="BI42" i="1"/>
  <c r="BJ41" i="1"/>
  <c r="R39" i="7"/>
  <c r="S38" i="7"/>
  <c r="S39" i="61"/>
  <c r="T39" i="61" s="1"/>
  <c r="R40" i="61"/>
  <c r="P40" i="14"/>
  <c r="O41" i="14"/>
  <c r="BI43" i="1" l="1"/>
  <c r="BJ42" i="1"/>
  <c r="P41" i="14"/>
  <c r="O42" i="14"/>
  <c r="U38" i="64"/>
  <c r="V38" i="64" s="1"/>
  <c r="W38" i="64" s="1"/>
  <c r="X38" i="64" s="1"/>
  <c r="R39" i="63"/>
  <c r="T39" i="63" s="1"/>
  <c r="U39" i="63" s="1"/>
  <c r="V39" i="63" s="1"/>
  <c r="R38" i="14"/>
  <c r="T38" i="14" s="1"/>
  <c r="U38" i="14" s="1"/>
  <c r="V38" i="14" s="1"/>
  <c r="U38" i="49"/>
  <c r="V38" i="49" s="1"/>
  <c r="W38" i="49" s="1"/>
  <c r="X38" i="49" s="1"/>
  <c r="T38" i="7"/>
  <c r="R40" i="7"/>
  <c r="S39" i="7"/>
  <c r="O41" i="63"/>
  <c r="P40" i="63"/>
  <c r="R41" i="61"/>
  <c r="S40" i="61"/>
  <c r="T40" i="61" s="1"/>
  <c r="S42" i="73"/>
  <c r="T42" i="73" s="1"/>
  <c r="R43" i="73"/>
  <c r="O42" i="76"/>
  <c r="P41" i="76"/>
  <c r="O42" i="63" l="1"/>
  <c r="P41" i="63"/>
  <c r="P42" i="14"/>
  <c r="O43" i="14"/>
  <c r="U39" i="64"/>
  <c r="V39" i="64" s="1"/>
  <c r="W39" i="64" s="1"/>
  <c r="X39" i="64" s="1"/>
  <c r="R40" i="63"/>
  <c r="T40" i="63" s="1"/>
  <c r="U40" i="63" s="1"/>
  <c r="V40" i="63" s="1"/>
  <c r="R39" i="14"/>
  <c r="T39" i="14" s="1"/>
  <c r="U39" i="14" s="1"/>
  <c r="V39" i="14" s="1"/>
  <c r="U39" i="49"/>
  <c r="V39" i="49" s="1"/>
  <c r="W39" i="49" s="1"/>
  <c r="X39" i="49" s="1"/>
  <c r="T39" i="7"/>
  <c r="O43" i="76"/>
  <c r="P42" i="76"/>
  <c r="S41" i="61"/>
  <c r="T41" i="61" s="1"/>
  <c r="R42" i="61"/>
  <c r="R41" i="7"/>
  <c r="S40" i="7"/>
  <c r="R44" i="73"/>
  <c r="S43" i="73"/>
  <c r="T43" i="73" s="1"/>
  <c r="BI44" i="1"/>
  <c r="BJ43" i="1"/>
  <c r="BJ44" i="1" l="1"/>
  <c r="BI45" i="1"/>
  <c r="R42" i="7"/>
  <c r="S41" i="7"/>
  <c r="O44" i="76"/>
  <c r="P43" i="76"/>
  <c r="S44" i="73"/>
  <c r="T44" i="73" s="1"/>
  <c r="R45" i="73"/>
  <c r="P43" i="14"/>
  <c r="O44" i="14"/>
  <c r="U40" i="64"/>
  <c r="V40" i="64" s="1"/>
  <c r="W40" i="64" s="1"/>
  <c r="X40" i="64" s="1"/>
  <c r="R41" i="63"/>
  <c r="T41" i="63" s="1"/>
  <c r="U41" i="63" s="1"/>
  <c r="V41" i="63" s="1"/>
  <c r="U40" i="49"/>
  <c r="V40" i="49" s="1"/>
  <c r="W40" i="49" s="1"/>
  <c r="X40" i="49" s="1"/>
  <c r="R40" i="14"/>
  <c r="T40" i="14" s="1"/>
  <c r="U40" i="14" s="1"/>
  <c r="V40" i="14" s="1"/>
  <c r="T40" i="7"/>
  <c r="R43" i="61"/>
  <c r="S42" i="61"/>
  <c r="T42" i="61" s="1"/>
  <c r="O43" i="63"/>
  <c r="P42" i="63"/>
  <c r="S43" i="61" l="1"/>
  <c r="T43" i="61" s="1"/>
  <c r="R44" i="61"/>
  <c r="R46" i="73"/>
  <c r="S45" i="73"/>
  <c r="T45" i="73" s="1"/>
  <c r="BJ45" i="1"/>
  <c r="BI46" i="1"/>
  <c r="U41" i="64"/>
  <c r="V41" i="64" s="1"/>
  <c r="W41" i="64" s="1"/>
  <c r="X41" i="64" s="1"/>
  <c r="R42" i="63"/>
  <c r="T42" i="63" s="1"/>
  <c r="U42" i="63" s="1"/>
  <c r="V42" i="63" s="1"/>
  <c r="R41" i="14"/>
  <c r="T41" i="14" s="1"/>
  <c r="U41" i="14" s="1"/>
  <c r="V41" i="14" s="1"/>
  <c r="U41" i="49"/>
  <c r="V41" i="49" s="1"/>
  <c r="W41" i="49" s="1"/>
  <c r="X41" i="49" s="1"/>
  <c r="T41" i="7"/>
  <c r="R43" i="7"/>
  <c r="S42" i="7"/>
  <c r="O44" i="63"/>
  <c r="P43" i="63"/>
  <c r="P44" i="14"/>
  <c r="O45" i="14"/>
  <c r="O45" i="76"/>
  <c r="P44" i="76"/>
  <c r="R44" i="7" l="1"/>
  <c r="S43" i="7"/>
  <c r="S46" i="73"/>
  <c r="T46" i="73" s="1"/>
  <c r="R47" i="73"/>
  <c r="O46" i="76"/>
  <c r="P45" i="76"/>
  <c r="O45" i="63"/>
  <c r="P44" i="63"/>
  <c r="BJ46" i="1"/>
  <c r="BI47" i="1"/>
  <c r="BJ47" i="1" s="1"/>
  <c r="S44" i="61"/>
  <c r="T44" i="61" s="1"/>
  <c r="R45" i="61"/>
  <c r="P45" i="14"/>
  <c r="O46" i="14"/>
  <c r="U42" i="64"/>
  <c r="V42" i="64" s="1"/>
  <c r="W42" i="64" s="1"/>
  <c r="X42" i="64" s="1"/>
  <c r="R43" i="63"/>
  <c r="T43" i="63" s="1"/>
  <c r="U43" i="63" s="1"/>
  <c r="V43" i="63" s="1"/>
  <c r="R42" i="14"/>
  <c r="T42" i="14" s="1"/>
  <c r="U42" i="14" s="1"/>
  <c r="V42" i="14" s="1"/>
  <c r="U42" i="49"/>
  <c r="V42" i="49" s="1"/>
  <c r="W42" i="49" s="1"/>
  <c r="X42" i="49" s="1"/>
  <c r="T42" i="7"/>
  <c r="S45" i="61" l="1"/>
  <c r="T45" i="61" s="1"/>
  <c r="R46" i="61"/>
  <c r="R48" i="73"/>
  <c r="S47" i="73"/>
  <c r="T47" i="73" s="1"/>
  <c r="O46" i="63"/>
  <c r="P45" i="63"/>
  <c r="O47" i="14"/>
  <c r="P46" i="14"/>
  <c r="U43" i="64"/>
  <c r="V43" i="64" s="1"/>
  <c r="W43" i="64" s="1"/>
  <c r="X43" i="64" s="1"/>
  <c r="R44" i="63"/>
  <c r="T44" i="63" s="1"/>
  <c r="U44" i="63" s="1"/>
  <c r="V44" i="63" s="1"/>
  <c r="R43" i="14"/>
  <c r="T43" i="14" s="1"/>
  <c r="U43" i="14" s="1"/>
  <c r="V43" i="14" s="1"/>
  <c r="U43" i="49"/>
  <c r="V43" i="49" s="1"/>
  <c r="W43" i="49" s="1"/>
  <c r="X43" i="49" s="1"/>
  <c r="T43" i="7"/>
  <c r="O47" i="76"/>
  <c r="P46" i="76"/>
  <c r="R45" i="7"/>
  <c r="S44" i="7"/>
  <c r="R46" i="7" l="1"/>
  <c r="S45" i="7"/>
  <c r="P47" i="14"/>
  <c r="O48" i="14"/>
  <c r="S48" i="73"/>
  <c r="T48" i="73" s="1"/>
  <c r="R49" i="73"/>
  <c r="P47" i="76"/>
  <c r="O48" i="76"/>
  <c r="S46" i="61"/>
  <c r="T46" i="61" s="1"/>
  <c r="R47" i="61"/>
  <c r="U44" i="64"/>
  <c r="V44" i="64" s="1"/>
  <c r="W44" i="64" s="1"/>
  <c r="X44" i="64" s="1"/>
  <c r="R45" i="63"/>
  <c r="T45" i="63" s="1"/>
  <c r="U45" i="63" s="1"/>
  <c r="V45" i="63" s="1"/>
  <c r="U44" i="49"/>
  <c r="V44" i="49" s="1"/>
  <c r="W44" i="49" s="1"/>
  <c r="X44" i="49" s="1"/>
  <c r="R44" i="14"/>
  <c r="T44" i="14" s="1"/>
  <c r="U44" i="14" s="1"/>
  <c r="V44" i="14" s="1"/>
  <c r="T44" i="7"/>
  <c r="O47" i="63"/>
  <c r="P46" i="63"/>
  <c r="O48" i="63" l="1"/>
  <c r="P47" i="63"/>
  <c r="P48" i="76"/>
  <c r="O49" i="76"/>
  <c r="P48" i="14"/>
  <c r="O49" i="14"/>
  <c r="S47" i="61"/>
  <c r="T47" i="61" s="1"/>
  <c r="R48" i="61"/>
  <c r="R50" i="73"/>
  <c r="S49" i="73"/>
  <c r="T49" i="73" s="1"/>
  <c r="U45" i="64"/>
  <c r="V45" i="64" s="1"/>
  <c r="W45" i="64" s="1"/>
  <c r="X45" i="64" s="1"/>
  <c r="R46" i="63"/>
  <c r="T46" i="63" s="1"/>
  <c r="U46" i="63" s="1"/>
  <c r="V46" i="63" s="1"/>
  <c r="R45" i="14"/>
  <c r="T45" i="14" s="1"/>
  <c r="U45" i="14" s="1"/>
  <c r="V45" i="14" s="1"/>
  <c r="T45" i="7"/>
  <c r="U45" i="49"/>
  <c r="V45" i="49" s="1"/>
  <c r="W45" i="49" s="1"/>
  <c r="X45" i="49" s="1"/>
  <c r="R47" i="7"/>
  <c r="S46" i="7"/>
  <c r="R48" i="7" l="1"/>
  <c r="S47" i="7"/>
  <c r="S48" i="61"/>
  <c r="T48" i="61" s="1"/>
  <c r="R49" i="61"/>
  <c r="P49" i="76"/>
  <c r="O50" i="76"/>
  <c r="P49" i="14"/>
  <c r="O50" i="14"/>
  <c r="U46" i="64"/>
  <c r="V46" i="64" s="1"/>
  <c r="W46" i="64" s="1"/>
  <c r="X46" i="64" s="1"/>
  <c r="R47" i="63"/>
  <c r="T47" i="63" s="1"/>
  <c r="U47" i="63" s="1"/>
  <c r="V47" i="63" s="1"/>
  <c r="U46" i="49"/>
  <c r="V46" i="49" s="1"/>
  <c r="W46" i="49" s="1"/>
  <c r="X46" i="49" s="1"/>
  <c r="R46" i="14"/>
  <c r="T46" i="14" s="1"/>
  <c r="U46" i="14" s="1"/>
  <c r="V46" i="14" s="1"/>
  <c r="T46" i="7"/>
  <c r="R51" i="73"/>
  <c r="S50" i="73"/>
  <c r="T50" i="73" s="1"/>
  <c r="P48" i="63"/>
  <c r="O49" i="63"/>
  <c r="S51" i="73" l="1"/>
  <c r="T51" i="73" s="1"/>
  <c r="R52" i="73"/>
  <c r="S49" i="61"/>
  <c r="T49" i="61" s="1"/>
  <c r="R50" i="61"/>
  <c r="P49" i="63"/>
  <c r="O50" i="63"/>
  <c r="P50" i="14"/>
  <c r="O51" i="14"/>
  <c r="P50" i="76"/>
  <c r="O51" i="76"/>
  <c r="U47" i="64"/>
  <c r="V47" i="64" s="1"/>
  <c r="W47" i="64" s="1"/>
  <c r="X47" i="64" s="1"/>
  <c r="R48" i="63"/>
  <c r="T48" i="63" s="1"/>
  <c r="U48" i="63" s="1"/>
  <c r="V48" i="63" s="1"/>
  <c r="R47" i="14"/>
  <c r="T47" i="14" s="1"/>
  <c r="U47" i="14" s="1"/>
  <c r="V47" i="14" s="1"/>
  <c r="U47" i="49"/>
  <c r="V47" i="49" s="1"/>
  <c r="W47" i="49" s="1"/>
  <c r="X47" i="49" s="1"/>
  <c r="T47" i="7"/>
  <c r="R49" i="7"/>
  <c r="S48" i="7"/>
  <c r="P51" i="76" l="1"/>
  <c r="O52" i="76"/>
  <c r="U48" i="64"/>
  <c r="V48" i="64" s="1"/>
  <c r="W48" i="64" s="1"/>
  <c r="X48" i="64" s="1"/>
  <c r="R49" i="63"/>
  <c r="T49" i="63" s="1"/>
  <c r="U49" i="63" s="1"/>
  <c r="V49" i="63" s="1"/>
  <c r="U48" i="49"/>
  <c r="V48" i="49" s="1"/>
  <c r="W48" i="49" s="1"/>
  <c r="X48" i="49" s="1"/>
  <c r="R48" i="14"/>
  <c r="T48" i="14" s="1"/>
  <c r="U48" i="14" s="1"/>
  <c r="V48" i="14" s="1"/>
  <c r="T48" i="7"/>
  <c r="R50" i="7"/>
  <c r="S49" i="7"/>
  <c r="P51" i="14"/>
  <c r="O52" i="14"/>
  <c r="R53" i="73"/>
  <c r="S52" i="73"/>
  <c r="T52" i="73" s="1"/>
  <c r="P50" i="63"/>
  <c r="O51" i="63"/>
  <c r="S50" i="61"/>
  <c r="T50" i="61" s="1"/>
  <c r="R51" i="61"/>
  <c r="S51" i="61" l="1"/>
  <c r="T51" i="61" s="1"/>
  <c r="R52" i="61"/>
  <c r="O53" i="76"/>
  <c r="P52" i="76"/>
  <c r="P51" i="63"/>
  <c r="O52" i="63"/>
  <c r="R54" i="73"/>
  <c r="S53" i="73"/>
  <c r="T53" i="73" s="1"/>
  <c r="R51" i="7"/>
  <c r="S50" i="7"/>
  <c r="P52" i="14"/>
  <c r="O53" i="14"/>
  <c r="U49" i="64"/>
  <c r="V49" i="64" s="1"/>
  <c r="W49" i="64" s="1"/>
  <c r="X49" i="64" s="1"/>
  <c r="R50" i="63"/>
  <c r="T50" i="63" s="1"/>
  <c r="U50" i="63" s="1"/>
  <c r="V50" i="63" s="1"/>
  <c r="U49" i="49"/>
  <c r="V49" i="49" s="1"/>
  <c r="W49" i="49" s="1"/>
  <c r="X49" i="49" s="1"/>
  <c r="R49" i="14"/>
  <c r="T49" i="14" s="1"/>
  <c r="U49" i="14" s="1"/>
  <c r="V49" i="14" s="1"/>
  <c r="T49" i="7"/>
  <c r="R52" i="7" l="1"/>
  <c r="S51" i="7"/>
  <c r="P53" i="14"/>
  <c r="O54" i="14"/>
  <c r="S54" i="73"/>
  <c r="T54" i="73" s="1"/>
  <c r="R55" i="73"/>
  <c r="O54" i="76"/>
  <c r="P53" i="76"/>
  <c r="S52" i="61"/>
  <c r="T52" i="61" s="1"/>
  <c r="R53" i="61"/>
  <c r="U50" i="64"/>
  <c r="V50" i="64" s="1"/>
  <c r="W50" i="64" s="1"/>
  <c r="X50" i="64" s="1"/>
  <c r="R51" i="63"/>
  <c r="T51" i="63" s="1"/>
  <c r="U51" i="63" s="1"/>
  <c r="V51" i="63" s="1"/>
  <c r="U50" i="49"/>
  <c r="V50" i="49" s="1"/>
  <c r="W50" i="49" s="1"/>
  <c r="X50" i="49" s="1"/>
  <c r="R50" i="14"/>
  <c r="T50" i="14" s="1"/>
  <c r="U50" i="14" s="1"/>
  <c r="V50" i="14" s="1"/>
  <c r="T50" i="7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R51" i="14"/>
  <c r="T51" i="14" s="1"/>
  <c r="U51" i="14" s="1"/>
  <c r="V51" i="14" s="1"/>
  <c r="U51" i="49"/>
  <c r="V51" i="49" s="1"/>
  <c r="W51" i="49" s="1"/>
  <c r="X51" i="49" s="1"/>
  <c r="T51" i="7"/>
  <c r="R53" i="7"/>
  <c r="S52" i="7"/>
  <c r="O55" i="76"/>
  <c r="P54" i="76"/>
  <c r="P54" i="14"/>
  <c r="O55" i="14"/>
  <c r="S53" i="61"/>
  <c r="T53" i="61" s="1"/>
  <c r="R54" i="61"/>
  <c r="R56" i="73"/>
  <c r="S55" i="73"/>
  <c r="T55" i="73" s="1"/>
  <c r="P54" i="63" l="1"/>
  <c r="O55" i="63"/>
  <c r="S56" i="73"/>
  <c r="T56" i="73" s="1"/>
  <c r="R57" i="73"/>
  <c r="R54" i="7"/>
  <c r="S53" i="7"/>
  <c r="S54" i="61"/>
  <c r="T54" i="61" s="1"/>
  <c r="R55" i="61"/>
  <c r="P55" i="76"/>
  <c r="O56" i="76"/>
  <c r="P55" i="14"/>
  <c r="O56" i="14"/>
  <c r="U52" i="64"/>
  <c r="V52" i="64" s="1"/>
  <c r="W52" i="64" s="1"/>
  <c r="X52" i="64" s="1"/>
  <c r="R53" i="63"/>
  <c r="T53" i="63" s="1"/>
  <c r="U53" i="63" s="1"/>
  <c r="V53" i="63" s="1"/>
  <c r="U52" i="49"/>
  <c r="V52" i="49" s="1"/>
  <c r="W52" i="49" s="1"/>
  <c r="X52" i="49" s="1"/>
  <c r="R52" i="14"/>
  <c r="T52" i="14" s="1"/>
  <c r="U52" i="14" s="1"/>
  <c r="V52" i="14" s="1"/>
  <c r="T52" i="7"/>
  <c r="P56" i="14" l="1"/>
  <c r="O57" i="14"/>
  <c r="P56" i="76"/>
  <c r="O57" i="76"/>
  <c r="U53" i="64"/>
  <c r="V53" i="64" s="1"/>
  <c r="W53" i="64" s="1"/>
  <c r="X53" i="64" s="1"/>
  <c r="R54" i="63"/>
  <c r="T54" i="63" s="1"/>
  <c r="U54" i="63" s="1"/>
  <c r="V54" i="63" s="1"/>
  <c r="U53" i="49"/>
  <c r="V53" i="49" s="1"/>
  <c r="W53" i="49" s="1"/>
  <c r="X53" i="49" s="1"/>
  <c r="R53" i="14"/>
  <c r="T53" i="14" s="1"/>
  <c r="U53" i="14" s="1"/>
  <c r="V53" i="14" s="1"/>
  <c r="T53" i="7"/>
  <c r="P55" i="63"/>
  <c r="O56" i="63"/>
  <c r="R56" i="61"/>
  <c r="S55" i="61"/>
  <c r="T55" i="61" s="1"/>
  <c r="R58" i="73"/>
  <c r="S57" i="73"/>
  <c r="T57" i="73" s="1"/>
  <c r="R55" i="7"/>
  <c r="S54" i="7"/>
  <c r="R56" i="7" l="1"/>
  <c r="S55" i="7"/>
  <c r="S56" i="61"/>
  <c r="T56" i="61" s="1"/>
  <c r="R57" i="61"/>
  <c r="O58" i="76"/>
  <c r="P57" i="76"/>
  <c r="P56" i="63"/>
  <c r="O57" i="63"/>
  <c r="R59" i="73"/>
  <c r="S58" i="73"/>
  <c r="T58" i="73" s="1"/>
  <c r="P57" i="14"/>
  <c r="O58" i="14"/>
  <c r="U54" i="64"/>
  <c r="V54" i="64" s="1"/>
  <c r="W54" i="64" s="1"/>
  <c r="X54" i="64" s="1"/>
  <c r="R55" i="63"/>
  <c r="T55" i="63" s="1"/>
  <c r="U55" i="63" s="1"/>
  <c r="V55" i="63" s="1"/>
  <c r="U54" i="49"/>
  <c r="V54" i="49" s="1"/>
  <c r="W54" i="49" s="1"/>
  <c r="X54" i="49" s="1"/>
  <c r="R54" i="14"/>
  <c r="T54" i="14" s="1"/>
  <c r="U54" i="14" s="1"/>
  <c r="V54" i="14" s="1"/>
  <c r="T54" i="7"/>
  <c r="P58" i="14" l="1"/>
  <c r="O59" i="14"/>
  <c r="U55" i="64"/>
  <c r="V55" i="64" s="1"/>
  <c r="W55" i="64" s="1"/>
  <c r="X55" i="64" s="1"/>
  <c r="R56" i="63"/>
  <c r="T56" i="63" s="1"/>
  <c r="U56" i="63" s="1"/>
  <c r="V56" i="63" s="1"/>
  <c r="R55" i="14"/>
  <c r="T55" i="14" s="1"/>
  <c r="U55" i="14" s="1"/>
  <c r="V55" i="14" s="1"/>
  <c r="U55" i="49"/>
  <c r="V55" i="49" s="1"/>
  <c r="W55" i="49" s="1"/>
  <c r="X55" i="49" s="1"/>
  <c r="T55" i="7"/>
  <c r="P57" i="63"/>
  <c r="O58" i="63"/>
  <c r="R58" i="61"/>
  <c r="S57" i="61"/>
  <c r="T57" i="61" s="1"/>
  <c r="S59" i="73"/>
  <c r="T59" i="73" s="1"/>
  <c r="R60" i="73"/>
  <c r="P58" i="76"/>
  <c r="O59" i="76"/>
  <c r="R57" i="7"/>
  <c r="S56" i="7"/>
  <c r="R58" i="7" l="1"/>
  <c r="S57" i="7"/>
  <c r="S58" i="61"/>
  <c r="T58" i="61" s="1"/>
  <c r="R59" i="61"/>
  <c r="P59" i="14"/>
  <c r="O60" i="14"/>
  <c r="P59" i="76"/>
  <c r="O60" i="76"/>
  <c r="U56" i="64"/>
  <c r="V56" i="64" s="1"/>
  <c r="W56" i="64" s="1"/>
  <c r="X56" i="64" s="1"/>
  <c r="R57" i="63"/>
  <c r="T57" i="63" s="1"/>
  <c r="U57" i="63" s="1"/>
  <c r="V57" i="63" s="1"/>
  <c r="U56" i="49"/>
  <c r="V56" i="49" s="1"/>
  <c r="W56" i="49" s="1"/>
  <c r="X56" i="49" s="1"/>
  <c r="R56" i="14"/>
  <c r="T56" i="14" s="1"/>
  <c r="U56" i="14" s="1"/>
  <c r="V56" i="14" s="1"/>
  <c r="T56" i="7"/>
  <c r="R61" i="73"/>
  <c r="S60" i="73"/>
  <c r="T60" i="73" s="1"/>
  <c r="P58" i="63"/>
  <c r="O59" i="63"/>
  <c r="P60" i="76" l="1"/>
  <c r="O61" i="76"/>
  <c r="P60" i="14"/>
  <c r="O61" i="14"/>
  <c r="U57" i="64"/>
  <c r="V57" i="64" s="1"/>
  <c r="W57" i="64" s="1"/>
  <c r="X57" i="64" s="1"/>
  <c r="R58" i="63"/>
  <c r="T58" i="63" s="1"/>
  <c r="U58" i="63" s="1"/>
  <c r="V58" i="63" s="1"/>
  <c r="U57" i="49"/>
  <c r="V57" i="49" s="1"/>
  <c r="W57" i="49" s="1"/>
  <c r="X57" i="49" s="1"/>
  <c r="R57" i="14"/>
  <c r="T57" i="14" s="1"/>
  <c r="U57" i="14" s="1"/>
  <c r="V57" i="14" s="1"/>
  <c r="T57" i="7"/>
  <c r="R60" i="61"/>
  <c r="S59" i="61"/>
  <c r="T59" i="61" s="1"/>
  <c r="S61" i="73"/>
  <c r="T61" i="73" s="1"/>
  <c r="R62" i="73"/>
  <c r="P59" i="63"/>
  <c r="O60" i="63"/>
  <c r="R59" i="7"/>
  <c r="S58" i="7"/>
  <c r="S60" i="61" l="1"/>
  <c r="T60" i="61" s="1"/>
  <c r="R61" i="61"/>
  <c r="O62" i="76"/>
  <c r="P61" i="76"/>
  <c r="R60" i="7"/>
  <c r="S59" i="7"/>
  <c r="P61" i="14"/>
  <c r="O62" i="14"/>
  <c r="P60" i="63"/>
  <c r="O61" i="63"/>
  <c r="U58" i="64"/>
  <c r="V58" i="64" s="1"/>
  <c r="W58" i="64" s="1"/>
  <c r="X58" i="64" s="1"/>
  <c r="R59" i="63"/>
  <c r="T59" i="63" s="1"/>
  <c r="U59" i="63" s="1"/>
  <c r="V59" i="63" s="1"/>
  <c r="U58" i="49"/>
  <c r="V58" i="49" s="1"/>
  <c r="W58" i="49" s="1"/>
  <c r="X58" i="49" s="1"/>
  <c r="R58" i="14"/>
  <c r="T58" i="14" s="1"/>
  <c r="U58" i="14" s="1"/>
  <c r="V58" i="14" s="1"/>
  <c r="T58" i="7"/>
  <c r="R63" i="73"/>
  <c r="S62" i="73"/>
  <c r="T62" i="73" s="1"/>
  <c r="S63" i="73" l="1"/>
  <c r="T63" i="73" s="1"/>
  <c r="R64" i="73"/>
  <c r="P62" i="14"/>
  <c r="O63" i="14"/>
  <c r="O63" i="76"/>
  <c r="P62" i="76"/>
  <c r="P61" i="63"/>
  <c r="O62" i="63"/>
  <c r="U59" i="64"/>
  <c r="V59" i="64" s="1"/>
  <c r="W59" i="64" s="1"/>
  <c r="X59" i="64" s="1"/>
  <c r="R60" i="63"/>
  <c r="T60" i="63" s="1"/>
  <c r="U60" i="63" s="1"/>
  <c r="V60" i="63" s="1"/>
  <c r="R59" i="14"/>
  <c r="T59" i="14" s="1"/>
  <c r="U59" i="14" s="1"/>
  <c r="V59" i="14" s="1"/>
  <c r="U59" i="49"/>
  <c r="V59" i="49" s="1"/>
  <c r="W59" i="49" s="1"/>
  <c r="X59" i="49" s="1"/>
  <c r="T59" i="7"/>
  <c r="R62" i="61"/>
  <c r="S61" i="61"/>
  <c r="T61" i="61" s="1"/>
  <c r="R61" i="7"/>
  <c r="S60" i="7"/>
  <c r="R62" i="7" l="1"/>
  <c r="S61" i="7"/>
  <c r="P62" i="63"/>
  <c r="O63" i="63"/>
  <c r="P63" i="14"/>
  <c r="O64" i="14"/>
  <c r="S62" i="61"/>
  <c r="T62" i="61" s="1"/>
  <c r="R63" i="61"/>
  <c r="R65" i="73"/>
  <c r="S64" i="73"/>
  <c r="T64" i="73" s="1"/>
  <c r="U60" i="64"/>
  <c r="V60" i="64" s="1"/>
  <c r="W60" i="64" s="1"/>
  <c r="X60" i="64" s="1"/>
  <c r="R61" i="63"/>
  <c r="T61" i="63" s="1"/>
  <c r="U61" i="63" s="1"/>
  <c r="V61" i="63" s="1"/>
  <c r="U60" i="49"/>
  <c r="V60" i="49" s="1"/>
  <c r="W60" i="49" s="1"/>
  <c r="X60" i="49" s="1"/>
  <c r="R60" i="14"/>
  <c r="T60" i="14" s="1"/>
  <c r="U60" i="14" s="1"/>
  <c r="V60" i="14" s="1"/>
  <c r="T60" i="7"/>
  <c r="O64" i="76"/>
  <c r="P63" i="76"/>
  <c r="U61" i="64" l="1"/>
  <c r="V61" i="64" s="1"/>
  <c r="W61" i="64" s="1"/>
  <c r="X61" i="64" s="1"/>
  <c r="R62" i="63"/>
  <c r="T62" i="63" s="1"/>
  <c r="U62" i="63" s="1"/>
  <c r="V62" i="63" s="1"/>
  <c r="U61" i="49"/>
  <c r="V61" i="49" s="1"/>
  <c r="W61" i="49" s="1"/>
  <c r="X61" i="49" s="1"/>
  <c r="R61" i="14"/>
  <c r="T61" i="14" s="1"/>
  <c r="U61" i="14" s="1"/>
  <c r="V61" i="14" s="1"/>
  <c r="T61" i="7"/>
  <c r="O65" i="76"/>
  <c r="P64" i="76"/>
  <c r="R64" i="61"/>
  <c r="S63" i="61"/>
  <c r="T63" i="61" s="1"/>
  <c r="P63" i="63"/>
  <c r="O64" i="63"/>
  <c r="P64" i="14"/>
  <c r="O65" i="14"/>
  <c r="R66" i="73"/>
  <c r="S65" i="73"/>
  <c r="T65" i="73" s="1"/>
  <c r="R63" i="7"/>
  <c r="S62" i="7"/>
  <c r="S64" i="61" l="1"/>
  <c r="T64" i="61" s="1"/>
  <c r="R65" i="61"/>
  <c r="R67" i="73"/>
  <c r="S66" i="73"/>
  <c r="T66" i="73" s="1"/>
  <c r="R64" i="7"/>
  <c r="S63" i="7"/>
  <c r="P64" i="63"/>
  <c r="O65" i="63"/>
  <c r="O66" i="76"/>
  <c r="P65" i="76"/>
  <c r="U62" i="64"/>
  <c r="V62" i="64" s="1"/>
  <c r="W62" i="64" s="1"/>
  <c r="X62" i="64" s="1"/>
  <c r="R63" i="63"/>
  <c r="T63" i="63" s="1"/>
  <c r="U63" i="63" s="1"/>
  <c r="V63" i="63" s="1"/>
  <c r="U62" i="49"/>
  <c r="V62" i="49" s="1"/>
  <c r="W62" i="49" s="1"/>
  <c r="X62" i="49" s="1"/>
  <c r="R62" i="14"/>
  <c r="T62" i="14" s="1"/>
  <c r="U62" i="14" s="1"/>
  <c r="V62" i="14" s="1"/>
  <c r="T62" i="7"/>
  <c r="P65" i="14"/>
  <c r="O66" i="14"/>
  <c r="P65" i="63" l="1"/>
  <c r="O66" i="63"/>
  <c r="S67" i="73"/>
  <c r="T67" i="73" s="1"/>
  <c r="R68" i="73"/>
  <c r="U63" i="64"/>
  <c r="V63" i="64" s="1"/>
  <c r="W63" i="64" s="1"/>
  <c r="X63" i="64" s="1"/>
  <c r="R64" i="63"/>
  <c r="T64" i="63" s="1"/>
  <c r="U64" i="63" s="1"/>
  <c r="V64" i="63" s="1"/>
  <c r="R63" i="14"/>
  <c r="T63" i="14" s="1"/>
  <c r="U63" i="14" s="1"/>
  <c r="V63" i="14" s="1"/>
  <c r="U63" i="49"/>
  <c r="V63" i="49" s="1"/>
  <c r="W63" i="49" s="1"/>
  <c r="X63" i="49" s="1"/>
  <c r="T63" i="7"/>
  <c r="R66" i="61"/>
  <c r="S65" i="61"/>
  <c r="T65" i="61" s="1"/>
  <c r="P66" i="14"/>
  <c r="O67" i="14"/>
  <c r="O67" i="76"/>
  <c r="P66" i="76"/>
  <c r="R65" i="7"/>
  <c r="S64" i="7"/>
  <c r="R66" i="7" l="1"/>
  <c r="S65" i="7"/>
  <c r="R69" i="73"/>
  <c r="R70" i="73" s="1"/>
  <c r="S70" i="73" s="1"/>
  <c r="S68" i="73"/>
  <c r="T68" i="73" s="1"/>
  <c r="O68" i="76"/>
  <c r="P67" i="76"/>
  <c r="S66" i="6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U64" i="49"/>
  <c r="V64" i="49" s="1"/>
  <c r="W64" i="49" s="1"/>
  <c r="X64" i="49" s="1"/>
  <c r="R64" i="14"/>
  <c r="T64" i="14" s="1"/>
  <c r="U64" i="14" s="1"/>
  <c r="V64" i="14" s="1"/>
  <c r="T64" i="7"/>
  <c r="P67" i="14"/>
  <c r="O68" i="14"/>
  <c r="P67" i="63" l="1"/>
  <c r="O68" i="63"/>
  <c r="U65" i="64"/>
  <c r="V65" i="64" s="1"/>
  <c r="W65" i="64" s="1"/>
  <c r="X65" i="64" s="1"/>
  <c r="R66" i="63"/>
  <c r="T66" i="63" s="1"/>
  <c r="U66" i="63" s="1"/>
  <c r="V66" i="63" s="1"/>
  <c r="U65" i="49"/>
  <c r="V65" i="49" s="1"/>
  <c r="W65" i="49" s="1"/>
  <c r="X65" i="49" s="1"/>
  <c r="R65" i="14"/>
  <c r="T65" i="14" s="1"/>
  <c r="U65" i="14" s="1"/>
  <c r="V65" i="14" s="1"/>
  <c r="T65" i="7"/>
  <c r="R68" i="61"/>
  <c r="S67" i="61"/>
  <c r="T67" i="61" s="1"/>
  <c r="S69" i="73"/>
  <c r="T69" i="73" s="1"/>
  <c r="P68" i="14"/>
  <c r="O69" i="14"/>
  <c r="O70" i="14" s="1"/>
  <c r="P70" i="14" s="1"/>
  <c r="P68" i="76"/>
  <c r="O69" i="76"/>
  <c r="O70" i="76" s="1"/>
  <c r="P70" i="76" s="1"/>
  <c r="R67" i="7"/>
  <c r="S66" i="7"/>
  <c r="T70" i="73" l="1"/>
  <c r="R68" i="7"/>
  <c r="S67" i="7"/>
  <c r="P68" i="63"/>
  <c r="O69" i="63"/>
  <c r="S68" i="61"/>
  <c r="T68" i="61" s="1"/>
  <c r="R69" i="61"/>
  <c r="R70" i="61" s="1"/>
  <c r="S70" i="61" s="1"/>
  <c r="P69" i="76"/>
  <c r="R71" i="73"/>
  <c r="S71" i="73" s="1"/>
  <c r="U66" i="64"/>
  <c r="V66" i="64" s="1"/>
  <c r="W66" i="64" s="1"/>
  <c r="X66" i="64" s="1"/>
  <c r="R67" i="63"/>
  <c r="T67" i="63" s="1"/>
  <c r="U67" i="63" s="1"/>
  <c r="V67" i="63" s="1"/>
  <c r="U66" i="49"/>
  <c r="V66" i="49" s="1"/>
  <c r="W66" i="49" s="1"/>
  <c r="X66" i="49" s="1"/>
  <c r="R66" i="14"/>
  <c r="T66" i="14" s="1"/>
  <c r="U66" i="14" s="1"/>
  <c r="V66" i="14" s="1"/>
  <c r="T66" i="7"/>
  <c r="P69" i="14"/>
  <c r="T71" i="73" l="1"/>
  <c r="P69" i="63"/>
  <c r="O70" i="63"/>
  <c r="O71" i="63" s="1"/>
  <c r="P71" i="63" s="1"/>
  <c r="S69" i="61"/>
  <c r="T69" i="61" s="1"/>
  <c r="U67" i="64"/>
  <c r="V67" i="64" s="1"/>
  <c r="W67" i="64" s="1"/>
  <c r="X67" i="64" s="1"/>
  <c r="R68" i="63"/>
  <c r="T68" i="63" s="1"/>
  <c r="U68" i="63" s="1"/>
  <c r="V68" i="63" s="1"/>
  <c r="R67" i="14"/>
  <c r="T67" i="14" s="1"/>
  <c r="U67" i="14" s="1"/>
  <c r="V67" i="14" s="1"/>
  <c r="U67" i="49"/>
  <c r="V67" i="49" s="1"/>
  <c r="W67" i="49" s="1"/>
  <c r="X67" i="49" s="1"/>
  <c r="T67" i="7"/>
  <c r="O71" i="76"/>
  <c r="P71" i="76" s="1"/>
  <c r="O71" i="14"/>
  <c r="P71" i="14" s="1"/>
  <c r="R69" i="7"/>
  <c r="R70" i="7" s="1"/>
  <c r="S70" i="7" s="1"/>
  <c r="S68" i="7"/>
  <c r="U70" i="64" l="1"/>
  <c r="R71" i="63"/>
  <c r="R70" i="14"/>
  <c r="T70" i="61"/>
  <c r="R71" i="61"/>
  <c r="S71" i="61" s="1"/>
  <c r="U68" i="64"/>
  <c r="V68" i="64" s="1"/>
  <c r="W68" i="64" s="1"/>
  <c r="X68" i="64" s="1"/>
  <c r="R69" i="63"/>
  <c r="T69" i="63" s="1"/>
  <c r="U69" i="63" s="1"/>
  <c r="V69" i="63" s="1"/>
  <c r="U68" i="49"/>
  <c r="V68" i="49" s="1"/>
  <c r="W68" i="49" s="1"/>
  <c r="X68" i="49" s="1"/>
  <c r="R68" i="14"/>
  <c r="T68" i="14" s="1"/>
  <c r="U68" i="14" s="1"/>
  <c r="V68" i="14" s="1"/>
  <c r="T68" i="7"/>
  <c r="S69" i="7"/>
  <c r="T70" i="7" s="1"/>
  <c r="P70" i="63"/>
  <c r="T71" i="61" l="1"/>
  <c r="O72" i="63"/>
  <c r="P72" i="63" s="1"/>
  <c r="R71" i="7"/>
  <c r="S71" i="7" s="1"/>
  <c r="U69" i="64"/>
  <c r="V69" i="64" s="1"/>
  <c r="W69" i="64" s="1"/>
  <c r="X69" i="64" s="1"/>
  <c r="R70" i="63"/>
  <c r="T70" i="63" s="1"/>
  <c r="U70" i="63" s="1"/>
  <c r="V70" i="63" s="1"/>
  <c r="U69" i="49"/>
  <c r="V69" i="49" s="1"/>
  <c r="W69" i="49" s="1"/>
  <c r="X69" i="49" s="1"/>
  <c r="R69" i="14"/>
  <c r="T69" i="14" s="1"/>
  <c r="U69" i="14" s="1"/>
  <c r="V69" i="14" s="1"/>
  <c r="T69" i="7"/>
  <c r="T70" i="14" l="1"/>
  <c r="U70" i="14" s="1"/>
  <c r="V70" i="14" s="1"/>
  <c r="V70" i="64"/>
  <c r="W70" i="64" s="1"/>
  <c r="X70" i="64" s="1"/>
  <c r="T71" i="63"/>
  <c r="U71" i="63" s="1"/>
  <c r="V71" i="63" s="1"/>
  <c r="U70" i="49"/>
  <c r="V70" i="49" s="1"/>
  <c r="W70" i="49" s="1"/>
  <c r="X70" i="49" s="1"/>
  <c r="U71" i="64"/>
  <c r="R72" i="63"/>
  <c r="R71" i="14"/>
  <c r="U71" i="49"/>
  <c r="T71" i="7"/>
  <c r="T71" i="14" l="1"/>
  <c r="U71" i="14" s="1"/>
  <c r="V71" i="14" s="1"/>
  <c r="W46" i="14" s="1"/>
  <c r="X46" i="14" s="1"/>
  <c r="T72" i="63"/>
  <c r="U72" i="63" s="1"/>
  <c r="V72" i="63" s="1"/>
  <c r="W47" i="63" s="1"/>
  <c r="X47" i="63" s="1"/>
  <c r="V71" i="64"/>
  <c r="W71" i="64" s="1"/>
  <c r="X71" i="64" s="1"/>
  <c r="Y45" i="64" s="1"/>
  <c r="Z45" i="64" s="1"/>
  <c r="V71" i="49"/>
  <c r="W71" i="49" s="1"/>
  <c r="X71" i="49" s="1"/>
  <c r="Y3" i="49" s="1"/>
  <c r="Z3" i="49" s="1"/>
  <c r="W3" i="14"/>
  <c r="X3" i="14" s="1"/>
  <c r="W4" i="63"/>
  <c r="X4" i="63" s="1"/>
  <c r="Y3" i="64"/>
  <c r="Z3" i="64" s="1"/>
  <c r="Y45" i="49" l="1"/>
  <c r="Z45" i="49" s="1"/>
</calcChain>
</file>

<file path=xl/sharedStrings.xml><?xml version="1.0" encoding="utf-8"?>
<sst xmlns="http://schemas.openxmlformats.org/spreadsheetml/2006/main" count="537" uniqueCount="179">
  <si>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</si>
  <si>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</si>
  <si>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</si>
  <si>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</si>
  <si>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</si>
  <si>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</si>
  <si>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</si>
  <si>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2000-2013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</si>
  <si>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</si>
  <si>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</si>
  <si>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</si>
  <si>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</si>
  <si>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</si>
  <si>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</si>
  <si>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</si>
  <si>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</si>
  <si>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</si>
  <si>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</si>
  <si>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</si>
  <si>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</si>
  <si>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</si>
  <si>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</si>
  <si>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</si>
  <si>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</si>
  <si>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</si>
  <si>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</si>
  <si>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</si>
  <si>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</si>
  <si>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</si>
  <si>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</si>
  <si>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</si>
  <si>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</si>
  <si>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</si>
  <si>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</si>
  <si>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</si>
  <si>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</si>
  <si>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</si>
  <si>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</si>
  <si>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</si>
  <si>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</si>
  <si>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</si>
  <si>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</si>
  <si>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</si>
  <si>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</si>
  <si>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</si>
  <si>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</si>
  <si>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</si>
  <si>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</si>
  <si>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</si>
  <si>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</si>
  <si>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</si>
  <si>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</si>
  <si>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</si>
  <si>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</si>
  <si>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</si>
  <si>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</si>
  <si>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</si>
  <si>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Tabelas sinóticas retropoladas - 2000-2013 - tabela 5 (componentes do PIB sob as três óticas)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</si>
  <si>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</si>
  <si>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</si>
  <si>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</si>
  <si>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</si>
  <si>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</si>
  <si>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</si>
  <si>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</si>
  <si>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</si>
  <si>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</si>
  <si>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</si>
  <si>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</si>
  <si>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</si>
  <si>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</si>
  <si>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</si>
  <si>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</si>
  <si>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</si>
  <si>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</si>
  <si>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</si>
  <si>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</si>
  <si>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</si>
  <si>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</si>
  <si>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</si>
  <si>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</si>
  <si>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</si>
  <si>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</si>
  <si>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</si>
  <si>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</si>
  <si>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</si>
  <si>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2013-2015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</si>
  <si>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</si>
  <si>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</si>
  <si>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</si>
  <si>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</si>
  <si>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</si>
  <si>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</si>
  <si>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</si>
  <si>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</si>
  <si>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</si>
  <si>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</si>
  <si>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</si>
  <si>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</si>
  <si>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</si>
  <si>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</si>
  <si>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</si>
  <si>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</si>
  <si>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</si>
  <si>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</si>
  <si>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</si>
  <si>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</si>
  <si>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</si>
  <si>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Índice de ganhos de comércio (Kohli 2008)</t>
  </si>
  <si>
    <t>Índice de ganhos de comércio Kohli var%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</si>
  <si>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</si>
  <si>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</si>
  <si>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</si>
  <si>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</si>
  <si>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</si>
  <si>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</si>
  <si>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</si>
  <si>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</si>
  <si>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</si>
  <si>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</si>
  <si>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</si>
  <si>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</si>
  <si>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</si>
  <si>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</si>
  <si>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</si>
  <si>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</si>
  <si>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</si>
  <si>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</si>
  <si>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</si>
  <si>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</si>
  <si>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</si>
  <si>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</si>
  <si>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</si>
  <si>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</si>
  <si>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</si>
  <si>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</si>
  <si>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</si>
  <si>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</si>
  <si>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</si>
  <si>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</si>
  <si>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</si>
  <si>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</si>
  <si>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</si>
  <si>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</si>
  <si>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</si>
  <si>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</si>
  <si>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</si>
  <si>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</si>
  <si>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</si>
  <si>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</si>
  <si>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</si>
  <si>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</si>
  <si>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</si>
  <si>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</si>
  <si>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</si>
  <si>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</si>
  <si>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</si>
  <si>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</si>
  <si>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</si>
  <si>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</si>
  <si>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</si>
  <si>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ÍndiceRIBr/PIBr (1947=100) (Trading Gains Index) var % (IPC-RJ média)</t>
  </si>
  <si>
    <t>Índice de ganhos de comércio (Kohli 2008) (IPC-RJ média)</t>
  </si>
  <si>
    <t>Índice de ganhos de comércio Kohli var% (IPC-RJ média)</t>
  </si>
  <si>
    <t>Índice de ganhos de comércio  (Reinsdorf 2009) (IPC-RJ média)</t>
  </si>
  <si>
    <t>Índice de ganhos de comércio  (Reinsdorf 2009) var% (IPC-RJ média)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</si>
  <si>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</si>
  <si>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</si>
  <si>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</si>
  <si>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</si>
  <si>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</si>
  <si>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>Pa média harmônica</t>
  </si>
  <si>
    <t xml:space="preserve">IPC-RJ </t>
  </si>
  <si>
    <t>IPC-RJ</t>
  </si>
  <si>
    <t>ÍndiceRIBr/PIBr (1947=100) (Trading Gains Index) SNA 2008 (Pa média harmônica até 1990)</t>
  </si>
  <si>
    <t>Efeito Termos de Troca (Kohli 2008)</t>
  </si>
  <si>
    <t>Efeito Preços Relativos (Kohli 2008)</t>
  </si>
  <si>
    <t>Consumo das ISFLSF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</si>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</sst>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0.0000%"/>
  </numFmts>
  <fonts count="1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9" fontId="3" fillId="0" borderId="0" applyFont="0" applyFill="0" applyBorder="0" applyAlignment="0" applyProtection="0"/>
  </cellStyleXfs>
  <cellXfs count="35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14" borderId="5" xfId="1" applyFont="1" applyFill="1" applyBorder="1" applyAlignment="1" applyProtection="1">
      <alignment horizontal="center" vertical="center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5" fontId="7" fillId="0" borderId="0" xfId="0" applyNumberFormat="1" applyFont="1" applyFill="1"/>
    <xf numFmtId="165" fontId="7" fillId="0" borderId="15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72" fontId="11" fillId="0" borderId="0" xfId="5" applyNumberFormat="1" applyFont="1" applyFill="1" applyAlignment="1"/>
    <xf numFmtId="172" fontId="3" fillId="0" borderId="0" xfId="0" applyNumberFormat="1" applyFont="1"/>
    <xf numFmtId="172" fontId="0" fillId="0" borderId="0" xfId="0" applyNumberFormat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6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6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Border="1" applyAlignment="1"/>
    <xf numFmtId="165" fontId="0" fillId="0" borderId="0" xfId="0" applyNumberFormat="1" applyBorder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Border="1"/>
    <xf numFmtId="0" fontId="7" fillId="20" borderId="0" xfId="0" applyFont="1" applyFill="1" applyBorder="1"/>
    <xf numFmtId="165" fontId="7" fillId="0" borderId="1" xfId="0" applyNumberFormat="1" applyFont="1" applyBorder="1" applyAlignment="1">
      <alignment horizontal="center" wrapText="1"/>
    </xf>
    <xf numFmtId="173" fontId="7" fillId="0" borderId="1" xfId="6" applyNumberFormat="1" applyFont="1" applyBorder="1"/>
    <xf numFmtId="164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3" borderId="3" xfId="0" applyNumberFormat="1" applyFont="1" applyFill="1" applyBorder="1" applyAlignment="1">
      <alignment horizontal="center" vertical="center" wrapText="1"/>
    </xf>
    <xf numFmtId="166" fontId="2" fillId="23" borderId="2" xfId="0" applyNumberFormat="1" applyFont="1" applyFill="1" applyBorder="1" applyAlignment="1">
      <alignment horizontal="center" vertical="center" wrapText="1"/>
    </xf>
    <xf numFmtId="166" fontId="2" fillId="23" borderId="17" xfId="0" applyNumberFormat="1" applyFont="1" applyFill="1" applyBorder="1" applyAlignment="1">
      <alignment horizontal="center" vertical="center" wrapText="1"/>
    </xf>
    <xf numFmtId="166" fontId="2" fillId="23" borderId="4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wrapText="1"/>
    </xf>
    <xf numFmtId="0" fontId="2" fillId="22" borderId="8" xfId="0" applyFont="1" applyFill="1" applyBorder="1" applyAlignment="1">
      <alignment vertical="center" wrapText="1"/>
    </xf>
    <xf numFmtId="0" fontId="6" fillId="22" borderId="0" xfId="0" applyFont="1" applyFill="1" applyBorder="1" applyAlignment="1">
      <alignment horizontal="center" vertical="center" wrapText="1"/>
    </xf>
    <xf numFmtId="166" fontId="2" fillId="22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43" fontId="0" fillId="0" borderId="0" xfId="0" applyNumberFormat="1"/>
    <xf numFmtId="0" fontId="2" fillId="6" borderId="13" xfId="0" applyFont="1" applyFill="1" applyBorder="1" applyAlignment="1">
      <alignment horizontal="center" vertical="center" wrapText="1"/>
    </xf>
    <xf numFmtId="174" fontId="0" fillId="0" borderId="0" xfId="6" applyNumberFormat="1" applyFont="1"/>
    <xf numFmtId="1" fontId="0" fillId="0" borderId="0" xfId="0" applyNumberFormat="1"/>
    <xf numFmtId="172" fontId="7" fillId="0" borderId="1" xfId="0" applyNumberFormat="1" applyFont="1" applyBorder="1"/>
    <xf numFmtId="10" fontId="7" fillId="0" borderId="1" xfId="6" applyNumberFormat="1" applyFont="1" applyBorder="1"/>
    <xf numFmtId="0" fontId="7" fillId="7" borderId="1" xfId="0" applyFont="1" applyFill="1" applyBorder="1"/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7">
    <cellStyle name="Normal" xfId="0" builtinId="0"/>
    <cellStyle name="Normal 2" xfId="2"/>
    <cellStyle name="Normal 3" xfId="1"/>
    <cellStyle name="Normal_quadro04B" xfId="4"/>
    <cellStyle name="Normal_Tabela05" xfId="5"/>
    <cellStyle name="Porcentagem" xfId="6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worksheet" Target="worksheets/sheet13.xml"/><Relationship Id="rId29" Type="http://schemas.openxmlformats.org/officeDocument/2006/relationships/chartsheet" Target="chart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32" Type="http://schemas.openxmlformats.org/officeDocument/2006/relationships/chartsheet" Target="chartsheets/sheet1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3.xml"/><Relationship Id="rId30" Type="http://schemas.openxmlformats.org/officeDocument/2006/relationships/worksheet" Target="worksheets/sheet15.xml"/><Relationship Id="rId35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768192"/>
        <c:axId val="291769728"/>
      </c:barChart>
      <c:catAx>
        <c:axId val="2917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769728"/>
        <c:crosses val="autoZero"/>
        <c:auto val="1"/>
        <c:lblAlgn val="ctr"/>
        <c:lblOffset val="100"/>
        <c:noMultiLvlLbl val="0"/>
      </c:catAx>
      <c:valAx>
        <c:axId val="291769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176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'Kohli (2008) t - Pa calc até 90'!$L$4:$L$73</c:f>
              <c:numCache>
                <c:formatCode>0.000</c:formatCode>
                <c:ptCount val="70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  <c:pt idx="22">
                  <c:v>-2.0204231781787075E-4</c:v>
                </c:pt>
                <c:pt idx="23">
                  <c:v>5.873217666488358E-4</c:v>
                </c:pt>
                <c:pt idx="24">
                  <c:v>3.2421637693973301E-4</c:v>
                </c:pt>
                <c:pt idx="25">
                  <c:v>1.028752607064948E-4</c:v>
                </c:pt>
                <c:pt idx="26">
                  <c:v>-2.6340721325389385E-3</c:v>
                </c:pt>
                <c:pt idx="27">
                  <c:v>4.7771402766054443E-3</c:v>
                </c:pt>
                <c:pt idx="28">
                  <c:v>4.096456531987936E-4</c:v>
                </c:pt>
                <c:pt idx="29">
                  <c:v>-2.1192298707252869E-4</c:v>
                </c:pt>
                <c:pt idx="30">
                  <c:v>1.012415407722041E-3</c:v>
                </c:pt>
                <c:pt idx="31">
                  <c:v>-1.6246440229748251E-3</c:v>
                </c:pt>
                <c:pt idx="32">
                  <c:v>-4.1301162434490973E-3</c:v>
                </c:pt>
                <c:pt idx="33">
                  <c:v>3.8992986497225882E-4</c:v>
                </c:pt>
                <c:pt idx="34">
                  <c:v>6.0892641180746159E-4</c:v>
                </c:pt>
                <c:pt idx="35">
                  <c:v>8.2242442869929593E-3</c:v>
                </c:pt>
                <c:pt idx="36">
                  <c:v>9.1752979615070587E-3</c:v>
                </c:pt>
                <c:pt idx="37">
                  <c:v>-7.2409619166924051E-4</c:v>
                </c:pt>
                <c:pt idx="38">
                  <c:v>-4.6246290838502608E-3</c:v>
                </c:pt>
                <c:pt idx="39">
                  <c:v>1.5513616944589157E-3</c:v>
                </c:pt>
                <c:pt idx="40">
                  <c:v>2.7031514340262498E-3</c:v>
                </c:pt>
                <c:pt idx="41">
                  <c:v>-6.1517388346878444E-3</c:v>
                </c:pt>
                <c:pt idx="42">
                  <c:v>-1.5093798097589113E-3</c:v>
                </c:pt>
                <c:pt idx="43">
                  <c:v>6.1262484455922386E-4</c:v>
                </c:pt>
                <c:pt idx="44">
                  <c:v>1.0572202647348386E-3</c:v>
                </c:pt>
                <c:pt idx="45">
                  <c:v>-1.4430065283727454E-3</c:v>
                </c:pt>
                <c:pt idx="46">
                  <c:v>-3.4579862692767576E-4</c:v>
                </c:pt>
                <c:pt idx="47">
                  <c:v>2.8705478984468024E-3</c:v>
                </c:pt>
                <c:pt idx="48">
                  <c:v>1.5770181225443541E-3</c:v>
                </c:pt>
                <c:pt idx="49">
                  <c:v>8.6242871249912528E-4</c:v>
                </c:pt>
                <c:pt idx="50">
                  <c:v>4.0500282142243317E-4</c:v>
                </c:pt>
                <c:pt idx="51">
                  <c:v>-5.6798446842724944E-3</c:v>
                </c:pt>
                <c:pt idx="52">
                  <c:v>1.2473460760535306E-4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9.7723797146509472E-4</c:v>
                </c:pt>
                <c:pt idx="63">
                  <c:v>-2.332392723871778E-4</c:v>
                </c:pt>
                <c:pt idx="64">
                  <c:v>-7.0080492503430715E-4</c:v>
                </c:pt>
                <c:pt idx="65">
                  <c:v>-1.9873600853755283E-4</c:v>
                </c:pt>
                <c:pt idx="66">
                  <c:v>5.6458694621605099E-4</c:v>
                </c:pt>
                <c:pt idx="67">
                  <c:v>-1.0205560987209903E-3</c:v>
                </c:pt>
                <c:pt idx="68">
                  <c:v>-2.8864965435149869E-4</c:v>
                </c:pt>
                <c:pt idx="69">
                  <c:v>-5.8677312768926776E-4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'Reinsdorf (2009) - Pa calc 90'!$O$3:$O$72</c:f>
              <c:numCache>
                <c:formatCode>0.0000</c:formatCode>
                <c:ptCount val="70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  <c:pt idx="22">
                  <c:v>-1.9725894332643274E-4</c:v>
                </c:pt>
                <c:pt idx="23">
                  <c:v>5.9736764805474281E-4</c:v>
                </c:pt>
                <c:pt idx="24">
                  <c:v>3.2754915128191809E-4</c:v>
                </c:pt>
                <c:pt idx="25">
                  <c:v>1.0333019818726718E-4</c:v>
                </c:pt>
                <c:pt idx="26">
                  <c:v>-2.5733154395520671E-3</c:v>
                </c:pt>
                <c:pt idx="27">
                  <c:v>5.0905591461171832E-3</c:v>
                </c:pt>
                <c:pt idx="28">
                  <c:v>4.1317761408304454E-4</c:v>
                </c:pt>
                <c:pt idx="29">
                  <c:v>-2.0858012384891261E-4</c:v>
                </c:pt>
                <c:pt idx="30">
                  <c:v>1.0566559747992599E-3</c:v>
                </c:pt>
                <c:pt idx="31">
                  <c:v>-1.562969222952673E-3</c:v>
                </c:pt>
                <c:pt idx="32">
                  <c:v>-3.7703027355472361E-3</c:v>
                </c:pt>
                <c:pt idx="33">
                  <c:v>4.1023737130845705E-4</c:v>
                </c:pt>
                <c:pt idx="34">
                  <c:v>6.3659475762209026E-4</c:v>
                </c:pt>
                <c:pt idx="35">
                  <c:v>7.045223890518041E-3</c:v>
                </c:pt>
                <c:pt idx="36">
                  <c:v>8.5326943385481049E-3</c:v>
                </c:pt>
                <c:pt idx="37">
                  <c:v>-7.2893009128256335E-4</c:v>
                </c:pt>
                <c:pt idx="38">
                  <c:v>-5.0661295104451427E-3</c:v>
                </c:pt>
                <c:pt idx="39">
                  <c:v>1.5164456541064196E-3</c:v>
                </c:pt>
                <c:pt idx="40">
                  <c:v>2.6385784773040799E-3</c:v>
                </c:pt>
                <c:pt idx="41">
                  <c:v>-6.7310385923607672E-3</c:v>
                </c:pt>
                <c:pt idx="42">
                  <c:v>-1.6051780861017963E-3</c:v>
                </c:pt>
                <c:pt idx="43">
                  <c:v>5.8867834873861657E-4</c:v>
                </c:pt>
                <c:pt idx="44">
                  <c:v>1.0350312315414367E-3</c:v>
                </c:pt>
                <c:pt idx="45">
                  <c:v>-1.5195865928592811E-3</c:v>
                </c:pt>
                <c:pt idx="46">
                  <c:v>-3.6338542175462442E-4</c:v>
                </c:pt>
                <c:pt idx="47">
                  <c:v>3.1173434703299723E-3</c:v>
                </c:pt>
                <c:pt idx="48">
                  <c:v>1.6439346857221033E-3</c:v>
                </c:pt>
                <c:pt idx="49">
                  <c:v>8.7684176613701662E-4</c:v>
                </c:pt>
                <c:pt idx="50">
                  <c:v>4.0847194398308456E-4</c:v>
                </c:pt>
                <c:pt idx="51">
                  <c:v>-4.8916290394900065E-3</c:v>
                </c:pt>
                <c:pt idx="52">
                  <c:v>1.250789018596714E-4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1.0245762865570671E-3</c:v>
                </c:pt>
                <c:pt idx="63">
                  <c:v>-2.2973937701829665E-4</c:v>
                </c:pt>
                <c:pt idx="64">
                  <c:v>-6.8304462664256981E-4</c:v>
                </c:pt>
                <c:pt idx="65">
                  <c:v>-1.9788042239386841E-4</c:v>
                </c:pt>
                <c:pt idx="66">
                  <c:v>5.7061779209091655E-4</c:v>
                </c:pt>
                <c:pt idx="67">
                  <c:v>-9.76702410884684E-4</c:v>
                </c:pt>
                <c:pt idx="68">
                  <c:v>-3.0042848067801257E-4</c:v>
                </c:pt>
                <c:pt idx="69">
                  <c:v>-6.04058662704562E-4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852416"/>
        <c:axId val="307853952"/>
      </c:lineChart>
      <c:catAx>
        <c:axId val="3078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07853952"/>
        <c:crosses val="autoZero"/>
        <c:auto val="1"/>
        <c:lblAlgn val="ctr"/>
        <c:lblOffset val="100"/>
        <c:noMultiLvlLbl val="0"/>
      </c:catAx>
      <c:valAx>
        <c:axId val="30785395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07852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31008"/>
        <c:axId val="307932544"/>
      </c:barChart>
      <c:catAx>
        <c:axId val="307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307932544"/>
        <c:crosses val="autoZero"/>
        <c:auto val="1"/>
        <c:lblAlgn val="ctr"/>
        <c:lblOffset val="100"/>
        <c:noMultiLvlLbl val="0"/>
      </c:catAx>
      <c:valAx>
        <c:axId val="307932544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30793100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-2.0204231781787075E-4</c:v>
                </c:pt>
                <c:pt idx="1">
                  <c:v>5.873217666488358E-4</c:v>
                </c:pt>
                <c:pt idx="2">
                  <c:v>3.2421637693973301E-4</c:v>
                </c:pt>
                <c:pt idx="3">
                  <c:v>1.028752607064948E-4</c:v>
                </c:pt>
                <c:pt idx="4">
                  <c:v>-2.6340721325389385E-3</c:v>
                </c:pt>
                <c:pt idx="5">
                  <c:v>4.7771402766054443E-3</c:v>
                </c:pt>
                <c:pt idx="6">
                  <c:v>4.096456531987936E-4</c:v>
                </c:pt>
                <c:pt idx="7">
                  <c:v>-2.1192298707252869E-4</c:v>
                </c:pt>
                <c:pt idx="8">
                  <c:v>1.012415407722041E-3</c:v>
                </c:pt>
                <c:pt idx="9">
                  <c:v>-1.6246440229748251E-3</c:v>
                </c:pt>
                <c:pt idx="10">
                  <c:v>-4.1301162434490973E-3</c:v>
                </c:pt>
                <c:pt idx="11">
                  <c:v>3.8992986497225882E-4</c:v>
                </c:pt>
                <c:pt idx="12">
                  <c:v>6.0892641180746159E-4</c:v>
                </c:pt>
                <c:pt idx="13">
                  <c:v>8.2242442869929593E-3</c:v>
                </c:pt>
                <c:pt idx="14">
                  <c:v>9.1752979615070587E-3</c:v>
                </c:pt>
                <c:pt idx="15">
                  <c:v>-7.2409619166924051E-4</c:v>
                </c:pt>
                <c:pt idx="16">
                  <c:v>-4.6246290838502608E-3</c:v>
                </c:pt>
                <c:pt idx="17">
                  <c:v>1.5513616944589157E-3</c:v>
                </c:pt>
                <c:pt idx="18">
                  <c:v>2.7031514340262498E-3</c:v>
                </c:pt>
                <c:pt idx="19">
                  <c:v>-6.1517388346878444E-3</c:v>
                </c:pt>
                <c:pt idx="20">
                  <c:v>-1.5093798097589113E-3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86816"/>
        <c:axId val="307988352"/>
      </c:barChart>
      <c:catAx>
        <c:axId val="3079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07988352"/>
        <c:crosses val="autoZero"/>
        <c:auto val="1"/>
        <c:lblAlgn val="ctr"/>
        <c:lblOffset val="100"/>
        <c:noMultiLvlLbl val="0"/>
      </c:catAx>
      <c:valAx>
        <c:axId val="30798835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07986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'Kohli (2008) t - Pa calc até 90'!$K$47:$K$73</c:f>
              <c:numCache>
                <c:formatCode>0.000</c:formatCode>
                <c:ptCount val="27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-4.6958304655381146E-4</c:v>
                </c:pt>
                <c:pt idx="7">
                  <c:v>-1.839289001752365E-3</c:v>
                </c:pt>
                <c:pt idx="8">
                  <c:v>-1.0998519862814539E-2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1.3858173750266572E-2</c:v>
                </c:pt>
                <c:pt idx="20">
                  <c:v>8.3957839402603578E-3</c:v>
                </c:pt>
                <c:pt idx="21">
                  <c:v>-5.0034953817110085E-3</c:v>
                </c:pt>
                <c:pt idx="22">
                  <c:v>-3.1249547392300744E-3</c:v>
                </c:pt>
                <c:pt idx="23">
                  <c:v>-5.4103237906502925E-3</c:v>
                </c:pt>
                <c:pt idx="24">
                  <c:v>-1.1881303652846771E-2</c:v>
                </c:pt>
                <c:pt idx="25">
                  <c:v>-1.1372985230085389E-3</c:v>
                </c:pt>
                <c:pt idx="26">
                  <c:v>6.3912924941323165E-3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'Kohli (2008) t - Pa calc até 90'!$L$47:$L$73</c:f>
              <c:numCache>
                <c:formatCode>0.000</c:formatCode>
                <c:ptCount val="27"/>
                <c:pt idx="0">
                  <c:v>6.1262484455922386E-4</c:v>
                </c:pt>
                <c:pt idx="1">
                  <c:v>1.0572202647348386E-3</c:v>
                </c:pt>
                <c:pt idx="2">
                  <c:v>-1.4430065283727454E-3</c:v>
                </c:pt>
                <c:pt idx="3">
                  <c:v>-3.4579862692767576E-4</c:v>
                </c:pt>
                <c:pt idx="4">
                  <c:v>2.8705478984468024E-3</c:v>
                </c:pt>
                <c:pt idx="5">
                  <c:v>1.5770181225443541E-3</c:v>
                </c:pt>
                <c:pt idx="6">
                  <c:v>8.6242871249912528E-4</c:v>
                </c:pt>
                <c:pt idx="7">
                  <c:v>4.0500282142243317E-4</c:v>
                </c:pt>
                <c:pt idx="8">
                  <c:v>-5.6798446842724944E-3</c:v>
                </c:pt>
                <c:pt idx="9">
                  <c:v>1.2473460760535306E-4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9.7723797146509472E-4</c:v>
                </c:pt>
                <c:pt idx="20">
                  <c:v>-2.332392723871778E-4</c:v>
                </c:pt>
                <c:pt idx="21">
                  <c:v>-7.0080492503430715E-4</c:v>
                </c:pt>
                <c:pt idx="22">
                  <c:v>-1.9873600853755283E-4</c:v>
                </c:pt>
                <c:pt idx="23">
                  <c:v>5.6458694621605099E-4</c:v>
                </c:pt>
                <c:pt idx="24">
                  <c:v>-1.0205560987209903E-3</c:v>
                </c:pt>
                <c:pt idx="25">
                  <c:v>-2.8864965435149869E-4</c:v>
                </c:pt>
                <c:pt idx="26">
                  <c:v>-5.8677312768926776E-4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49024"/>
        <c:axId val="308050560"/>
      </c:barChart>
      <c:catAx>
        <c:axId val="3080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08050560"/>
        <c:crosses val="autoZero"/>
        <c:auto val="1"/>
        <c:lblAlgn val="ctr"/>
        <c:lblOffset val="100"/>
        <c:noMultiLvlLbl val="0"/>
      </c:catAx>
      <c:valAx>
        <c:axId val="30805056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0804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9442432"/>
        <c:axId val="309443968"/>
      </c:barChart>
      <c:catAx>
        <c:axId val="3094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309443968"/>
        <c:crosses val="autoZero"/>
        <c:auto val="1"/>
        <c:lblAlgn val="ctr"/>
        <c:lblOffset val="100"/>
        <c:noMultiLvlLbl val="0"/>
      </c:catAx>
      <c:valAx>
        <c:axId val="309443968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309442432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6.5436271181974863E-3</c:v>
                </c:pt>
                <c:pt idx="1">
                  <c:v>-4.495166979816478E-3</c:v>
                </c:pt>
                <c:pt idx="2">
                  <c:v>3.5281055600243225E-4</c:v>
                </c:pt>
                <c:pt idx="3">
                  <c:v>9.5338530730701906E-3</c:v>
                </c:pt>
                <c:pt idx="4">
                  <c:v>-1.8291128152445681E-2</c:v>
                </c:pt>
                <c:pt idx="5">
                  <c:v>-4.8739240384043491E-3</c:v>
                </c:pt>
                <c:pt idx="6">
                  <c:v>9.1007780728605565E-3</c:v>
                </c:pt>
                <c:pt idx="7">
                  <c:v>1.1343220531837015E-2</c:v>
                </c:pt>
                <c:pt idx="8">
                  <c:v>-1.1679972819988796E-2</c:v>
                </c:pt>
                <c:pt idx="9">
                  <c:v>-6.2826679256095912E-3</c:v>
                </c:pt>
                <c:pt idx="10">
                  <c:v>-1.807964371514648E-2</c:v>
                </c:pt>
                <c:pt idx="11">
                  <c:v>-1.3751214433241465E-2</c:v>
                </c:pt>
                <c:pt idx="12">
                  <c:v>-2.5462692199984499E-3</c:v>
                </c:pt>
                <c:pt idx="13">
                  <c:v>-8.4590049695164109E-4</c:v>
                </c:pt>
                <c:pt idx="14">
                  <c:v>5.9648236566063407E-3</c:v>
                </c:pt>
                <c:pt idx="15">
                  <c:v>-4.3384801050804873E-3</c:v>
                </c:pt>
                <c:pt idx="16">
                  <c:v>2.2796749014226084E-2</c:v>
                </c:pt>
                <c:pt idx="17">
                  <c:v>-8.9281209548562075E-3</c:v>
                </c:pt>
                <c:pt idx="18">
                  <c:v>6.4640042902993512E-3</c:v>
                </c:pt>
                <c:pt idx="19">
                  <c:v>-4.0767072225579796E-3</c:v>
                </c:pt>
                <c:pt idx="20">
                  <c:v>-8.6555449970851135E-3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-1.9725894332643274E-4</c:v>
                </c:pt>
                <c:pt idx="1">
                  <c:v>5.9736764805474281E-4</c:v>
                </c:pt>
                <c:pt idx="2">
                  <c:v>3.2754915128191809E-4</c:v>
                </c:pt>
                <c:pt idx="3">
                  <c:v>1.0333019818726718E-4</c:v>
                </c:pt>
                <c:pt idx="4">
                  <c:v>-2.5733154395520671E-3</c:v>
                </c:pt>
                <c:pt idx="5">
                  <c:v>5.0905591461171832E-3</c:v>
                </c:pt>
                <c:pt idx="6">
                  <c:v>4.1317761408304454E-4</c:v>
                </c:pt>
                <c:pt idx="7">
                  <c:v>-2.0858012384891261E-4</c:v>
                </c:pt>
                <c:pt idx="8">
                  <c:v>1.0566559747992599E-3</c:v>
                </c:pt>
                <c:pt idx="9">
                  <c:v>-1.562969222952673E-3</c:v>
                </c:pt>
                <c:pt idx="10">
                  <c:v>-3.7703027355472361E-3</c:v>
                </c:pt>
                <c:pt idx="11">
                  <c:v>4.1023737130845705E-4</c:v>
                </c:pt>
                <c:pt idx="12">
                  <c:v>6.3659475762209026E-4</c:v>
                </c:pt>
                <c:pt idx="13">
                  <c:v>7.045223890518041E-3</c:v>
                </c:pt>
                <c:pt idx="14">
                  <c:v>8.5326943385481049E-3</c:v>
                </c:pt>
                <c:pt idx="15">
                  <c:v>-7.2893009128256335E-4</c:v>
                </c:pt>
                <c:pt idx="16">
                  <c:v>-5.0661295104451427E-3</c:v>
                </c:pt>
                <c:pt idx="17">
                  <c:v>1.5164456541064196E-3</c:v>
                </c:pt>
                <c:pt idx="18">
                  <c:v>2.6385784773040799E-3</c:v>
                </c:pt>
                <c:pt idx="19">
                  <c:v>-6.7310385923607672E-3</c:v>
                </c:pt>
                <c:pt idx="20">
                  <c:v>-1.6051780861017963E-3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816000"/>
        <c:axId val="312817536"/>
      </c:barChart>
      <c:catAx>
        <c:axId val="3128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12817536"/>
        <c:crosses val="autoZero"/>
        <c:auto val="1"/>
        <c:lblAlgn val="ctr"/>
        <c:lblOffset val="100"/>
        <c:noMultiLvlLbl val="0"/>
      </c:catAx>
      <c:valAx>
        <c:axId val="31281753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12816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'Reinsdorf (2009) - Pa calc 90'!$N$46:$N$72</c:f>
              <c:numCache>
                <c:formatCode>0.0000</c:formatCode>
                <c:ptCount val="27"/>
                <c:pt idx="0">
                  <c:v>6.3497458114695439E-3</c:v>
                </c:pt>
                <c:pt idx="1">
                  <c:v>5.4011355235039837E-3</c:v>
                </c:pt>
                <c:pt idx="2">
                  <c:v>1.2163629898209437E-3</c:v>
                </c:pt>
                <c:pt idx="3">
                  <c:v>4.0915954480136305E-3</c:v>
                </c:pt>
                <c:pt idx="4">
                  <c:v>4.5429792329989499E-3</c:v>
                </c:pt>
                <c:pt idx="5">
                  <c:v>8.7389971022606993E-4</c:v>
                </c:pt>
                <c:pt idx="6">
                  <c:v>-4.8536614936381015E-4</c:v>
                </c:pt>
                <c:pt idx="7">
                  <c:v>-1.8709272528861123E-3</c:v>
                </c:pt>
                <c:pt idx="8">
                  <c:v>-8.0978029632499046E-3</c:v>
                </c:pt>
                <c:pt idx="9">
                  <c:v>-4.7872246714048836E-3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1.5231727337420372E-2</c:v>
                </c:pt>
                <c:pt idx="20">
                  <c:v>8.1467865140055808E-3</c:v>
                </c:pt>
                <c:pt idx="21">
                  <c:v>-4.7523750318296844E-3</c:v>
                </c:pt>
                <c:pt idx="22">
                  <c:v>-3.0981638479609871E-3</c:v>
                </c:pt>
                <c:pt idx="23">
                  <c:v>-5.526761113062233E-3</c:v>
                </c:pt>
                <c:pt idx="24">
                  <c:v>-1.087857680641203E-2</c:v>
                </c:pt>
                <c:pt idx="25">
                  <c:v>-1.2313672734882118E-3</c:v>
                </c:pt>
                <c:pt idx="26">
                  <c:v>6.7723042641227417E-3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'Reinsdorf (2009) - Pa calc 90'!$O$46:$O$72</c:f>
              <c:numCache>
                <c:formatCode>0.0000</c:formatCode>
                <c:ptCount val="27"/>
                <c:pt idx="0">
                  <c:v>5.8867834873861657E-4</c:v>
                </c:pt>
                <c:pt idx="1">
                  <c:v>1.0350312315414367E-3</c:v>
                </c:pt>
                <c:pt idx="2">
                  <c:v>-1.5195865928592811E-3</c:v>
                </c:pt>
                <c:pt idx="3">
                  <c:v>-3.6338542175462442E-4</c:v>
                </c:pt>
                <c:pt idx="4">
                  <c:v>3.1173434703299723E-3</c:v>
                </c:pt>
                <c:pt idx="5">
                  <c:v>1.6439346857221033E-3</c:v>
                </c:pt>
                <c:pt idx="6">
                  <c:v>8.7684176613701662E-4</c:v>
                </c:pt>
                <c:pt idx="7">
                  <c:v>4.0847194398308456E-4</c:v>
                </c:pt>
                <c:pt idx="8">
                  <c:v>-4.8916290394900065E-3</c:v>
                </c:pt>
                <c:pt idx="9">
                  <c:v>1.250789018596714E-4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1.0245762865570671E-3</c:v>
                </c:pt>
                <c:pt idx="20">
                  <c:v>-2.2973937701829665E-4</c:v>
                </c:pt>
                <c:pt idx="21">
                  <c:v>-6.8304462664256981E-4</c:v>
                </c:pt>
                <c:pt idx="22">
                  <c:v>-1.9788042239386841E-4</c:v>
                </c:pt>
                <c:pt idx="23">
                  <c:v>5.7061779209091655E-4</c:v>
                </c:pt>
                <c:pt idx="24">
                  <c:v>-9.76702410884684E-4</c:v>
                </c:pt>
                <c:pt idx="25">
                  <c:v>-3.0042848067801257E-4</c:v>
                </c:pt>
                <c:pt idx="26">
                  <c:v>-6.04058662704562E-4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10976"/>
        <c:axId val="312912512"/>
      </c:barChart>
      <c:catAx>
        <c:axId val="3129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12912512"/>
        <c:crosses val="autoZero"/>
        <c:auto val="1"/>
        <c:lblAlgn val="ctr"/>
        <c:lblOffset val="100"/>
        <c:noMultiLvlLbl val="0"/>
      </c:catAx>
      <c:valAx>
        <c:axId val="31291251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12910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90'!$B$2:$B$72</c:f>
              <c:numCache>
                <c:formatCode>General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'SNA 2008 - Pa calculado até 90'!$S$2:$S$72</c:f>
              <c:numCache>
                <c:formatCode>0.0</c:formatCode>
                <c:ptCount val="71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</c:v>
                </c:pt>
                <c:pt idx="51">
                  <c:v>101.0176252826608</c:v>
                </c:pt>
                <c:pt idx="52">
                  <c:v>99.711031333120204</c:v>
                </c:pt>
                <c:pt idx="53">
                  <c:v>99.252027836720032</c:v>
                </c:pt>
                <c:pt idx="54">
                  <c:v>98.787182838934243</c:v>
                </c:pt>
                <c:pt idx="55">
                  <c:v>99.098458073779952</c:v>
                </c:pt>
                <c:pt idx="56">
                  <c:v>98.869322797758926</c:v>
                </c:pt>
                <c:pt idx="57">
                  <c:v>99.386749838636632</c:v>
                </c:pt>
                <c:pt idx="58">
                  <c:v>98.868991799593729</c:v>
                </c:pt>
                <c:pt idx="59">
                  <c:v>99.630954787366903</c:v>
                </c:pt>
                <c:pt idx="60">
                  <c:v>99.75723590413061</c:v>
                </c:pt>
                <c:pt idx="61">
                  <c:v>100.15572846418605</c:v>
                </c:pt>
                <c:pt idx="62">
                  <c:v>100.15081356343261</c:v>
                </c:pt>
                <c:pt idx="63">
                  <c:v>101.80804139755928</c:v>
                </c:pt>
                <c:pt idx="64">
                  <c:v>102.62097711948981</c:v>
                </c:pt>
                <c:pt idx="65">
                  <c:v>102.06647192778621</c:v>
                </c:pt>
                <c:pt idx="66">
                  <c:v>101.73133440328496</c:v>
                </c:pt>
                <c:pt idx="67">
                  <c:v>101.23028361654096</c:v>
                </c:pt>
                <c:pt idx="68">
                  <c:v>100.04524546594837</c:v>
                </c:pt>
                <c:pt idx="69">
                  <c:v>99.891791097608859</c:v>
                </c:pt>
                <c:pt idx="70">
                  <c:v>100.51021989585021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90'!$B$2:$B$72</c:f>
              <c:numCache>
                <c:formatCode>General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'Kohli (2008) t - Pa calc até 90'!$O$3:$O$73</c:f>
              <c:numCache>
                <c:formatCode>0.000</c:formatCode>
                <c:ptCount val="71"/>
                <c:pt idx="0" formatCode="0.00">
                  <c:v>100</c:v>
                </c:pt>
                <c:pt idx="1">
                  <c:v>99.676564792599379</c:v>
                </c:pt>
                <c:pt idx="2">
                  <c:v>99.671957601827373</c:v>
                </c:pt>
                <c:pt idx="3">
                  <c:v>104.10132848771148</c:v>
                </c:pt>
                <c:pt idx="4">
                  <c:v>102.90599791398088</c:v>
                </c:pt>
                <c:pt idx="5">
                  <c:v>102.44548399599356</c:v>
                </c:pt>
                <c:pt idx="6">
                  <c:v>103.25842186470048</c:v>
                </c:pt>
                <c:pt idx="7">
                  <c:v>104.87288894402012</c:v>
                </c:pt>
                <c:pt idx="8">
                  <c:v>103.25292523092911</c:v>
                </c:pt>
                <c:pt idx="9">
                  <c:v>103.07597838926311</c:v>
                </c:pt>
                <c:pt idx="10">
                  <c:v>103.02504000110781</c:v>
                </c:pt>
                <c:pt idx="11">
                  <c:v>102.66258956481751</c:v>
                </c:pt>
                <c:pt idx="12">
                  <c:v>102.60067779712929</c:v>
                </c:pt>
                <c:pt idx="13">
                  <c:v>102.21179580800748</c:v>
                </c:pt>
                <c:pt idx="14">
                  <c:v>102.14787428123508</c:v>
                </c:pt>
                <c:pt idx="15">
                  <c:v>101.79806591703492</c:v>
                </c:pt>
                <c:pt idx="16">
                  <c:v>101.76784098014517</c:v>
                </c:pt>
                <c:pt idx="17">
                  <c:v>103.23496257931166</c:v>
                </c:pt>
                <c:pt idx="18">
                  <c:v>103.35157446025612</c:v>
                </c:pt>
                <c:pt idx="19">
                  <c:v>102.71550382217478</c:v>
                </c:pt>
                <c:pt idx="20">
                  <c:v>102.57813331948641</c:v>
                </c:pt>
                <c:pt idx="21">
                  <c:v>102.24397713586917</c:v>
                </c:pt>
                <c:pt idx="22">
                  <c:v>102.55923786351094</c:v>
                </c:pt>
                <c:pt idx="23">
                  <c:v>103.24472118337552</c:v>
                </c:pt>
                <c:pt idx="24">
                  <c:v>102.85748608043927</c:v>
                </c:pt>
                <c:pt idx="25">
                  <c:v>102.92641294133624</c:v>
                </c:pt>
                <c:pt idx="26">
                  <c:v>103.9138692611091</c:v>
                </c:pt>
                <c:pt idx="27">
                  <c:v>101.67549861929034</c:v>
                </c:pt>
                <c:pt idx="28">
                  <c:v>101.72427787337449</c:v>
                </c:pt>
                <c:pt idx="29">
                  <c:v>102.6799930675971</c:v>
                </c:pt>
                <c:pt idx="30">
                  <c:v>103.86629624032247</c:v>
                </c:pt>
                <c:pt idx="31">
                  <c:v>102.86296709612304</c:v>
                </c:pt>
                <c:pt idx="32">
                  <c:v>102.00106246147564</c:v>
                </c:pt>
                <c:pt idx="33">
                  <c:v>99.398595119902907</c:v>
                </c:pt>
                <c:pt idx="34">
                  <c:v>98.209427768526382</c:v>
                </c:pt>
                <c:pt idx="35">
                  <c:v>98.040432205588857</c:v>
                </c:pt>
                <c:pt idx="36">
                  <c:v>98.735224056080767</c:v>
                </c:pt>
                <c:pt idx="37">
                  <c:v>100.33610601116351</c:v>
                </c:pt>
                <c:pt idx="38">
                  <c:v>99.835180793635445</c:v>
                </c:pt>
                <c:pt idx="39">
                  <c:v>101.28093574397123</c:v>
                </c:pt>
                <c:pt idx="40">
                  <c:v>100.49511068908437</c:v>
                </c:pt>
                <c:pt idx="41">
                  <c:v>101.45305409512906</c:v>
                </c:pt>
                <c:pt idx="42">
                  <c:v>100.48722718463732</c:v>
                </c:pt>
                <c:pt idx="43">
                  <c:v>99.570088316368427</c:v>
                </c:pt>
                <c:pt idx="44">
                  <c:v>100.31878826661205</c:v>
                </c:pt>
                <c:pt idx="45">
                  <c:v>100.9924197716864</c:v>
                </c:pt>
                <c:pt idx="46">
                  <c:v>100.95756354219907</c:v>
                </c:pt>
                <c:pt idx="47">
                  <c:v>101.2975627170127</c:v>
                </c:pt>
                <c:pt idx="48">
                  <c:v>101.98168276228047</c:v>
                </c:pt>
                <c:pt idx="49">
                  <c:v>102.22485942660279</c:v>
                </c:pt>
                <c:pt idx="50">
                  <c:v>102.26502590867803</c:v>
                </c:pt>
                <c:pt idx="51">
                  <c:v>102.11845373363575</c:v>
                </c:pt>
                <c:pt idx="52">
                  <c:v>100.42940933734178</c:v>
                </c:pt>
                <c:pt idx="53">
                  <c:v>99.96491288630321</c:v>
                </c:pt>
                <c:pt idx="54">
                  <c:v>99.451226820730611</c:v>
                </c:pt>
                <c:pt idx="55">
                  <c:v>99.79303351326746</c:v>
                </c:pt>
                <c:pt idx="56">
                  <c:v>99.567033833436696</c:v>
                </c:pt>
                <c:pt idx="57">
                  <c:v>100.08410695329756</c:v>
                </c:pt>
                <c:pt idx="58">
                  <c:v>99.597763635721762</c:v>
                </c:pt>
                <c:pt idx="59">
                  <c:v>100.28192455488913</c:v>
                </c:pt>
                <c:pt idx="60">
                  <c:v>100.39400093277609</c:v>
                </c:pt>
                <c:pt idx="61">
                  <c:v>100.81468679928632</c:v>
                </c:pt>
                <c:pt idx="62">
                  <c:v>100.81325787814826</c:v>
                </c:pt>
                <c:pt idx="63">
                  <c:v>102.32001309782882</c:v>
                </c:pt>
                <c:pt idx="64">
                  <c:v>103.15862271320489</c:v>
                </c:pt>
                <c:pt idx="65">
                  <c:v>102.57185010468793</c:v>
                </c:pt>
                <c:pt idx="66">
                  <c:v>102.23149891987485</c:v>
                </c:pt>
                <c:pt idx="67">
                  <c:v>101.73731029990903</c:v>
                </c:pt>
                <c:pt idx="68">
                  <c:v>100.43314098643803</c:v>
                </c:pt>
                <c:pt idx="69">
                  <c:v>100.2900305903553</c:v>
                </c:pt>
                <c:pt idx="70">
                  <c:v>100.87385879702862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90'!$B$2:$B$72</c:f>
              <c:numCache>
                <c:formatCode>General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'Reinsdorf (2009) - Pa calc 90'!$S$2:$S$72</c:f>
              <c:numCache>
                <c:formatCode>0.00</c:formatCode>
                <c:ptCount val="71"/>
                <c:pt idx="0">
                  <c:v>100</c:v>
                </c:pt>
                <c:pt idx="1">
                  <c:v>99.682062564991483</c:v>
                </c:pt>
                <c:pt idx="2">
                  <c:v>99.677368201379224</c:v>
                </c:pt>
                <c:pt idx="3">
                  <c:v>103.81891757806332</c:v>
                </c:pt>
                <c:pt idx="4">
                  <c:v>102.65472109960214</c:v>
                </c:pt>
                <c:pt idx="5">
                  <c:v>102.12614794377154</c:v>
                </c:pt>
                <c:pt idx="6">
                  <c:v>102.69518596317823</c:v>
                </c:pt>
                <c:pt idx="7">
                  <c:v>103.97790234593151</c:v>
                </c:pt>
                <c:pt idx="8">
                  <c:v>102.31832726843801</c:v>
                </c:pt>
                <c:pt idx="9">
                  <c:v>102.12777126618295</c:v>
                </c:pt>
                <c:pt idx="10">
                  <c:v>102.07162530786796</c:v>
                </c:pt>
                <c:pt idx="11">
                  <c:v>101.8047858444736</c:v>
                </c:pt>
                <c:pt idx="12">
                  <c:v>101.70041848313659</c:v>
                </c:pt>
                <c:pt idx="13">
                  <c:v>101.31929990768603</c:v>
                </c:pt>
                <c:pt idx="14">
                  <c:v>101.26019688957091</c:v>
                </c:pt>
                <c:pt idx="15">
                  <c:v>100.86322643357634</c:v>
                </c:pt>
                <c:pt idx="16">
                  <c:v>100.82173748656298</c:v>
                </c:pt>
                <c:pt idx="17">
                  <c:v>102.00716395556468</c:v>
                </c:pt>
                <c:pt idx="18">
                  <c:v>102.12047737553365</c:v>
                </c:pt>
                <c:pt idx="19">
                  <c:v>101.39999567988887</c:v>
                </c:pt>
                <c:pt idx="20">
                  <c:v>101.25850227961433</c:v>
                </c:pt>
                <c:pt idx="21">
                  <c:v>100.93145091407823</c:v>
                </c:pt>
                <c:pt idx="22">
                  <c:v>101.22688947879954</c:v>
                </c:pt>
                <c:pt idx="23">
                  <c:v>101.86931258862897</c:v>
                </c:pt>
                <c:pt idx="24">
                  <c:v>101.47224645009399</c:v>
                </c:pt>
                <c:pt idx="25">
                  <c:v>101.54128407798626</c:v>
                </c:pt>
                <c:pt idx="26">
                  <c:v>102.51985604224463</c:v>
                </c:pt>
                <c:pt idx="27">
                  <c:v>100.38083628879149</c:v>
                </c:pt>
                <c:pt idx="28">
                  <c:v>100.40258230207321</c:v>
                </c:pt>
                <c:pt idx="29">
                  <c:v>101.35780802094986</c:v>
                </c:pt>
                <c:pt idx="30">
                  <c:v>102.48639076580504</c:v>
                </c:pt>
                <c:pt idx="31">
                  <c:v>101.39764536437998</c:v>
                </c:pt>
                <c:pt idx="32">
                  <c:v>100.60211623113247</c:v>
                </c:pt>
                <c:pt idx="33">
                  <c:v>98.403965378655755</c:v>
                </c:pt>
                <c:pt idx="34">
                  <c:v>97.091160333735857</c:v>
                </c:pt>
                <c:pt idx="35">
                  <c:v>96.905747824324038</c:v>
                </c:pt>
                <c:pt idx="36">
                  <c:v>97.506497893782424</c:v>
                </c:pt>
                <c:pt idx="37">
                  <c:v>98.920100101642035</c:v>
                </c:pt>
                <c:pt idx="38">
                  <c:v>98.41883137776172</c:v>
                </c:pt>
                <c:pt idx="39">
                  <c:v>100.16385822892759</c:v>
                </c:pt>
                <c:pt idx="40">
                  <c:v>99.421476234864443</c:v>
                </c:pt>
                <c:pt idx="41">
                  <c:v>100.32646845116962</c:v>
                </c:pt>
                <c:pt idx="42">
                  <c:v>99.24216548164091</c:v>
                </c:pt>
                <c:pt idx="43">
                  <c:v>98.223869103457986</c:v>
                </c:pt>
                <c:pt idx="44">
                  <c:v>98.905387969954546</c:v>
                </c:pt>
                <c:pt idx="45">
                  <c:v>99.54195953990164</c:v>
                </c:pt>
                <c:pt idx="46">
                  <c:v>99.511776068276447</c:v>
                </c:pt>
                <c:pt idx="47">
                  <c:v>99.88277686954504</c:v>
                </c:pt>
                <c:pt idx="48">
                  <c:v>100.64791117287035</c:v>
                </c:pt>
                <c:pt idx="49">
                  <c:v>100.90132594550174</c:v>
                </c:pt>
                <c:pt idx="50">
                  <c:v>100.94082635430948</c:v>
                </c:pt>
                <c:pt idx="51">
                  <c:v>100.79320490692257</c:v>
                </c:pt>
                <c:pt idx="52">
                  <c:v>99.483958425445863</c:v>
                </c:pt>
                <c:pt idx="53">
                  <c:v>99.020149709535048</c:v>
                </c:pt>
                <c:pt idx="54">
                  <c:v>98.554130315442634</c:v>
                </c:pt>
                <c:pt idx="55">
                  <c:v>98.863728507250869</c:v>
                </c:pt>
                <c:pt idx="56">
                  <c:v>98.634648139036827</c:v>
                </c:pt>
                <c:pt idx="57">
                  <c:v>99.148717029234447</c:v>
                </c:pt>
                <c:pt idx="58">
                  <c:v>98.629494937220045</c:v>
                </c:pt>
                <c:pt idx="59">
                  <c:v>99.3857275275885</c:v>
                </c:pt>
                <c:pt idx="60">
                  <c:v>99.51159747651424</c:v>
                </c:pt>
                <c:pt idx="61">
                  <c:v>99.907505127520025</c:v>
                </c:pt>
                <c:pt idx="62">
                  <c:v>99.902600956271627</c:v>
                </c:pt>
                <c:pt idx="63">
                  <c:v>101.52664797024183</c:v>
                </c:pt>
                <c:pt idx="64">
                  <c:v>102.33043922788255</c:v>
                </c:pt>
                <c:pt idx="65">
                  <c:v>101.77423034684321</c:v>
                </c:pt>
                <c:pt idx="66">
                  <c:v>101.43877797803871</c:v>
                </c:pt>
                <c:pt idx="67">
                  <c:v>100.93603285607537</c:v>
                </c:pt>
                <c:pt idx="68">
                  <c:v>99.739408003480364</c:v>
                </c:pt>
                <c:pt idx="69">
                  <c:v>99.586627601777579</c:v>
                </c:pt>
                <c:pt idx="70">
                  <c:v>100.20090237944233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60448"/>
        <c:axId val="318761984"/>
      </c:lineChart>
      <c:catAx>
        <c:axId val="3187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318761984"/>
        <c:crosses val="autoZero"/>
        <c:auto val="1"/>
        <c:lblAlgn val="ctr"/>
        <c:lblOffset val="100"/>
        <c:noMultiLvlLbl val="0"/>
      </c:catAx>
      <c:valAx>
        <c:axId val="318761984"/>
        <c:scaling>
          <c:orientation val="minMax"/>
          <c:min val="9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318760448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'SNA 2008 - Pa calculado até 90'!$T$3:$T$72</c:f>
              <c:numCache>
                <c:formatCode>0.00%</c:formatCode>
                <c:ptCount val="70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  <c:pt idx="43">
                  <c:v>6.9674043926144513E-3</c:v>
                </c:pt>
                <c:pt idx="44">
                  <c:v>6.4597584130121621E-3</c:v>
                </c:pt>
                <c:pt idx="45">
                  <c:v>-3.0336391425245246E-4</c:v>
                </c:pt>
                <c:pt idx="46">
                  <c:v>3.7381582587148188E-3</c:v>
                </c:pt>
                <c:pt idx="47">
                  <c:v>7.7118196057139876E-3</c:v>
                </c:pt>
                <c:pt idx="48">
                  <c:v>2.5252168722231794E-3</c:v>
                </c:pt>
                <c:pt idx="49">
                  <c:v>3.9091618233855208E-4</c:v>
                </c:pt>
                <c:pt idx="50">
                  <c:v>-1.4750797280609351E-3</c:v>
                </c:pt>
                <c:pt idx="51">
                  <c:v>-1.2934316619348074E-2</c:v>
                </c:pt>
                <c:pt idx="52">
                  <c:v>-4.6033371660424427E-3</c:v>
                </c:pt>
                <c:pt idx="53">
                  <c:v>-4.6834811128545484E-3</c:v>
                </c:pt>
                <c:pt idx="54">
                  <c:v>3.1509678270027486E-3</c:v>
                </c:pt>
                <c:pt idx="55">
                  <c:v>-2.312198196367854E-3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7.7067943538624561E-3</c:v>
                </c:pt>
                <c:pt idx="59">
                  <c:v>1.2674887742791796E-3</c:v>
                </c:pt>
                <c:pt idx="60">
                  <c:v>3.9946231112337749E-3</c:v>
                </c:pt>
                <c:pt idx="61">
                  <c:v>-4.9072587547605018E-5</c:v>
                </c:pt>
                <c:pt idx="62">
                  <c:v>1.6547322734198566E-2</c:v>
                </c:pt>
                <c:pt idx="63">
                  <c:v>7.9849853780804558E-3</c:v>
                </c:pt>
                <c:pt idx="64">
                  <c:v>-5.4034292721452104E-3</c:v>
                </c:pt>
                <c:pt idx="65">
                  <c:v>-3.2835221809015547E-3</c:v>
                </c:pt>
                <c:pt idx="66">
                  <c:v>-4.9252355695810213E-3</c:v>
                </c:pt>
                <c:pt idx="67">
                  <c:v>-1.1706360075819822E-2</c:v>
                </c:pt>
                <c:pt idx="68">
                  <c:v>-1.5338496859577111E-3</c:v>
                </c:pt>
                <c:pt idx="69">
                  <c:v>6.1909871816900885E-3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'Kohli (2008) t - Pa calc até 90'!$P$4:$P$73</c:f>
              <c:numCache>
                <c:formatCode>0.0%</c:formatCode>
                <c:ptCount val="70"/>
                <c:pt idx="0">
                  <c:v>-3.2343520740062415E-3</c:v>
                </c:pt>
                <c:pt idx="1">
                  <c:v>-4.6221404014001877E-5</c:v>
                </c:pt>
                <c:pt idx="2">
                  <c:v>4.4439489225030604E-2</c:v>
                </c:pt>
                <c:pt idx="3">
                  <c:v>-1.1482375788044896E-2</c:v>
                </c:pt>
                <c:pt idx="4">
                  <c:v>-4.4750930686495716E-3</c:v>
                </c:pt>
                <c:pt idx="5">
                  <c:v>7.9353216657038761E-3</c:v>
                </c:pt>
                <c:pt idx="6">
                  <c:v>1.5635209701684971E-2</c:v>
                </c:pt>
                <c:pt idx="7">
                  <c:v>-1.5446925601102945E-2</c:v>
                </c:pt>
                <c:pt idx="8">
                  <c:v>-1.7137223112104749E-3</c:v>
                </c:pt>
                <c:pt idx="9">
                  <c:v>-4.9418292167879851E-4</c:v>
                </c:pt>
                <c:pt idx="10">
                  <c:v>-3.5180810052236611E-3</c:v>
                </c:pt>
                <c:pt idx="11">
                  <c:v>-6.0306064702497775E-4</c:v>
                </c:pt>
                <c:pt idx="12">
                  <c:v>-3.7902477592861583E-3</c:v>
                </c:pt>
                <c:pt idx="13">
                  <c:v>-6.2538307117188108E-4</c:v>
                </c:pt>
                <c:pt idx="14">
                  <c:v>-3.4245290630039449E-3</c:v>
                </c:pt>
                <c:pt idx="15">
                  <c:v>-2.9691071846482675E-4</c:v>
                </c:pt>
                <c:pt idx="16">
                  <c:v>1.4416357712184524E-2</c:v>
                </c:pt>
                <c:pt idx="17">
                  <c:v>1.1295774031483408E-3</c:v>
                </c:pt>
                <c:pt idx="18">
                  <c:v>-6.1544358796965515E-3</c:v>
                </c:pt>
                <c:pt idx="19">
                  <c:v>-1.3373881992166936E-3</c:v>
                </c:pt>
                <c:pt idx="20">
                  <c:v>-3.2575771541532017E-3</c:v>
                </c:pt>
                <c:pt idx="21">
                  <c:v>3.0834161236004132E-3</c:v>
                </c:pt>
                <c:pt idx="22">
                  <c:v>6.6837793858884886E-3</c:v>
                </c:pt>
                <c:pt idx="23">
                  <c:v>-3.7506528033376396E-3</c:v>
                </c:pt>
                <c:pt idx="24">
                  <c:v>6.7012002260158354E-4</c:v>
                </c:pt>
                <c:pt idx="25">
                  <c:v>9.5938087372740011E-3</c:v>
                </c:pt>
                <c:pt idx="26">
                  <c:v>-2.1540634159183392E-2</c:v>
                </c:pt>
                <c:pt idx="27">
                  <c:v>4.797542647594355E-4</c:v>
                </c:pt>
                <c:pt idx="28">
                  <c:v>9.3951533911331708E-3</c:v>
                </c:pt>
                <c:pt idx="29">
                  <c:v>1.1553401371427796E-2</c:v>
                </c:pt>
                <c:pt idx="30">
                  <c:v>-9.6598144009867326E-3</c:v>
                </c:pt>
                <c:pt idx="31">
                  <c:v>-8.3791539266213633E-3</c:v>
                </c:pt>
                <c:pt idx="32">
                  <c:v>-2.5514119939247237E-2</c:v>
                </c:pt>
                <c:pt idx="33">
                  <c:v>-1.1963623328298034E-2</c:v>
                </c:pt>
                <c:pt idx="34">
                  <c:v>-1.7207672091913429E-3</c:v>
                </c:pt>
                <c:pt idx="35">
                  <c:v>7.0867889386181382E-3</c:v>
                </c:pt>
                <c:pt idx="36">
                  <c:v>1.6213888917428809E-2</c:v>
                </c:pt>
                <c:pt idx="37">
                  <c:v>-4.9924721761908097E-3</c:v>
                </c:pt>
                <c:pt idx="38">
                  <c:v>1.4481417661017071E-2</c:v>
                </c:pt>
                <c:pt idx="39">
                  <c:v>-7.7588644804126305E-3</c:v>
                </c:pt>
                <c:pt idx="40">
                  <c:v>9.5322389266121466E-3</c:v>
                </c:pt>
                <c:pt idx="41">
                  <c:v>-9.5199392379663461E-3</c:v>
                </c:pt>
                <c:pt idx="42">
                  <c:v>-9.126919848069126E-3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3.9292283990932653E-4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-4.8593461277797179E-3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-1.4249319963224316E-3</c:v>
                </c:pt>
                <c:pt idx="69">
                  <c:v>5.8213982310766355E-3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'Reinsdorf (2009) - Pa calc 90'!$Q$3:$Q$72</c:f>
              <c:numCache>
                <c:formatCode>0.00%</c:formatCode>
                <c:ptCount val="70"/>
                <c:pt idx="0">
                  <c:v>-3.1793743500852399E-3</c:v>
                </c:pt>
                <c:pt idx="1">
                  <c:v>-4.7093363554763772E-5</c:v>
                </c:pt>
                <c:pt idx="2">
                  <c:v>4.1549545813818943E-2</c:v>
                </c:pt>
                <c:pt idx="3">
                  <c:v>-1.1213721984587258E-2</c:v>
                </c:pt>
                <c:pt idx="4">
                  <c:v>-5.1490389352649105E-3</c:v>
                </c:pt>
                <c:pt idx="5">
                  <c:v>5.5719130787150149E-3</c:v>
                </c:pt>
                <c:pt idx="6">
                  <c:v>1.2490521057269334E-2</c:v>
                </c:pt>
                <c:pt idx="7">
                  <c:v>-1.5960843987524724E-2</c:v>
                </c:pt>
                <c:pt idx="8">
                  <c:v>-1.8623838694619391E-3</c:v>
                </c:pt>
                <c:pt idx="9">
                  <c:v>-5.4976190725486028E-4</c:v>
                </c:pt>
                <c:pt idx="10">
                  <c:v>-2.6142374297412926E-3</c:v>
                </c:pt>
                <c:pt idx="11">
                  <c:v>-1.0251714639078987E-3</c:v>
                </c:pt>
                <c:pt idx="12">
                  <c:v>-3.7474631976440794E-3</c:v>
                </c:pt>
                <c:pt idx="13">
                  <c:v>-5.8333425289131403E-4</c:v>
                </c:pt>
                <c:pt idx="14">
                  <c:v>-3.9203010480759809E-3</c:v>
                </c:pt>
                <c:pt idx="15">
                  <c:v>-4.1133868586571332E-4</c:v>
                </c:pt>
                <c:pt idx="16">
                  <c:v>1.1757647691398677E-2</c:v>
                </c:pt>
                <c:pt idx="17">
                  <c:v>1.1108378625085571E-3</c:v>
                </c:pt>
                <c:pt idx="18">
                  <c:v>-7.0552127659499926E-3</c:v>
                </c:pt>
                <c:pt idx="19">
                  <c:v>-1.3953984842487873E-3</c:v>
                </c:pt>
                <c:pt idx="20">
                  <c:v>-3.2298657216259536E-3</c:v>
                </c:pt>
                <c:pt idx="21">
                  <c:v>2.9271209523462557E-3</c:v>
                </c:pt>
                <c:pt idx="22">
                  <c:v>6.3463681748710532E-3</c:v>
                </c:pt>
                <c:pt idx="23">
                  <c:v>-3.8977993317617352E-3</c:v>
                </c:pt>
                <c:pt idx="24">
                  <c:v>6.803597072843504E-4</c:v>
                </c:pt>
                <c:pt idx="25">
                  <c:v>9.637183271257458E-3</c:v>
                </c:pt>
                <c:pt idx="26">
                  <c:v>-2.0864443591997749E-2</c:v>
                </c:pt>
                <c:pt idx="27">
                  <c:v>2.1663510771283406E-4</c:v>
                </c:pt>
                <c:pt idx="28">
                  <c:v>9.5139556869436002E-3</c:v>
                </c:pt>
                <c:pt idx="29">
                  <c:v>1.1134640407988103E-2</c:v>
                </c:pt>
                <c:pt idx="30">
                  <c:v>-1.0623316845189535E-2</c:v>
                </c:pt>
                <c:pt idx="31">
                  <c:v>-7.845637148562264E-3</c:v>
                </c:pt>
                <c:pt idx="32">
                  <c:v>-2.1849946450693717E-2</c:v>
                </c:pt>
                <c:pt idx="33">
                  <c:v>-1.3340977061933008E-2</c:v>
                </c:pt>
                <c:pt idx="34">
                  <c:v>-1.9096744623763595E-3</c:v>
                </c:pt>
                <c:pt idx="35">
                  <c:v>6.1993233935663996E-3</c:v>
                </c:pt>
                <c:pt idx="36">
                  <c:v>1.4497517995154446E-2</c:v>
                </c:pt>
                <c:pt idx="37">
                  <c:v>-5.0674101963630504E-3</c:v>
                </c:pt>
                <c:pt idx="38">
                  <c:v>1.773061950378094E-2</c:v>
                </c:pt>
                <c:pt idx="39">
                  <c:v>-7.4116753007497874E-3</c:v>
                </c:pt>
                <c:pt idx="40">
                  <c:v>9.1025827676034302E-3</c:v>
                </c:pt>
                <c:pt idx="41">
                  <c:v>-1.0807745814918748E-2</c:v>
                </c:pt>
                <c:pt idx="42">
                  <c:v>-1.026072308318691E-2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3.9147561677320647E-4</c:v>
                </c:pt>
                <c:pt idx="50">
                  <c:v>-1.4624553089030278E-3</c:v>
                </c:pt>
                <c:pt idx="51">
                  <c:v>-1.2989432002739911E-2</c:v>
                </c:pt>
                <c:pt idx="52">
                  <c:v>-4.6621457695452118E-3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-1.5317957541662243E-3</c:v>
                </c:pt>
                <c:pt idx="69">
                  <c:v>6.1682456014181802E-3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90720"/>
        <c:axId val="310992256"/>
      </c:lineChart>
      <c:catAx>
        <c:axId val="3109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pt-BR"/>
          </a:p>
        </c:txPr>
        <c:crossAx val="310992256"/>
        <c:crosses val="autoZero"/>
        <c:auto val="1"/>
        <c:lblAlgn val="ctr"/>
        <c:lblOffset val="100"/>
        <c:tickLblSkip val="3"/>
        <c:noMultiLvlLbl val="0"/>
      </c:catAx>
      <c:valAx>
        <c:axId val="3109922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310990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harmônica'!$M$4:$M$46</c:f>
              <c:numCache>
                <c:formatCode>0.00</c:formatCode>
                <c:ptCount val="43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8-461C-9FFE-10BB4D58B978}"/>
            </c:ext>
          </c:extLst>
        </c:ser>
        <c:ser>
          <c:idx val="1"/>
          <c:order val="1"/>
          <c:tx>
            <c:strRef>
              <c:f>'Anual_1947-1989 (ref1987)'!$AF$3</c:f>
              <c:strCache>
                <c:ptCount val="1"/>
                <c:pt idx="0">
                  <c:v>Pa - IPC-RJ Ponta a Ponta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'Anual_1947-1989 (ref1987)'!$AF$5:$AF$47</c:f>
              <c:numCache>
                <c:formatCode>0.00</c:formatCode>
                <c:ptCount val="43"/>
                <c:pt idx="0">
                  <c:v>1.0339724769794301</c:v>
                </c:pt>
                <c:pt idx="1">
                  <c:v>1.0596574784322546</c:v>
                </c:pt>
                <c:pt idx="2">
                  <c:v>1.1116248009812979</c:v>
                </c:pt>
                <c:pt idx="3">
                  <c:v>1.1080723888850601</c:v>
                </c:pt>
                <c:pt idx="4">
                  <c:v>1.2082920306863689</c:v>
                </c:pt>
                <c:pt idx="5">
                  <c:v>1.1674839807849711</c:v>
                </c:pt>
                <c:pt idx="6">
                  <c:v>1.2624212402125479</c:v>
                </c:pt>
                <c:pt idx="7">
                  <c:v>1.1906874900259501</c:v>
                </c:pt>
                <c:pt idx="8">
                  <c:v>1.2169457514512241</c:v>
                </c:pt>
                <c:pt idx="9">
                  <c:v>1.125095731677515</c:v>
                </c:pt>
                <c:pt idx="10">
                  <c:v>1.1815709580817719</c:v>
                </c:pt>
                <c:pt idx="11">
                  <c:v>1.5205754991158069</c:v>
                </c:pt>
                <c:pt idx="12">
                  <c:v>1.238076941465325</c:v>
                </c:pt>
                <c:pt idx="13">
                  <c:v>1.431519844050585</c:v>
                </c:pt>
                <c:pt idx="14">
                  <c:v>1.551521070039223</c:v>
                </c:pt>
                <c:pt idx="15">
                  <c:v>1.805919400977946</c:v>
                </c:pt>
                <c:pt idx="16">
                  <c:v>1.8658537068973879</c:v>
                </c:pt>
                <c:pt idx="17">
                  <c:v>1.453839775081657</c:v>
                </c:pt>
                <c:pt idx="18">
                  <c:v>1.4119129008915059</c:v>
                </c:pt>
                <c:pt idx="19">
                  <c:v>1.244776153744384</c:v>
                </c:pt>
                <c:pt idx="20">
                  <c:v>1.240607928074136</c:v>
                </c:pt>
                <c:pt idx="21">
                  <c:v>1.241623685179964</c:v>
                </c:pt>
                <c:pt idx="22">
                  <c:v>1.209528146624163</c:v>
                </c:pt>
                <c:pt idx="23">
                  <c:v>1.181085371298179</c:v>
                </c:pt>
                <c:pt idx="24">
                  <c:v>1.1402171402171399</c:v>
                </c:pt>
                <c:pt idx="25">
                  <c:v>1.1370266686312069</c:v>
                </c:pt>
                <c:pt idx="26">
                  <c:v>1.3383115200207329</c:v>
                </c:pt>
                <c:pt idx="27">
                  <c:v>1.3120960518990099</c:v>
                </c:pt>
                <c:pt idx="28">
                  <c:v>1.4483063980518041</c:v>
                </c:pt>
                <c:pt idx="29">
                  <c:v>1.4311181595842251</c:v>
                </c:pt>
                <c:pt idx="30">
                  <c:v>1.381433664000854</c:v>
                </c:pt>
                <c:pt idx="31">
                  <c:v>1.759323333462198</c:v>
                </c:pt>
                <c:pt idx="32">
                  <c:v>1.8635325699824761</c:v>
                </c:pt>
                <c:pt idx="33">
                  <c:v>2.0058918497715901</c:v>
                </c:pt>
                <c:pt idx="34">
                  <c:v>2.01813799691381</c:v>
                </c:pt>
                <c:pt idx="35">
                  <c:v>2.7787867445553402</c:v>
                </c:pt>
                <c:pt idx="36">
                  <c:v>3.0870303917594897</c:v>
                </c:pt>
                <c:pt idx="37">
                  <c:v>3.4851158027641902</c:v>
                </c:pt>
                <c:pt idx="38">
                  <c:v>1.6353048064603608</c:v>
                </c:pt>
                <c:pt idx="39">
                  <c:v>5.3230256536800402</c:v>
                </c:pt>
                <c:pt idx="40">
                  <c:v>11.0641175477493</c:v>
                </c:pt>
                <c:pt idx="41">
                  <c:v>18.591562594314301</c:v>
                </c:pt>
                <c:pt idx="42">
                  <c:v>17.510100000000001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8-461C-9FFE-10BB4D58B978}"/>
            </c:ext>
          </c:extLst>
        </c:ser>
        <c:ser>
          <c:idx val="2"/>
          <c:order val="2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harmônica'!$R$4:$R$46</c:f>
              <c:numCache>
                <c:formatCode>0.00</c:formatCode>
                <c:ptCount val="43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8-461C-9FFE-10BB4D58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133888"/>
        <c:axId val="292135680"/>
      </c:lineChart>
      <c:catAx>
        <c:axId val="2921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135680"/>
        <c:crosses val="autoZero"/>
        <c:auto val="1"/>
        <c:lblAlgn val="ctr"/>
        <c:lblOffset val="100"/>
        <c:noMultiLvlLbl val="0"/>
      </c:catAx>
      <c:valAx>
        <c:axId val="292135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2133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'Cálculo Pa média harmônica'!$R$4:$R$72</c:f>
              <c:numCache>
                <c:formatCode>0.00</c:formatCode>
                <c:ptCount val="69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  <c:pt idx="43">
                  <c:v>5.3315296932903751</c:v>
                </c:pt>
                <c:pt idx="44">
                  <c:v>11.011219193869758</c:v>
                </c:pt>
                <c:pt idx="45">
                  <c:v>22.049485536623287</c:v>
                </c:pt>
                <c:pt idx="46">
                  <c:v>27.360925620499721</c:v>
                </c:pt>
                <c:pt idx="47">
                  <c:v>1.8216200992337623</c:v>
                </c:pt>
                <c:pt idx="48">
                  <c:v>1.1940510554319226</c:v>
                </c:pt>
                <c:pt idx="49">
                  <c:v>1.0791978922125716</c:v>
                </c:pt>
                <c:pt idx="50">
                  <c:v>1.0545836490202307</c:v>
                </c:pt>
                <c:pt idx="51">
                  <c:v>1.0552314757572396</c:v>
                </c:pt>
                <c:pt idx="52">
                  <c:v>1.0794058579377539</c:v>
                </c:pt>
                <c:pt idx="53">
                  <c:v>1.0693679874570918</c:v>
                </c:pt>
                <c:pt idx="54">
                  <c:v>1.0821858945415599</c:v>
                </c:pt>
                <c:pt idx="55">
                  <c:v>1.1479416907185522</c:v>
                </c:pt>
                <c:pt idx="56">
                  <c:v>1.0634008830591688</c:v>
                </c:pt>
                <c:pt idx="57">
                  <c:v>1.060220796633313</c:v>
                </c:pt>
                <c:pt idx="58">
                  <c:v>1.0356491005439612</c:v>
                </c:pt>
                <c:pt idx="59">
                  <c:v>1.0344020465722463</c:v>
                </c:pt>
                <c:pt idx="60">
                  <c:v>1.0545009158006129</c:v>
                </c:pt>
                <c:pt idx="61">
                  <c:v>1.05235382056754</c:v>
                </c:pt>
                <c:pt idx="62">
                  <c:v>1.051082292740489</c:v>
                </c:pt>
                <c:pt idx="63">
                  <c:v>1.0677085789072054</c:v>
                </c:pt>
                <c:pt idx="64">
                  <c:v>1.0671420958241207</c:v>
                </c:pt>
                <c:pt idx="65">
                  <c:v>1.0638162170088861</c:v>
                </c:pt>
                <c:pt idx="66">
                  <c:v>1.0803280004154294</c:v>
                </c:pt>
                <c:pt idx="67">
                  <c:v>0</c:v>
                </c:pt>
                <c:pt idx="68">
                  <c:v>1.0871554689951102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6F-4A15-B021-375FEBA3941D}"/>
            </c:ext>
          </c:extLst>
        </c:ser>
        <c:ser>
          <c:idx val="1"/>
          <c:order val="1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'Cálculo Pa média harmônica'!$M$4:$M$72</c:f>
              <c:numCache>
                <c:formatCode>0.00</c:formatCode>
                <c:ptCount val="69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  <c:pt idx="43">
                  <c:v>5.1267235449270432</c:v>
                </c:pt>
                <c:pt idx="44">
                  <c:v>10.406110141427028</c:v>
                </c:pt>
                <c:pt idx="45">
                  <c:v>20.652143202822735</c:v>
                </c:pt>
                <c:pt idx="46">
                  <c:v>23.319670343035689</c:v>
                </c:pt>
                <c:pt idx="47">
                  <c:v>1.8322455834050666</c:v>
                </c:pt>
                <c:pt idx="48">
                  <c:v>1.218249808344831</c:v>
                </c:pt>
                <c:pt idx="49">
                  <c:v>1.1464707681822832</c:v>
                </c:pt>
                <c:pt idx="50">
                  <c:v>1.1006830284613391</c:v>
                </c:pt>
                <c:pt idx="51">
                  <c:v>1.1016183138593962</c:v>
                </c:pt>
                <c:pt idx="52">
                  <c:v>1.0914163493795574</c:v>
                </c:pt>
                <c:pt idx="53">
                  <c:v>1.1231256843578135</c:v>
                </c:pt>
                <c:pt idx="54">
                  <c:v>1.0834232627014113</c:v>
                </c:pt>
                <c:pt idx="55">
                  <c:v>1.0910958481135431</c:v>
                </c:pt>
                <c:pt idx="56">
                  <c:v>1.0116640207481735</c:v>
                </c:pt>
                <c:pt idx="57">
                  <c:v>0.99873536417761999</c:v>
                </c:pt>
                <c:pt idx="58">
                  <c:v>1.0192685129903269</c:v>
                </c:pt>
                <c:pt idx="59">
                  <c:v>1.0375083476385691</c:v>
                </c:pt>
                <c:pt idx="60">
                  <c:v>1.0957455043407316</c:v>
                </c:pt>
                <c:pt idx="61">
                  <c:v>1.0814451277244501</c:v>
                </c:pt>
                <c:pt idx="62">
                  <c:v>1.1226500131261656</c:v>
                </c:pt>
                <c:pt idx="63">
                  <c:v>1.1072599545527335</c:v>
                </c:pt>
                <c:pt idx="64">
                  <c:v>1.1022179326795891</c:v>
                </c:pt>
                <c:pt idx="65">
                  <c:v>1.1194436463024517</c:v>
                </c:pt>
                <c:pt idx="66">
                  <c:v>1.1287295968564268</c:v>
                </c:pt>
                <c:pt idx="67">
                  <c:v>1.0877578132218164</c:v>
                </c:pt>
                <c:pt idx="68">
                  <c:v>1.0796810713529126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6F-4A15-B021-375FEBA3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161792"/>
        <c:axId val="292179968"/>
      </c:lineChart>
      <c:catAx>
        <c:axId val="292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92179968"/>
        <c:crosses val="autoZero"/>
        <c:auto val="1"/>
        <c:lblAlgn val="ctr"/>
        <c:lblOffset val="100"/>
        <c:noMultiLvlLbl val="0"/>
      </c:catAx>
      <c:valAx>
        <c:axId val="292179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2161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'SNA 2008 - Pa calculado até 90'!$M$3:$M$72</c:f>
              <c:numCache>
                <c:formatCode>0.00%</c:formatCode>
                <c:ptCount val="70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  <c:pt idx="43">
                  <c:v>1.0314842776979249E-2</c:v>
                </c:pt>
                <c:pt idx="44">
                  <c:v>-5.4357985171988865E-3</c:v>
                </c:pt>
                <c:pt idx="45">
                  <c:v>4.9247661973134793E-2</c:v>
                </c:pt>
                <c:pt idx="46">
                  <c:v>5.8528729438989791E-2</c:v>
                </c:pt>
                <c:pt idx="47">
                  <c:v>4.2237936336471549E-2</c:v>
                </c:pt>
                <c:pt idx="48">
                  <c:v>2.658589682476431E-2</c:v>
                </c:pt>
                <c:pt idx="49">
                  <c:v>3.3948459853159418E-2</c:v>
                </c:pt>
                <c:pt idx="50">
                  <c:v>3.380979019523167E-3</c:v>
                </c:pt>
                <c:pt idx="51">
                  <c:v>4.6793756667953268E-3</c:v>
                </c:pt>
                <c:pt idx="52">
                  <c:v>4.3879494436487976E-2</c:v>
                </c:pt>
                <c:pt idx="53">
                  <c:v>1.3898964044580131E-2</c:v>
                </c:pt>
                <c:pt idx="54">
                  <c:v>3.0534618568361704E-2</c:v>
                </c:pt>
                <c:pt idx="55">
                  <c:v>1.1408289987710818E-2</c:v>
                </c:pt>
                <c:pt idx="56">
                  <c:v>5.7599646368599933E-2</c:v>
                </c:pt>
                <c:pt idx="57">
                  <c:v>3.2021320621623994E-2</c:v>
                </c:pt>
                <c:pt idx="58">
                  <c:v>3.9619887089948458E-2</c:v>
                </c:pt>
                <c:pt idx="59">
                  <c:v>6.0698706073315289E-2</c:v>
                </c:pt>
                <c:pt idx="60">
                  <c:v>5.0941954481199314E-2</c:v>
                </c:pt>
                <c:pt idx="61">
                  <c:v>-1.2581200299162099E-3</c:v>
                </c:pt>
                <c:pt idx="62">
                  <c:v>7.5282258181216255E-2</c:v>
                </c:pt>
                <c:pt idx="63">
                  <c:v>3.9744230794470203E-2</c:v>
                </c:pt>
                <c:pt idx="64">
                  <c:v>1.9211759850945365E-2</c:v>
                </c:pt>
                <c:pt idx="65">
                  <c:v>3.0048226702888536E-2</c:v>
                </c:pt>
                <c:pt idx="66">
                  <c:v>5.0395574027326528E-3</c:v>
                </c:pt>
                <c:pt idx="67">
                  <c:v>-3.5457633934728339E-2</c:v>
                </c:pt>
                <c:pt idx="68">
                  <c:v>-3.4627157205371462E-2</c:v>
                </c:pt>
                <c:pt idx="69">
                  <c:v>9.8543643016739679E-3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'SNA 2008 - Pa calculado até 90'!$N$3:$N$72</c:f>
              <c:numCache>
                <c:formatCode>0.00%</c:formatCode>
                <c:ptCount val="70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  <c:pt idx="21">
                  <c:v>9.8196790292555125E-2</c:v>
                </c:pt>
                <c:pt idx="22">
                  <c:v>0.11092030767401262</c:v>
                </c:pt>
                <c:pt idx="23">
                  <c:v>0.10921744845502968</c:v>
                </c:pt>
                <c:pt idx="24">
                  <c:v>0.12014344000365895</c:v>
                </c:pt>
                <c:pt idx="25">
                  <c:v>0.15039528796738821</c:v>
                </c:pt>
                <c:pt idx="26">
                  <c:v>6.0882142561510033E-2</c:v>
                </c:pt>
                <c:pt idx="27">
                  <c:v>5.1892274549433015E-2</c:v>
                </c:pt>
                <c:pt idx="28">
                  <c:v>0.11263278419129441</c:v>
                </c:pt>
                <c:pt idx="29">
                  <c:v>6.0833024451781403E-2</c:v>
                </c:pt>
                <c:pt idx="30">
                  <c:v>3.8725756328207961E-2</c:v>
                </c:pt>
                <c:pt idx="31">
                  <c:v>5.9472912426636437E-2</c:v>
                </c:pt>
                <c:pt idx="32">
                  <c:v>6.8782011435100099E-2</c:v>
                </c:pt>
                <c:pt idx="33">
                  <c:v>-5.5276617918237458E-2</c:v>
                </c:pt>
                <c:pt idx="34">
                  <c:v>6.3930887987340146E-3</c:v>
                </c:pt>
                <c:pt idx="35">
                  <c:v>-2.306642292141281E-2</c:v>
                </c:pt>
                <c:pt idx="36">
                  <c:v>7.0577212353716723E-2</c:v>
                </c:pt>
                <c:pt idx="37">
                  <c:v>7.2590957724304239E-2</c:v>
                </c:pt>
                <c:pt idx="38">
                  <c:v>9.4285634148342679E-2</c:v>
                </c:pt>
                <c:pt idx="39">
                  <c:v>2.7180310617614278E-2</c:v>
                </c:pt>
                <c:pt idx="40">
                  <c:v>9.0624281071194357E-3</c:v>
                </c:pt>
                <c:pt idx="41">
                  <c:v>1.9997203966954036E-2</c:v>
                </c:pt>
                <c:pt idx="42">
                  <c:v>-5.346274052677602E-2</c:v>
                </c:pt>
                <c:pt idx="43">
                  <c:v>1.7354114850467228E-2</c:v>
                </c:pt>
                <c:pt idx="44">
                  <c:v>9.8884595061021763E-4</c:v>
                </c:pt>
                <c:pt idx="45">
                  <c:v>4.8929358095378461E-2</c:v>
                </c:pt>
                <c:pt idx="46">
                  <c:v>6.2485677351029167E-2</c:v>
                </c:pt>
                <c:pt idx="47">
                  <c:v>5.0275487287729792E-2</c:v>
                </c:pt>
                <c:pt idx="48">
                  <c:v>2.917824885221254E-2</c:v>
                </c:pt>
                <c:pt idx="49">
                  <c:v>3.435264703782015E-2</c:v>
                </c:pt>
                <c:pt idx="50">
                  <c:v>1.9009120778494815E-3</c:v>
                </c:pt>
                <c:pt idx="51">
                  <c:v>-8.3154654790080773E-3</c:v>
                </c:pt>
                <c:pt idx="52">
                  <c:v>3.9074165162878982E-2</c:v>
                </c:pt>
                <c:pt idx="53">
                  <c:v>9.1503873961347182E-3</c:v>
                </c:pt>
                <c:pt idx="54">
                  <c:v>3.3781799996082995E-2</c:v>
                </c:pt>
                <c:pt idx="55">
                  <c:v>9.0697135638098114E-3</c:v>
                </c:pt>
                <c:pt idx="56">
                  <c:v>6.3134534643026541E-2</c:v>
                </c:pt>
                <c:pt idx="57">
                  <c:v>2.6644976832506551E-2</c:v>
                </c:pt>
                <c:pt idx="58">
                  <c:v>4.7632023765936227E-2</c:v>
                </c:pt>
                <c:pt idx="59">
                  <c:v>6.204312977615567E-2</c:v>
                </c:pt>
                <c:pt idx="60">
                  <c:v>5.5140071501135202E-2</c:v>
                </c:pt>
                <c:pt idx="61">
                  <c:v>-1.3071308782586222E-3</c:v>
                </c:pt>
                <c:pt idx="62">
                  <c:v>9.3075300737698763E-2</c:v>
                </c:pt>
                <c:pt idx="63">
                  <c:v>4.8046573274307391E-2</c:v>
                </c:pt>
                <c:pt idx="64">
                  <c:v>1.3704521193252273E-2</c:v>
                </c:pt>
                <c:pt idx="65">
                  <c:v>2.6666040503111388E-2</c:v>
                </c:pt>
                <c:pt idx="66">
                  <c:v>8.9500825776855919E-5</c:v>
                </c:pt>
                <c:pt idx="67">
                  <c:v>-4.6748914180271717E-2</c:v>
                </c:pt>
                <c:pt idx="68">
                  <c:v>-3.6107894037124E-2</c:v>
                </c:pt>
                <c:pt idx="69">
                  <c:v>1.6106359726439479E-2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54464"/>
        <c:axId val="292256000"/>
      </c:barChart>
      <c:catAx>
        <c:axId val="2922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92256000"/>
        <c:crosses val="autoZero"/>
        <c:auto val="1"/>
        <c:lblAlgn val="ctr"/>
        <c:lblOffset val="100"/>
        <c:noMultiLvlLbl val="0"/>
      </c:catAx>
      <c:valAx>
        <c:axId val="292256000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92254464"/>
        <c:crosses val="autoZero"/>
        <c:crossBetween val="between"/>
        <c:majorUnit val="2.0000000000000004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90'!$M$3:$M$45</c:f>
              <c:numCache>
                <c:formatCode>0.00%</c:formatCode>
                <c:ptCount val="43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90'!$N$3:$N$45</c:f>
              <c:numCache>
                <c:formatCode>0.00%</c:formatCode>
                <c:ptCount val="43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  <c:pt idx="21">
                  <c:v>9.8196790292555125E-2</c:v>
                </c:pt>
                <c:pt idx="22">
                  <c:v>0.11092030767401262</c:v>
                </c:pt>
                <c:pt idx="23">
                  <c:v>0.10921744845502968</c:v>
                </c:pt>
                <c:pt idx="24">
                  <c:v>0.12014344000365895</c:v>
                </c:pt>
                <c:pt idx="25">
                  <c:v>0.15039528796738821</c:v>
                </c:pt>
                <c:pt idx="26">
                  <c:v>6.0882142561510033E-2</c:v>
                </c:pt>
                <c:pt idx="27">
                  <c:v>5.1892274549433015E-2</c:v>
                </c:pt>
                <c:pt idx="28">
                  <c:v>0.11263278419129441</c:v>
                </c:pt>
                <c:pt idx="29">
                  <c:v>6.0833024451781403E-2</c:v>
                </c:pt>
                <c:pt idx="30">
                  <c:v>3.8725756328207961E-2</c:v>
                </c:pt>
                <c:pt idx="31">
                  <c:v>5.9472912426636437E-2</c:v>
                </c:pt>
                <c:pt idx="32">
                  <c:v>6.8782011435100099E-2</c:v>
                </c:pt>
                <c:pt idx="33">
                  <c:v>-5.5276617918237458E-2</c:v>
                </c:pt>
                <c:pt idx="34">
                  <c:v>6.3930887987340146E-3</c:v>
                </c:pt>
                <c:pt idx="35">
                  <c:v>-2.306642292141281E-2</c:v>
                </c:pt>
                <c:pt idx="36">
                  <c:v>7.0577212353716723E-2</c:v>
                </c:pt>
                <c:pt idx="37">
                  <c:v>7.2590957724304239E-2</c:v>
                </c:pt>
                <c:pt idx="38">
                  <c:v>9.4285634148342679E-2</c:v>
                </c:pt>
                <c:pt idx="39">
                  <c:v>2.7180310617614278E-2</c:v>
                </c:pt>
                <c:pt idx="40">
                  <c:v>9.0624281071194357E-3</c:v>
                </c:pt>
                <c:pt idx="41">
                  <c:v>1.9997203966954036E-2</c:v>
                </c:pt>
                <c:pt idx="42">
                  <c:v>-5.346274052677602E-2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06848"/>
        <c:axId val="293808384"/>
      </c:barChart>
      <c:catAx>
        <c:axId val="29380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93808384"/>
        <c:crosses val="autoZero"/>
        <c:auto val="1"/>
        <c:lblAlgn val="ctr"/>
        <c:lblOffset val="100"/>
        <c:noMultiLvlLbl val="0"/>
      </c:catAx>
      <c:valAx>
        <c:axId val="29380838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93806848"/>
        <c:crosses val="autoZero"/>
        <c:crossBetween val="between"/>
        <c:majorUnit val="2.0000000000000004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90'!$M$3:$M$23</c:f>
              <c:numCache>
                <c:formatCode>0.00%</c:formatCode>
                <c:ptCount val="2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90'!$N$3:$N$23</c:f>
              <c:numCache>
                <c:formatCode>0.00%</c:formatCode>
                <c:ptCount val="21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46112"/>
        <c:axId val="293947648"/>
      </c:barChart>
      <c:catAx>
        <c:axId val="2939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947648"/>
        <c:crosses val="autoZero"/>
        <c:auto val="1"/>
        <c:lblAlgn val="ctr"/>
        <c:lblOffset val="100"/>
        <c:noMultiLvlLbl val="0"/>
      </c:catAx>
      <c:valAx>
        <c:axId val="29394764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93946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90'!$M$24:$M$45</c:f>
              <c:numCache>
                <c:formatCode>0.00%</c:formatCode>
                <c:ptCount val="22"/>
                <c:pt idx="0">
                  <c:v>9.4999999999999973E-2</c:v>
                </c:pt>
                <c:pt idx="1">
                  <c:v>0.10400000000000009</c:v>
                </c:pt>
                <c:pt idx="2">
                  <c:v>0.11342921993190824</c:v>
                </c:pt>
                <c:pt idx="3">
                  <c:v>0.11940348116250821</c:v>
                </c:pt>
                <c:pt idx="4">
                  <c:v>0.13968721779678095</c:v>
                </c:pt>
                <c:pt idx="5">
                  <c:v>8.153938684571882E-2</c:v>
                </c:pt>
                <c:pt idx="6">
                  <c:v>5.1666490840630352E-2</c:v>
                </c:pt>
                <c:pt idx="7">
                  <c:v>0.10257129534787301</c:v>
                </c:pt>
                <c:pt idx="8">
                  <c:v>4.934328069789351E-2</c:v>
                </c:pt>
                <c:pt idx="9">
                  <c:v>4.9698976892475377E-2</c:v>
                </c:pt>
                <c:pt idx="10">
                  <c:v>6.7595601220407309E-2</c:v>
                </c:pt>
                <c:pt idx="11">
                  <c:v>9.2000000000000082E-2</c:v>
                </c:pt>
                <c:pt idx="12">
                  <c:v>-4.2499999999999982E-2</c:v>
                </c:pt>
                <c:pt idx="13">
                  <c:v>8.2999999999999741E-3</c:v>
                </c:pt>
                <c:pt idx="14">
                  <c:v>-2.9300000000000104E-2</c:v>
                </c:pt>
                <c:pt idx="15">
                  <c:v>5.4000000000000048E-2</c:v>
                </c:pt>
                <c:pt idx="16">
                  <c:v>7.8500000000000014E-2</c:v>
                </c:pt>
                <c:pt idx="17">
                  <c:v>7.4899999999999967E-2</c:v>
                </c:pt>
                <c:pt idx="18">
                  <c:v>3.5299999999999887E-2</c:v>
                </c:pt>
                <c:pt idx="19">
                  <c:v>-6.0000000000004494E-4</c:v>
                </c:pt>
                <c:pt idx="20">
                  <c:v>3.1600000000000072E-2</c:v>
                </c:pt>
                <c:pt idx="21">
                  <c:v>-4.3499999999999983E-2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90'!$N$24:$N$45</c:f>
              <c:numCache>
                <c:formatCode>0.00%</c:formatCode>
                <c:ptCount val="22"/>
                <c:pt idx="0">
                  <c:v>9.8196790292555125E-2</c:v>
                </c:pt>
                <c:pt idx="1">
                  <c:v>0.11092030767401262</c:v>
                </c:pt>
                <c:pt idx="2">
                  <c:v>0.10921744845502968</c:v>
                </c:pt>
                <c:pt idx="3">
                  <c:v>0.12014344000365895</c:v>
                </c:pt>
                <c:pt idx="4">
                  <c:v>0.15039528796738821</c:v>
                </c:pt>
                <c:pt idx="5">
                  <c:v>6.0882142561510033E-2</c:v>
                </c:pt>
                <c:pt idx="6">
                  <c:v>5.1892274549433015E-2</c:v>
                </c:pt>
                <c:pt idx="7">
                  <c:v>0.11263278419129441</c:v>
                </c:pt>
                <c:pt idx="8">
                  <c:v>6.0833024451781403E-2</c:v>
                </c:pt>
                <c:pt idx="9">
                  <c:v>3.8725756328207961E-2</c:v>
                </c:pt>
                <c:pt idx="10">
                  <c:v>5.9472912426636437E-2</c:v>
                </c:pt>
                <c:pt idx="11">
                  <c:v>6.8782011435100099E-2</c:v>
                </c:pt>
                <c:pt idx="12">
                  <c:v>-5.5276617918237458E-2</c:v>
                </c:pt>
                <c:pt idx="13">
                  <c:v>6.3930887987340146E-3</c:v>
                </c:pt>
                <c:pt idx="14">
                  <c:v>-2.306642292141281E-2</c:v>
                </c:pt>
                <c:pt idx="15">
                  <c:v>7.0577212353716723E-2</c:v>
                </c:pt>
                <c:pt idx="16">
                  <c:v>7.2590957724304239E-2</c:v>
                </c:pt>
                <c:pt idx="17">
                  <c:v>9.4285634148342679E-2</c:v>
                </c:pt>
                <c:pt idx="18">
                  <c:v>2.7180310617614278E-2</c:v>
                </c:pt>
                <c:pt idx="19">
                  <c:v>9.0624281071194357E-3</c:v>
                </c:pt>
                <c:pt idx="20">
                  <c:v>1.9997203966954036E-2</c:v>
                </c:pt>
                <c:pt idx="21">
                  <c:v>-5.346274052677602E-2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77088"/>
        <c:axId val="293987072"/>
      </c:barChart>
      <c:catAx>
        <c:axId val="2939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93987072"/>
        <c:crosses val="autoZero"/>
        <c:auto val="1"/>
        <c:lblAlgn val="ctr"/>
        <c:lblOffset val="100"/>
        <c:noMultiLvlLbl val="0"/>
      </c:catAx>
      <c:valAx>
        <c:axId val="293987072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93977088"/>
        <c:crosses val="autoZero"/>
        <c:crossBetween val="between"/>
        <c:majorUnit val="2.0000000000000004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'SNA 2008 - Pa calculado até 90'!$M$46:$M$72</c:f>
              <c:numCache>
                <c:formatCode>0.00%</c:formatCode>
                <c:ptCount val="27"/>
                <c:pt idx="0">
                  <c:v>1.0314842776979249E-2</c:v>
                </c:pt>
                <c:pt idx="1">
                  <c:v>-5.4357985171988865E-3</c:v>
                </c:pt>
                <c:pt idx="2">
                  <c:v>4.9247661973134793E-2</c:v>
                </c:pt>
                <c:pt idx="3">
                  <c:v>5.8528729438989791E-2</c:v>
                </c:pt>
                <c:pt idx="4">
                  <c:v>4.2237936336471549E-2</c:v>
                </c:pt>
                <c:pt idx="5">
                  <c:v>2.658589682476431E-2</c:v>
                </c:pt>
                <c:pt idx="6">
                  <c:v>3.3948459853159418E-2</c:v>
                </c:pt>
                <c:pt idx="7">
                  <c:v>3.380979019523167E-3</c:v>
                </c:pt>
                <c:pt idx="8">
                  <c:v>4.6793756667953268E-3</c:v>
                </c:pt>
                <c:pt idx="9">
                  <c:v>4.3879494436487976E-2</c:v>
                </c:pt>
                <c:pt idx="10">
                  <c:v>1.3898964044580131E-2</c:v>
                </c:pt>
                <c:pt idx="11">
                  <c:v>3.0534618568361704E-2</c:v>
                </c:pt>
                <c:pt idx="12">
                  <c:v>1.1408289987710818E-2</c:v>
                </c:pt>
                <c:pt idx="13">
                  <c:v>5.7599646368599933E-2</c:v>
                </c:pt>
                <c:pt idx="14">
                  <c:v>3.2021320621623994E-2</c:v>
                </c:pt>
                <c:pt idx="15">
                  <c:v>3.9619887089948458E-2</c:v>
                </c:pt>
                <c:pt idx="16">
                  <c:v>6.0698706073315289E-2</c:v>
                </c:pt>
                <c:pt idx="17">
                  <c:v>5.0941954481199314E-2</c:v>
                </c:pt>
                <c:pt idx="18">
                  <c:v>-1.2581200299162099E-3</c:v>
                </c:pt>
                <c:pt idx="19">
                  <c:v>7.5282258181216255E-2</c:v>
                </c:pt>
                <c:pt idx="20">
                  <c:v>3.9744230794470203E-2</c:v>
                </c:pt>
                <c:pt idx="21">
                  <c:v>1.9211759850945365E-2</c:v>
                </c:pt>
                <c:pt idx="22">
                  <c:v>3.0048226702888536E-2</c:v>
                </c:pt>
                <c:pt idx="23">
                  <c:v>5.0395574027326528E-3</c:v>
                </c:pt>
                <c:pt idx="24">
                  <c:v>-3.5457633934728339E-2</c:v>
                </c:pt>
                <c:pt idx="25">
                  <c:v>-3.4627157205371462E-2</c:v>
                </c:pt>
                <c:pt idx="26">
                  <c:v>9.8543643016739679E-3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'SNA 2008 - Pa calculado até 90'!$N$46:$N$72</c:f>
              <c:numCache>
                <c:formatCode>0.00%</c:formatCode>
                <c:ptCount val="27"/>
                <c:pt idx="0">
                  <c:v>1.7354114850467228E-2</c:v>
                </c:pt>
                <c:pt idx="1">
                  <c:v>9.8884595061021763E-4</c:v>
                </c:pt>
                <c:pt idx="2">
                  <c:v>4.8929358095378461E-2</c:v>
                </c:pt>
                <c:pt idx="3">
                  <c:v>6.2485677351029167E-2</c:v>
                </c:pt>
                <c:pt idx="4">
                  <c:v>5.0275487287729792E-2</c:v>
                </c:pt>
                <c:pt idx="5">
                  <c:v>2.917824885221254E-2</c:v>
                </c:pt>
                <c:pt idx="6">
                  <c:v>3.435264703782015E-2</c:v>
                </c:pt>
                <c:pt idx="7">
                  <c:v>1.9009120778494815E-3</c:v>
                </c:pt>
                <c:pt idx="8">
                  <c:v>-8.3154654790080773E-3</c:v>
                </c:pt>
                <c:pt idx="9">
                  <c:v>3.9074165162878982E-2</c:v>
                </c:pt>
                <c:pt idx="10">
                  <c:v>9.1503873961347182E-3</c:v>
                </c:pt>
                <c:pt idx="11">
                  <c:v>3.3781799996082995E-2</c:v>
                </c:pt>
                <c:pt idx="12">
                  <c:v>9.0697135638098114E-3</c:v>
                </c:pt>
                <c:pt idx="13">
                  <c:v>6.3134534643026541E-2</c:v>
                </c:pt>
                <c:pt idx="14">
                  <c:v>2.6644976832506551E-2</c:v>
                </c:pt>
                <c:pt idx="15">
                  <c:v>4.7632023765936227E-2</c:v>
                </c:pt>
                <c:pt idx="16">
                  <c:v>6.204312977615567E-2</c:v>
                </c:pt>
                <c:pt idx="17">
                  <c:v>5.5140071501135202E-2</c:v>
                </c:pt>
                <c:pt idx="18">
                  <c:v>-1.3071308782586222E-3</c:v>
                </c:pt>
                <c:pt idx="19">
                  <c:v>9.3075300737698763E-2</c:v>
                </c:pt>
                <c:pt idx="20">
                  <c:v>4.8046573274307391E-2</c:v>
                </c:pt>
                <c:pt idx="21">
                  <c:v>1.3704521193252273E-2</c:v>
                </c:pt>
                <c:pt idx="22">
                  <c:v>2.6666040503111388E-2</c:v>
                </c:pt>
                <c:pt idx="23">
                  <c:v>8.9500825776855919E-5</c:v>
                </c:pt>
                <c:pt idx="24">
                  <c:v>-4.6748914180271717E-2</c:v>
                </c:pt>
                <c:pt idx="25">
                  <c:v>-3.6107894037124E-2</c:v>
                </c:pt>
                <c:pt idx="26">
                  <c:v>1.6106359726439479E-2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56096"/>
        <c:axId val="305157632"/>
      </c:barChart>
      <c:catAx>
        <c:axId val="3051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05157632"/>
        <c:crosses val="autoZero"/>
        <c:auto val="1"/>
        <c:lblAlgn val="ctr"/>
        <c:lblOffset val="100"/>
        <c:noMultiLvlLbl val="0"/>
      </c:catAx>
      <c:valAx>
        <c:axId val="305157632"/>
        <c:scaling>
          <c:orientation val="minMax"/>
          <c:max val="0.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05156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'Kohli (2008) t - Pa calc até 90'!$K$4:$K$73</c:f>
              <c:numCache>
                <c:formatCode>0.000</c:formatCode>
                <c:ptCount val="70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-4.6958304655381146E-4</c:v>
                </c:pt>
                <c:pt idx="50">
                  <c:v>-1.839289001752365E-3</c:v>
                </c:pt>
                <c:pt idx="51">
                  <c:v>-1.0998519862814539E-2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1.3858173750266572E-2</c:v>
                </c:pt>
                <c:pt idx="63">
                  <c:v>8.3957839402603578E-3</c:v>
                </c:pt>
                <c:pt idx="64">
                  <c:v>-5.0034953817110085E-3</c:v>
                </c:pt>
                <c:pt idx="65">
                  <c:v>-3.1249547392300744E-3</c:v>
                </c:pt>
                <c:pt idx="66">
                  <c:v>-5.4103237906502925E-3</c:v>
                </c:pt>
                <c:pt idx="67">
                  <c:v>-1.1881303652846771E-2</c:v>
                </c:pt>
                <c:pt idx="68">
                  <c:v>-1.1372985230085389E-3</c:v>
                </c:pt>
                <c:pt idx="69">
                  <c:v>6.3912924941323165E-3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'Reinsdorf (2009) - Pa calc 90'!$N$3:$N$73</c:f>
              <c:numCache>
                <c:formatCode>0.0000</c:formatCode>
                <c:ptCount val="71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  <c:pt idx="22">
                  <c:v>6.5436271181974863E-3</c:v>
                </c:pt>
                <c:pt idx="23">
                  <c:v>-4.495166979816478E-3</c:v>
                </c:pt>
                <c:pt idx="24">
                  <c:v>3.5281055600243225E-4</c:v>
                </c:pt>
                <c:pt idx="25">
                  <c:v>9.5338530730701906E-3</c:v>
                </c:pt>
                <c:pt idx="26">
                  <c:v>-1.8291128152445681E-2</c:v>
                </c:pt>
                <c:pt idx="27">
                  <c:v>-4.8739240384043491E-3</c:v>
                </c:pt>
                <c:pt idx="28">
                  <c:v>9.1007780728605565E-3</c:v>
                </c:pt>
                <c:pt idx="29">
                  <c:v>1.1343220531837015E-2</c:v>
                </c:pt>
                <c:pt idx="30">
                  <c:v>-1.1679972819988796E-2</c:v>
                </c:pt>
                <c:pt idx="31">
                  <c:v>-6.2826679256095912E-3</c:v>
                </c:pt>
                <c:pt idx="32">
                  <c:v>-1.807964371514648E-2</c:v>
                </c:pt>
                <c:pt idx="33">
                  <c:v>-1.3751214433241465E-2</c:v>
                </c:pt>
                <c:pt idx="34">
                  <c:v>-2.5462692199984499E-3</c:v>
                </c:pt>
                <c:pt idx="35">
                  <c:v>-8.4590049695164109E-4</c:v>
                </c:pt>
                <c:pt idx="36">
                  <c:v>5.9648236566063407E-3</c:v>
                </c:pt>
                <c:pt idx="37">
                  <c:v>-4.3384801050804873E-3</c:v>
                </c:pt>
                <c:pt idx="38">
                  <c:v>2.2796749014226084E-2</c:v>
                </c:pt>
                <c:pt idx="39">
                  <c:v>-8.9281209548562075E-3</c:v>
                </c:pt>
                <c:pt idx="40">
                  <c:v>6.4640042902993512E-3</c:v>
                </c:pt>
                <c:pt idx="41">
                  <c:v>-4.0767072225579796E-3</c:v>
                </c:pt>
                <c:pt idx="42">
                  <c:v>-8.6555449970851135E-3</c:v>
                </c:pt>
                <c:pt idx="43">
                  <c:v>6.3497458114695439E-3</c:v>
                </c:pt>
                <c:pt idx="44">
                  <c:v>5.4011355235039837E-3</c:v>
                </c:pt>
                <c:pt idx="45">
                  <c:v>1.2163629898209437E-3</c:v>
                </c:pt>
                <c:pt idx="46">
                  <c:v>4.0915954480136305E-3</c:v>
                </c:pt>
                <c:pt idx="47">
                  <c:v>4.5429792329989499E-3</c:v>
                </c:pt>
                <c:pt idx="48">
                  <c:v>8.7389971022606993E-4</c:v>
                </c:pt>
                <c:pt idx="49">
                  <c:v>-4.8536614936381015E-4</c:v>
                </c:pt>
                <c:pt idx="50">
                  <c:v>-1.8709272528861123E-3</c:v>
                </c:pt>
                <c:pt idx="51">
                  <c:v>-8.0978029632499046E-3</c:v>
                </c:pt>
                <c:pt idx="52">
                  <c:v>-4.7872246714048836E-3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1.5231727337420372E-2</c:v>
                </c:pt>
                <c:pt idx="63">
                  <c:v>8.1467865140055808E-3</c:v>
                </c:pt>
                <c:pt idx="64">
                  <c:v>-4.7523750318296844E-3</c:v>
                </c:pt>
                <c:pt idx="65">
                  <c:v>-3.0981638479609871E-3</c:v>
                </c:pt>
                <c:pt idx="66">
                  <c:v>-5.526761113062233E-3</c:v>
                </c:pt>
                <c:pt idx="67">
                  <c:v>-1.087857680641203E-2</c:v>
                </c:pt>
                <c:pt idx="68">
                  <c:v>-1.2313672734882118E-3</c:v>
                </c:pt>
                <c:pt idx="69">
                  <c:v>6.7723042641227417E-3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65280"/>
        <c:axId val="306553216"/>
      </c:lineChart>
      <c:catAx>
        <c:axId val="3052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06553216"/>
        <c:crosses val="autoZero"/>
        <c:auto val="1"/>
        <c:lblAlgn val="ctr"/>
        <c:lblOffset val="100"/>
        <c:noMultiLvlLbl val="0"/>
      </c:catAx>
      <c:valAx>
        <c:axId val="30655321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05265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tabSelected="1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629775" cy="5991225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H7" sqref="H7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81</v>
      </c>
      <c r="F3" s="1" t="s">
        <v>1</v>
      </c>
    </row>
    <row r="4" spans="2:7" ht="47.25" customHeight="1">
      <c r="B4" s="1" t="s">
        <v>3</v>
      </c>
      <c r="C4" t="s">
        <v>7</v>
      </c>
      <c r="D4" s="2" t="s">
        <v>8</v>
      </c>
      <c r="E4" s="2" t="s">
        <v>9</v>
      </c>
      <c r="F4" s="2" t="s">
        <v>10</v>
      </c>
      <c r="G4" s="67" t="s">
        <v>57</v>
      </c>
    </row>
    <row r="5" spans="2:7">
      <c r="B5" s="1" t="s">
        <v>11</v>
      </c>
      <c r="C5" t="s">
        <v>12</v>
      </c>
      <c r="D5" s="2" t="s">
        <v>13</v>
      </c>
      <c r="E5" s="2" t="s">
        <v>9</v>
      </c>
      <c r="F5" s="2" t="s">
        <v>10</v>
      </c>
    </row>
    <row r="6" spans="2:7">
      <c r="B6" s="1" t="s">
        <v>11</v>
      </c>
      <c r="C6" t="s">
        <v>86</v>
      </c>
      <c r="D6" s="2" t="s">
        <v>13</v>
      </c>
      <c r="E6" s="2" t="s">
        <v>9</v>
      </c>
      <c r="F6" s="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pane xSplit="2" ySplit="1" topLeftCell="G56" activePane="bottomRight" state="frozen"/>
      <selection pane="topRight" activeCell="C1" sqref="C1"/>
      <selection pane="bottomLeft" activeCell="A2" sqref="A2"/>
      <selection pane="bottomRight" activeCell="J72" sqref="J72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20.28515625" style="48" customWidth="1"/>
    <col min="16" max="16" width="20.42578125" style="53" customWidth="1"/>
    <col min="17" max="17" width="13.7109375" style="46" customWidth="1"/>
  </cols>
  <sheetData>
    <row r="1" spans="1:17" s="1" customFormat="1" ht="66.7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304" t="s">
        <v>105</v>
      </c>
      <c r="J1" s="304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162</v>
      </c>
      <c r="P1" s="203" t="s">
        <v>163</v>
      </c>
      <c r="Q1" s="205"/>
    </row>
    <row r="2" spans="1:17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</row>
    <row r="3" spans="1:17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(ref1987)'!AM5)</f>
        <v>1.020562726694578</v>
      </c>
      <c r="J3" s="48">
        <f>LN(I3)</f>
        <v>2.035416800745651E-2</v>
      </c>
      <c r="K3" s="48">
        <f>(E3*H3)</f>
        <v>-3.4161333340741629E-3</v>
      </c>
      <c r="L3" s="48">
        <f>(F3*J3)</f>
        <v>1.9627934433419944E-4</v>
      </c>
      <c r="M3" s="48">
        <f>SUM(K3:L3)</f>
        <v>-3.2198539897399635E-3</v>
      </c>
      <c r="N3" s="48">
        <f>EXP(M3)</f>
        <v>0.99678532418097554</v>
      </c>
      <c r="O3" s="48">
        <f>(O2*N3)</f>
        <v>99.678532418097561</v>
      </c>
      <c r="P3" s="202">
        <f>(O3/O2)-1</f>
        <v>-3.2146758190243485E-3</v>
      </c>
      <c r="Q3" s="48">
        <f>(Q2*N3)</f>
        <v>0.99678532418097554</v>
      </c>
    </row>
    <row r="4" spans="1:17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(ref1987)'!AM6)</f>
        <v>0.99979923795481584</v>
      </c>
      <c r="J4" s="48">
        <f>LN(I4)</f>
        <v>-2.007822005812194E-4</v>
      </c>
      <c r="K4" s="48">
        <f>(E4*H4)</f>
        <v>-1.7517209637762545E-6</v>
      </c>
      <c r="L4" s="48">
        <f>(F4*J4)</f>
        <v>-2.4900644966666169E-7</v>
      </c>
      <c r="M4" s="48">
        <f>SUM(K4:L4)</f>
        <v>-2.0007274134429161E-6</v>
      </c>
      <c r="N4" s="48">
        <f>EXP(M4)</f>
        <v>0.99999799927458799</v>
      </c>
      <c r="O4" s="48">
        <f t="shared" ref="O4:O67" si="2">(O3*N4)</f>
        <v>99.678332988724719</v>
      </c>
      <c r="P4" s="202">
        <f>(O4/O3)-1</f>
        <v>-2.0007254120102402E-6</v>
      </c>
      <c r="Q4" s="48">
        <f t="shared" ref="Q4:Q67" si="3">(Q3*N4)</f>
        <v>0.99678332988724716</v>
      </c>
    </row>
    <row r="5" spans="1:17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4">LN(G5)</f>
        <v>0.50679064966905518</v>
      </c>
      <c r="I5" s="48">
        <f>('Anual_1947-1989 (ref1987)'!AM7)</f>
        <v>1.0613291052453664</v>
      </c>
      <c r="J5" s="48">
        <f t="shared" ref="J5:J68" si="5">LN(I5)</f>
        <v>5.9521995554866598E-2</v>
      </c>
      <c r="K5" s="48">
        <f t="shared" ref="K5:K68" si="6">(E5*H5)</f>
        <v>4.2577615860295397E-2</v>
      </c>
      <c r="L5" s="48">
        <f t="shared" ref="L5:L68" si="7">(F5*J5)</f>
        <v>9.5150614563729906E-4</v>
      </c>
      <c r="M5" s="48">
        <f t="shared" ref="M5:M68" si="8">SUM(K5:L5)</f>
        <v>4.3529122005932695E-2</v>
      </c>
      <c r="N5" s="48">
        <f t="shared" ref="N5:N68" si="9">EXP(M5)</f>
        <v>1.0444904115250799</v>
      </c>
      <c r="O5" s="48">
        <f t="shared" si="2"/>
        <v>104.11306304352703</v>
      </c>
      <c r="P5" s="202">
        <f t="shared" ref="P5:P68" si="10">(O5/O4)-1</f>
        <v>4.4490411525079931E-2</v>
      </c>
      <c r="Q5" s="48">
        <f t="shared" si="3"/>
        <v>1.0411306304352703</v>
      </c>
    </row>
    <row r="6" spans="1:17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4"/>
        <v>-0.10579463184985469</v>
      </c>
      <c r="I6" s="48">
        <f>('Anual_1947-1989 (ref1987)'!AM8)</f>
        <v>1.1096052784082395</v>
      </c>
      <c r="J6" s="48">
        <f t="shared" si="5"/>
        <v>0.104004347044156</v>
      </c>
      <c r="K6" s="48">
        <f t="shared" si="6"/>
        <v>-1.1040494837542176E-2</v>
      </c>
      <c r="L6" s="48">
        <f t="shared" si="7"/>
        <v>-1.7294300827296594E-3</v>
      </c>
      <c r="M6" s="48">
        <f t="shared" si="8"/>
        <v>-1.2769924920271835E-2</v>
      </c>
      <c r="N6" s="48">
        <f t="shared" si="9"/>
        <v>0.98731126460877794</v>
      </c>
      <c r="O6" s="48">
        <f t="shared" si="2"/>
        <v>102.7919999357981</v>
      </c>
      <c r="P6" s="202">
        <f t="shared" si="10"/>
        <v>-1.2688735391222061E-2</v>
      </c>
      <c r="Q6" s="48">
        <f t="shared" si="3"/>
        <v>1.0279199993579811</v>
      </c>
    </row>
    <row r="7" spans="1:17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4"/>
        <v>-8.7648479386928851E-2</v>
      </c>
      <c r="I7" s="48">
        <f>('Anual_1947-1989 (ref1987)'!AM9)</f>
        <v>0.88151953549675355</v>
      </c>
      <c r="J7" s="48">
        <f t="shared" si="5"/>
        <v>-0.12610811573719308</v>
      </c>
      <c r="K7" s="48">
        <f t="shared" si="6"/>
        <v>-7.4251210597166698E-3</v>
      </c>
      <c r="L7" s="48">
        <f t="shared" si="7"/>
        <v>3.5354542442167743E-3</v>
      </c>
      <c r="M7" s="48">
        <f t="shared" si="8"/>
        <v>-3.8896668154998954E-3</v>
      </c>
      <c r="N7" s="48">
        <f t="shared" si="9"/>
        <v>0.9961178881398739</v>
      </c>
      <c r="O7" s="48">
        <f t="shared" si="2"/>
        <v>102.39294989372127</v>
      </c>
      <c r="P7" s="202">
        <f t="shared" si="10"/>
        <v>-3.8821118601259919E-3</v>
      </c>
      <c r="Q7" s="48">
        <f t="shared" si="3"/>
        <v>1.0239294989372125</v>
      </c>
    </row>
    <row r="8" spans="1:17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4"/>
        <v>3.3212390603635039E-2</v>
      </c>
      <c r="I8" s="48">
        <f>('Anual_1947-1989 (ref1987)'!AM10)</f>
        <v>1.7687902225001033</v>
      </c>
      <c r="J8" s="48">
        <f t="shared" si="5"/>
        <v>0.57029582278694713</v>
      </c>
      <c r="K8" s="48">
        <f t="shared" si="6"/>
        <v>2.0253112554004206E-3</v>
      </c>
      <c r="L8" s="48">
        <f t="shared" si="7"/>
        <v>5.7087835171726973E-3</v>
      </c>
      <c r="M8" s="48">
        <f t="shared" si="8"/>
        <v>7.7340947725731178E-3</v>
      </c>
      <c r="N8" s="48">
        <f t="shared" si="9"/>
        <v>1.007764080136917</v>
      </c>
      <c r="O8" s="48">
        <f t="shared" si="2"/>
        <v>103.18793696215144</v>
      </c>
      <c r="P8" s="202">
        <f t="shared" si="10"/>
        <v>7.7640801369169843E-3</v>
      </c>
      <c r="Q8" s="48">
        <f t="shared" si="3"/>
        <v>1.0318793696215143</v>
      </c>
    </row>
    <row r="9" spans="1:17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4"/>
        <v>0.23465479377800802</v>
      </c>
      <c r="I9" s="48">
        <f>('Anual_1947-1989 (ref1987)'!AM11)</f>
        <v>1.3056083271465457</v>
      </c>
      <c r="J9" s="48">
        <f t="shared" si="5"/>
        <v>0.26666908323014921</v>
      </c>
      <c r="K9" s="48">
        <f t="shared" si="6"/>
        <v>1.5837100950750537E-2</v>
      </c>
      <c r="L9" s="48">
        <f t="shared" si="7"/>
        <v>-3.9730197143943532E-4</v>
      </c>
      <c r="M9" s="48">
        <f t="shared" si="8"/>
        <v>1.5439798979311102E-2</v>
      </c>
      <c r="N9" s="48">
        <f t="shared" si="9"/>
        <v>1.0155596084929954</v>
      </c>
      <c r="O9" s="48">
        <f t="shared" si="2"/>
        <v>104.7935008624824</v>
      </c>
      <c r="P9" s="202">
        <f t="shared" si="10"/>
        <v>1.5559608492995425E-2</v>
      </c>
      <c r="Q9" s="48">
        <f t="shared" si="3"/>
        <v>1.047935008624824</v>
      </c>
    </row>
    <row r="10" spans="1:17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4"/>
        <v>-0.21280435024739897</v>
      </c>
      <c r="I10" s="48">
        <f>('Anual_1947-1989 (ref1987)'!AM12)</f>
        <v>0.85916493852006814</v>
      </c>
      <c r="J10" s="48">
        <f t="shared" si="5"/>
        <v>-0.15179436318299583</v>
      </c>
      <c r="K10" s="48">
        <f t="shared" si="6"/>
        <v>-1.5385020534640729E-2</v>
      </c>
      <c r="L10" s="48">
        <f t="shared" si="7"/>
        <v>-1.1924437515296092E-3</v>
      </c>
      <c r="M10" s="48">
        <f t="shared" si="8"/>
        <v>-1.6577464286170338E-2</v>
      </c>
      <c r="N10" s="48">
        <f t="shared" si="9"/>
        <v>0.98355918572933787</v>
      </c>
      <c r="O10" s="48">
        <f t="shared" si="2"/>
        <v>103.07061037802985</v>
      </c>
      <c r="P10" s="202">
        <f t="shared" si="10"/>
        <v>-1.644081427066213E-2</v>
      </c>
      <c r="Q10" s="48">
        <f t="shared" si="3"/>
        <v>1.0307061037802985</v>
      </c>
    </row>
    <row r="11" spans="1:17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4"/>
        <v>8.1103769265330541E-3</v>
      </c>
      <c r="I11" s="48">
        <f>('Anual_1947-1989 (ref1987)'!AM13)</f>
        <v>0.78752204619578781</v>
      </c>
      <c r="J11" s="48">
        <f t="shared" si="5"/>
        <v>-0.23886391350495201</v>
      </c>
      <c r="K11" s="48">
        <f t="shared" si="6"/>
        <v>5.1000232009591653E-4</v>
      </c>
      <c r="L11" s="48">
        <f t="shared" si="7"/>
        <v>-2.275115513994098E-3</v>
      </c>
      <c r="M11" s="48">
        <f t="shared" si="8"/>
        <v>-1.7651131938981814E-3</v>
      </c>
      <c r="N11" s="48">
        <f t="shared" si="9"/>
        <v>0.99823644370222808</v>
      </c>
      <c r="O11" s="48">
        <f t="shared" si="2"/>
        <v>102.88883955398248</v>
      </c>
      <c r="P11" s="202">
        <f t="shared" si="10"/>
        <v>-1.7635562977720287E-3</v>
      </c>
      <c r="Q11" s="48">
        <f t="shared" si="3"/>
        <v>1.0288883955398247</v>
      </c>
    </row>
    <row r="12" spans="1:17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4"/>
        <v>-1.5869558963269543E-2</v>
      </c>
      <c r="I12" s="48">
        <f>('Anual_1947-1989 (ref1987)'!AM14)</f>
        <v>0.91135042644975206</v>
      </c>
      <c r="J12" s="48">
        <f t="shared" si="5"/>
        <v>-9.282779437938761E-2</v>
      </c>
      <c r="K12" s="48">
        <f t="shared" si="6"/>
        <v>-9.307007158202514E-4</v>
      </c>
      <c r="L12" s="48">
        <f t="shared" si="7"/>
        <v>5.4254835786191275E-4</v>
      </c>
      <c r="M12" s="48">
        <f t="shared" si="8"/>
        <v>-3.8815235795833865E-4</v>
      </c>
      <c r="N12" s="48">
        <f t="shared" si="9"/>
        <v>0.99961192296342249</v>
      </c>
      <c r="O12" s="48">
        <f t="shared" si="2"/>
        <v>102.84891075803147</v>
      </c>
      <c r="P12" s="202">
        <f t="shared" si="10"/>
        <v>-3.8807703657750547E-4</v>
      </c>
      <c r="Q12" s="48">
        <f t="shared" si="3"/>
        <v>1.0284891075803146</v>
      </c>
    </row>
    <row r="13" spans="1:17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4"/>
        <v>-3.5988255508697629E-2</v>
      </c>
      <c r="I13" s="48">
        <f>('Anual_1947-1989 (ref1987)'!AM15)</f>
        <v>1.4403801187677843</v>
      </c>
      <c r="J13" s="48">
        <f t="shared" si="5"/>
        <v>0.36490705012011498</v>
      </c>
      <c r="K13" s="48">
        <f t="shared" si="6"/>
        <v>-2.1257371501439723E-3</v>
      </c>
      <c r="L13" s="48">
        <f t="shared" si="7"/>
        <v>-1.3376014055849876E-3</v>
      </c>
      <c r="M13" s="48">
        <f t="shared" si="8"/>
        <v>-3.4633385557289601E-3</v>
      </c>
      <c r="N13" s="48">
        <f t="shared" si="9"/>
        <v>0.99654265188361157</v>
      </c>
      <c r="O13" s="48">
        <f t="shared" si="2"/>
        <v>102.49332627014958</v>
      </c>
      <c r="P13" s="202">
        <f t="shared" si="10"/>
        <v>-3.4573481163884257E-3</v>
      </c>
      <c r="Q13" s="48">
        <f t="shared" si="3"/>
        <v>1.0249332627014958</v>
      </c>
    </row>
    <row r="14" spans="1:17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4"/>
        <v>-3.5483502860991112E-2</v>
      </c>
      <c r="I14" s="48">
        <f>('Anual_1947-1989 (ref1987)'!AM16)</f>
        <v>0.76365259387038786</v>
      </c>
      <c r="J14" s="48">
        <f t="shared" si="5"/>
        <v>-0.26964231329707422</v>
      </c>
      <c r="K14" s="48">
        <f t="shared" si="6"/>
        <v>-2.2234553978466368E-3</v>
      </c>
      <c r="L14" s="48">
        <f t="shared" si="7"/>
        <v>1.7088041065127576E-3</v>
      </c>
      <c r="M14" s="48">
        <f t="shared" si="8"/>
        <v>-5.146512913338792E-4</v>
      </c>
      <c r="N14" s="48">
        <f t="shared" si="9"/>
        <v>0.99948548111892599</v>
      </c>
      <c r="O14" s="48">
        <f t="shared" si="2"/>
        <v>102.4405915185995</v>
      </c>
      <c r="P14" s="202">
        <f t="shared" si="10"/>
        <v>-5.1451888107401089E-4</v>
      </c>
      <c r="Q14" s="48">
        <f t="shared" si="3"/>
        <v>1.024405915185995</v>
      </c>
    </row>
    <row r="15" spans="1:17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4"/>
        <v>-6.2305192160489513E-2</v>
      </c>
      <c r="I15" s="48">
        <f>('Anual_1947-1989 (ref1987)'!AM17)</f>
        <v>0.99819236970879754</v>
      </c>
      <c r="J15" s="48">
        <f t="shared" si="5"/>
        <v>-1.8092660263374313E-3</v>
      </c>
      <c r="K15" s="48">
        <f t="shared" si="6"/>
        <v>-3.6500983718730819E-3</v>
      </c>
      <c r="L15" s="48">
        <f t="shared" si="7"/>
        <v>1.9499096557334845E-5</v>
      </c>
      <c r="M15" s="48">
        <f t="shared" si="8"/>
        <v>-3.6305992753157472E-3</v>
      </c>
      <c r="N15" s="48">
        <f t="shared" si="9"/>
        <v>0.99637598338149391</v>
      </c>
      <c r="O15" s="48">
        <f t="shared" si="2"/>
        <v>102.06934511252651</v>
      </c>
      <c r="P15" s="202">
        <f t="shared" si="10"/>
        <v>-3.6240166185060874E-3</v>
      </c>
      <c r="Q15" s="48">
        <f t="shared" si="3"/>
        <v>1.020693451125265</v>
      </c>
    </row>
    <row r="16" spans="1:17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4"/>
        <v>-3.3522001415688973E-3</v>
      </c>
      <c r="I16" s="48">
        <f>('Anual_1947-1989 (ref1987)'!AM18)</f>
        <v>1.1313904003460749</v>
      </c>
      <c r="J16" s="48">
        <f t="shared" si="5"/>
        <v>0.12344731913405037</v>
      </c>
      <c r="K16" s="48">
        <f t="shared" si="6"/>
        <v>-2.0090289921692033E-4</v>
      </c>
      <c r="L16" s="48">
        <f t="shared" si="7"/>
        <v>-4.9083893655002076E-4</v>
      </c>
      <c r="M16" s="48">
        <f t="shared" si="8"/>
        <v>-6.9174183576694106E-4</v>
      </c>
      <c r="N16" s="48">
        <f t="shared" si="9"/>
        <v>0.99930849736245908</v>
      </c>
      <c r="O16" s="48">
        <f t="shared" si="2"/>
        <v>101.99876389116912</v>
      </c>
      <c r="P16" s="202">
        <f t="shared" si="10"/>
        <v>-6.9150263754091945E-4</v>
      </c>
      <c r="Q16" s="48">
        <f t="shared" si="3"/>
        <v>1.0199876389116911</v>
      </c>
    </row>
    <row r="17" spans="1:17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4"/>
        <v>-6.7171023122368931E-2</v>
      </c>
      <c r="I17" s="48">
        <f>('Anual_1947-1989 (ref1987)'!AM19)</f>
        <v>0.91799787044449688</v>
      </c>
      <c r="J17" s="48">
        <f t="shared" si="5"/>
        <v>-8.5560208141573793E-2</v>
      </c>
      <c r="K17" s="48">
        <f t="shared" si="6"/>
        <v>-4.9317819303566941E-3</v>
      </c>
      <c r="L17" s="48">
        <f t="shared" si="7"/>
        <v>1.1653419294127565E-3</v>
      </c>
      <c r="M17" s="48">
        <f t="shared" si="8"/>
        <v>-3.7664400009439379E-3</v>
      </c>
      <c r="N17" s="48">
        <f t="shared" si="9"/>
        <v>0.99624064413741154</v>
      </c>
      <c r="O17" s="48">
        <f t="shared" si="2"/>
        <v>101.61531424015807</v>
      </c>
      <c r="P17" s="202">
        <f t="shared" si="10"/>
        <v>-3.7593558625884649E-3</v>
      </c>
      <c r="Q17" s="48">
        <f t="shared" si="3"/>
        <v>1.0161531424015806</v>
      </c>
    </row>
    <row r="18" spans="1:17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4"/>
        <v>-1.0548951470638907E-2</v>
      </c>
      <c r="I18" s="48">
        <f>('Anual_1947-1989 (ref1987)'!AM20)</f>
        <v>0.87762720150491247</v>
      </c>
      <c r="J18" s="48">
        <f t="shared" si="5"/>
        <v>-0.13053337516769664</v>
      </c>
      <c r="K18" s="48">
        <f t="shared" si="6"/>
        <v>-9.3180117544818778E-4</v>
      </c>
      <c r="L18" s="48">
        <f t="shared" si="7"/>
        <v>4.9184961710341951E-4</v>
      </c>
      <c r="M18" s="48">
        <f t="shared" si="8"/>
        <v>-4.3995155834476826E-4</v>
      </c>
      <c r="N18" s="48">
        <f t="shared" si="9"/>
        <v>0.999560145206151</v>
      </c>
      <c r="O18" s="48">
        <f t="shared" si="2"/>
        <v>101.57061825706107</v>
      </c>
      <c r="P18" s="202">
        <f t="shared" si="10"/>
        <v>-4.3985479384889281E-4</v>
      </c>
      <c r="Q18" s="48">
        <f t="shared" si="3"/>
        <v>1.0157061825706106</v>
      </c>
    </row>
    <row r="19" spans="1:17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4"/>
        <v>0.20412947205626242</v>
      </c>
      <c r="I19" s="48">
        <f>('Anual_1947-1989 (ref1987)'!AM21)</f>
        <v>1.2145758087494145</v>
      </c>
      <c r="J19" s="48">
        <f t="shared" si="5"/>
        <v>0.19439488723162782</v>
      </c>
      <c r="K19" s="48">
        <f t="shared" si="6"/>
        <v>1.2388980665300102E-2</v>
      </c>
      <c r="L19" s="48">
        <f t="shared" si="7"/>
        <v>1.7523541922068566E-3</v>
      </c>
      <c r="M19" s="48">
        <f t="shared" si="8"/>
        <v>1.414133485750696E-2</v>
      </c>
      <c r="N19" s="48">
        <f t="shared" si="9"/>
        <v>1.0142417965287447</v>
      </c>
      <c r="O19" s="48">
        <f t="shared" si="2"/>
        <v>103.01716633557693</v>
      </c>
      <c r="P19" s="202">
        <f t="shared" si="10"/>
        <v>1.4241796528744688E-2</v>
      </c>
      <c r="Q19" s="48">
        <f t="shared" si="3"/>
        <v>1.0301716633557694</v>
      </c>
    </row>
    <row r="20" spans="1:17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4"/>
        <v>1.052212529403225E-2</v>
      </c>
      <c r="I20" s="48">
        <f>('Anual_1947-1989 (ref1987)'!AM22)</f>
        <v>0.94386766996014781</v>
      </c>
      <c r="J20" s="48">
        <f t="shared" si="5"/>
        <v>-5.7769302789750718E-2</v>
      </c>
      <c r="K20" s="48">
        <f t="shared" si="6"/>
        <v>6.8452267922406611E-4</v>
      </c>
      <c r="L20" s="48">
        <f t="shared" si="7"/>
        <v>-1.2739524650648697E-3</v>
      </c>
      <c r="M20" s="48">
        <f t="shared" si="8"/>
        <v>-5.894297858408036E-4</v>
      </c>
      <c r="N20" s="48">
        <f t="shared" si="9"/>
        <v>0.99941074389376972</v>
      </c>
      <c r="O20" s="48">
        <f t="shared" si="2"/>
        <v>102.95646284126715</v>
      </c>
      <c r="P20" s="202">
        <f t="shared" si="10"/>
        <v>-5.8925610623028479E-4</v>
      </c>
      <c r="Q20" s="48">
        <f t="shared" si="3"/>
        <v>1.0295646284126716</v>
      </c>
    </row>
    <row r="21" spans="1:17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4"/>
        <v>-8.3788063413522545E-2</v>
      </c>
      <c r="I21" s="48">
        <f>('Anual_1947-1989 (ref1987)'!AM23)</f>
        <v>0.82965494685583019</v>
      </c>
      <c r="J21" s="48">
        <f t="shared" si="5"/>
        <v>-0.18674539130950951</v>
      </c>
      <c r="K21" s="48">
        <f t="shared" si="6"/>
        <v>-5.137588497062571E-3</v>
      </c>
      <c r="L21" s="48">
        <f t="shared" si="7"/>
        <v>-1.3348091484130635E-3</v>
      </c>
      <c r="M21" s="48">
        <f t="shared" si="8"/>
        <v>-6.4723976454756343E-3</v>
      </c>
      <c r="N21" s="48">
        <f t="shared" si="9"/>
        <v>0.99354850320298638</v>
      </c>
      <c r="O21" s="48">
        <f t="shared" si="2"/>
        <v>102.29223955101487</v>
      </c>
      <c r="P21" s="202">
        <f t="shared" si="10"/>
        <v>-6.4514967970135118E-3</v>
      </c>
      <c r="Q21" s="48">
        <f t="shared" si="3"/>
        <v>1.0229223955101487</v>
      </c>
    </row>
    <row r="22" spans="1:17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4"/>
        <v>-2.366841950754154E-2</v>
      </c>
      <c r="I22" s="48">
        <f>('Anual_1947-1989 (ref1987)'!AM24)</f>
        <v>0.93051165790538848</v>
      </c>
      <c r="J22" s="48">
        <f t="shared" si="5"/>
        <v>-7.2020674332007636E-2</v>
      </c>
      <c r="K22" s="48">
        <f t="shared" si="6"/>
        <v>-1.3610992342341093E-3</v>
      </c>
      <c r="L22" s="48">
        <f t="shared" si="7"/>
        <v>3.9671704933858052E-5</v>
      </c>
      <c r="M22" s="48">
        <f t="shared" si="8"/>
        <v>-1.3214275293002512E-3</v>
      </c>
      <c r="N22" s="48">
        <f t="shared" si="9"/>
        <v>0.99867944517161134</v>
      </c>
      <c r="O22" s="48">
        <f t="shared" si="2"/>
        <v>102.1571570401691</v>
      </c>
      <c r="P22" s="202">
        <f t="shared" si="10"/>
        <v>-1.3205548283885538E-3</v>
      </c>
      <c r="Q22" s="48">
        <f t="shared" si="3"/>
        <v>1.021571570401691</v>
      </c>
    </row>
    <row r="23" spans="1:17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4"/>
        <v>-5.0213168990753503E-2</v>
      </c>
      <c r="I23" s="48">
        <f>('Anual_1947-1989 (ref1987)'!AM25)</f>
        <v>1.0608630004445074</v>
      </c>
      <c r="J23" s="48">
        <f t="shared" si="5"/>
        <v>5.9082728245272831E-2</v>
      </c>
      <c r="K23" s="48">
        <f t="shared" si="6"/>
        <v>-3.1841508460477902E-3</v>
      </c>
      <c r="L23" s="48">
        <f t="shared" si="7"/>
        <v>-4.4723343970469004E-4</v>
      </c>
      <c r="M23" s="48">
        <f t="shared" si="8"/>
        <v>-3.6313842857524804E-3</v>
      </c>
      <c r="N23" s="48">
        <f t="shared" si="9"/>
        <v>0.996375201216255</v>
      </c>
      <c r="O23" s="48">
        <f t="shared" si="2"/>
        <v>101.78685790157904</v>
      </c>
      <c r="P23" s="202">
        <f t="shared" si="10"/>
        <v>-3.624798783744998E-3</v>
      </c>
      <c r="Q23" s="48">
        <f t="shared" si="3"/>
        <v>1.0178685790157904</v>
      </c>
    </row>
    <row r="24" spans="1:17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4"/>
        <v>4.5956073858998352E-2</v>
      </c>
      <c r="I24" s="48">
        <f>('Anual_1947-1989 (ref1987)'!AM26)</f>
        <v>1.0322982151427353</v>
      </c>
      <c r="J24" s="48">
        <f t="shared" si="5"/>
        <v>3.1787593477678504E-2</v>
      </c>
      <c r="K24" s="48">
        <f t="shared" si="6"/>
        <v>3.0844447973705728E-3</v>
      </c>
      <c r="L24" s="48">
        <f t="shared" si="7"/>
        <v>-3.6322679469209013E-6</v>
      </c>
      <c r="M24" s="48">
        <f t="shared" si="8"/>
        <v>3.0808125294236517E-3</v>
      </c>
      <c r="N24" s="48">
        <f t="shared" si="9"/>
        <v>1.0030855631096407</v>
      </c>
      <c r="O24" s="48">
        <f t="shared" si="2"/>
        <v>102.10092767536639</v>
      </c>
      <c r="P24" s="202">
        <f t="shared" si="10"/>
        <v>3.0855631096406988E-3</v>
      </c>
      <c r="Q24" s="48">
        <f t="shared" si="3"/>
        <v>1.021009276753664</v>
      </c>
    </row>
    <row r="25" spans="1:17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4"/>
        <v>9.4803772040797638E-2</v>
      </c>
      <c r="I25" s="48">
        <f>('Anual_1947-1989 (ref1987)'!AM27)</f>
        <v>1.0097583802659122</v>
      </c>
      <c r="J25" s="48">
        <f t="shared" si="5"/>
        <v>9.7110747742221067E-3</v>
      </c>
      <c r="K25" s="48">
        <f t="shared" si="6"/>
        <v>6.8635842819539548E-3</v>
      </c>
      <c r="L25" s="48">
        <f t="shared" si="7"/>
        <v>-4.0780303248477177E-5</v>
      </c>
      <c r="M25" s="48">
        <f t="shared" si="8"/>
        <v>6.8228039787054775E-3</v>
      </c>
      <c r="N25" s="48">
        <f t="shared" si="9"/>
        <v>1.0068461323305162</v>
      </c>
      <c r="O25" s="48">
        <f t="shared" si="2"/>
        <v>102.79992413730042</v>
      </c>
      <c r="P25" s="202">
        <f t="shared" si="10"/>
        <v>6.8461323305162303E-3</v>
      </c>
      <c r="Q25" s="48">
        <f t="shared" si="3"/>
        <v>1.0279992413730044</v>
      </c>
    </row>
    <row r="26" spans="1:17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4"/>
        <v>-5.9313654450506972E-2</v>
      </c>
      <c r="I26" s="48">
        <f>('Anual_1947-1989 (ref1987)'!AM28)</f>
        <v>0.98794648485185432</v>
      </c>
      <c r="J26" s="48">
        <f t="shared" si="5"/>
        <v>-1.2126747830954951E-2</v>
      </c>
      <c r="K26" s="48">
        <f t="shared" si="6"/>
        <v>-4.3450259051405022E-3</v>
      </c>
      <c r="L26" s="48">
        <f t="shared" si="7"/>
        <v>2.1056632591615499E-4</v>
      </c>
      <c r="M26" s="48">
        <f t="shared" si="8"/>
        <v>-4.1344595792243474E-3</v>
      </c>
      <c r="N26" s="48">
        <f t="shared" si="9"/>
        <v>0.99587407553203933</v>
      </c>
      <c r="O26" s="48">
        <f t="shared" si="2"/>
        <v>102.37577941499784</v>
      </c>
      <c r="P26" s="202">
        <f t="shared" si="10"/>
        <v>-4.1259244679606732E-3</v>
      </c>
      <c r="Q26" s="48">
        <f t="shared" si="3"/>
        <v>1.0237577941499785</v>
      </c>
    </row>
    <row r="27" spans="1:17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4"/>
        <v>4.2857421193259124E-3</v>
      </c>
      <c r="I27" s="48">
        <f>('Anual_1947-1989 (ref1987)'!AM29)</f>
        <v>1.0369617879388047</v>
      </c>
      <c r="J27" s="48">
        <f t="shared" si="5"/>
        <v>3.629507990771403E-2</v>
      </c>
      <c r="K27" s="48">
        <f t="shared" si="6"/>
        <v>3.4567921549725388E-4</v>
      </c>
      <c r="L27" s="48">
        <f t="shared" si="7"/>
        <v>-5.7629224226729634E-4</v>
      </c>
      <c r="M27" s="48">
        <f t="shared" si="8"/>
        <v>-2.3061302677004246E-4</v>
      </c>
      <c r="N27" s="48">
        <f t="shared" si="9"/>
        <v>0.99976941356237004</v>
      </c>
      <c r="O27" s="48">
        <f t="shared" si="2"/>
        <v>102.35217294872294</v>
      </c>
      <c r="P27" s="202">
        <f t="shared" si="10"/>
        <v>-2.3058643762996489E-4</v>
      </c>
      <c r="Q27" s="48">
        <f t="shared" si="3"/>
        <v>1.0235217294872294</v>
      </c>
    </row>
    <row r="28" spans="1:17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4"/>
        <v>0.11206906975875379</v>
      </c>
      <c r="I28" s="48">
        <f>('Anual_1947-1989 (ref1987)'!AM30)</f>
        <v>1.171420935555642</v>
      </c>
      <c r="J28" s="48">
        <f t="shared" si="5"/>
        <v>0.15821748676553857</v>
      </c>
      <c r="K28" s="48">
        <f t="shared" si="6"/>
        <v>9.4452051335368967E-3</v>
      </c>
      <c r="L28" s="48">
        <f t="shared" si="7"/>
        <v>-1.8457471560534562E-3</v>
      </c>
      <c r="M28" s="48">
        <f t="shared" si="8"/>
        <v>7.5994579774834401E-3</v>
      </c>
      <c r="N28" s="48">
        <f t="shared" si="9"/>
        <v>1.0076284071444543</v>
      </c>
      <c r="O28" s="48">
        <f t="shared" si="2"/>
        <v>103.1329569960954</v>
      </c>
      <c r="P28" s="202">
        <f t="shared" si="10"/>
        <v>7.6284071444543411E-3</v>
      </c>
      <c r="Q28" s="48">
        <f t="shared" si="3"/>
        <v>1.0313295699609542</v>
      </c>
    </row>
    <row r="29" spans="1:17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4"/>
        <v>-0.18258499736672676</v>
      </c>
      <c r="I29" s="48">
        <f>('Anual_1947-1989 (ref1987)'!AM31)</f>
        <v>1.1947731974439642</v>
      </c>
      <c r="J29" s="48">
        <f t="shared" si="5"/>
        <v>0.17795637443659471</v>
      </c>
      <c r="K29" s="48">
        <f t="shared" si="6"/>
        <v>-1.9141947865193153E-2</v>
      </c>
      <c r="L29" s="48">
        <f t="shared" si="7"/>
        <v>-1.00043361025018E-2</v>
      </c>
      <c r="M29" s="48">
        <f t="shared" si="8"/>
        <v>-2.9146283967694954E-2</v>
      </c>
      <c r="N29" s="48">
        <f t="shared" si="9"/>
        <v>0.97127437220506174</v>
      </c>
      <c r="O29" s="48">
        <f t="shared" si="2"/>
        <v>100.17039806003419</v>
      </c>
      <c r="P29" s="202">
        <f t="shared" si="10"/>
        <v>-2.8725627794938258E-2</v>
      </c>
      <c r="Q29" s="48">
        <f t="shared" si="3"/>
        <v>1.001703980600342</v>
      </c>
    </row>
    <row r="30" spans="1:17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4"/>
        <v>-4.7136743555714913E-2</v>
      </c>
      <c r="I30" s="48">
        <f>('Anual_1947-1989 (ref1987)'!AM32)</f>
        <v>0.97511380021819194</v>
      </c>
      <c r="J30" s="48">
        <f t="shared" si="5"/>
        <v>-2.5201096622821242E-2</v>
      </c>
      <c r="K30" s="48">
        <f t="shared" si="6"/>
        <v>-4.2975010571292063E-3</v>
      </c>
      <c r="L30" s="48">
        <f t="shared" si="7"/>
        <v>9.5719342047997989E-4</v>
      </c>
      <c r="M30" s="48">
        <f t="shared" si="8"/>
        <v>-3.3403076366492262E-3</v>
      </c>
      <c r="N30" s="48">
        <f t="shared" si="9"/>
        <v>0.99666526498442154</v>
      </c>
      <c r="O30" s="48">
        <f t="shared" si="2"/>
        <v>99.836356326098965</v>
      </c>
      <c r="P30" s="202">
        <f t="shared" si="10"/>
        <v>-3.3347350155783495E-3</v>
      </c>
      <c r="Q30" s="48">
        <f t="shared" si="3"/>
        <v>0.99836356326098974</v>
      </c>
    </row>
    <row r="31" spans="1:17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4"/>
        <v>0.1089407948707125</v>
      </c>
      <c r="I31" s="48">
        <f>('Anual_1947-1989 (ref1987)'!AM33)</f>
        <v>1.0238295574793894</v>
      </c>
      <c r="J31" s="48">
        <f t="shared" si="5"/>
        <v>2.3550064989314203E-2</v>
      </c>
      <c r="K31" s="48">
        <f t="shared" si="6"/>
        <v>8.941647784297152E-3</v>
      </c>
      <c r="L31" s="48">
        <f t="shared" si="7"/>
        <v>-5.6266325627843449E-4</v>
      </c>
      <c r="M31" s="48">
        <f t="shared" si="8"/>
        <v>8.3789845280187181E-3</v>
      </c>
      <c r="N31" s="48">
        <f t="shared" si="9"/>
        <v>1.0084141864690295</v>
      </c>
      <c r="O31" s="48">
        <f t="shared" si="2"/>
        <v>100.67639804461523</v>
      </c>
      <c r="P31" s="202">
        <f t="shared" si="10"/>
        <v>8.4141864690294721E-3</v>
      </c>
      <c r="Q31" s="48">
        <f t="shared" si="3"/>
        <v>1.0067639804461523</v>
      </c>
    </row>
    <row r="32" spans="1:17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4"/>
        <v>0.15439039772202032</v>
      </c>
      <c r="I32" s="48">
        <f>('Anual_1947-1989 (ref1987)'!AM34)</f>
        <v>1.0637449177063412</v>
      </c>
      <c r="J32" s="48">
        <f t="shared" si="5"/>
        <v>6.1795623179665644E-2</v>
      </c>
      <c r="K32" s="48">
        <f t="shared" si="6"/>
        <v>1.1699093456863133E-2</v>
      </c>
      <c r="L32" s="48">
        <f t="shared" si="7"/>
        <v>-4.1073508216274592E-4</v>
      </c>
      <c r="M32" s="48">
        <f t="shared" si="8"/>
        <v>1.1288358374700387E-2</v>
      </c>
      <c r="N32" s="48">
        <f t="shared" si="9"/>
        <v>1.0113523123105366</v>
      </c>
      <c r="O32" s="48">
        <f t="shared" si="2"/>
        <v>101.81930795751759</v>
      </c>
      <c r="P32" s="202">
        <f t="shared" si="10"/>
        <v>1.1352312310536572E-2</v>
      </c>
      <c r="Q32" s="48">
        <f t="shared" si="3"/>
        <v>1.0181930795751759</v>
      </c>
    </row>
    <row r="33" spans="1:17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4"/>
        <v>-0.147061209155332</v>
      </c>
      <c r="I33" s="48">
        <f>('Anual_1947-1989 (ref1987)'!AM35)</f>
        <v>0.92731012180534489</v>
      </c>
      <c r="J33" s="48">
        <f t="shared" si="5"/>
        <v>-7.5467225884137734E-2</v>
      </c>
      <c r="K33" s="48">
        <f t="shared" si="6"/>
        <v>-1.0719188468494041E-2</v>
      </c>
      <c r="L33" s="48">
        <f t="shared" si="7"/>
        <v>8.9951575386648045E-4</v>
      </c>
      <c r="M33" s="48">
        <f t="shared" si="8"/>
        <v>-9.8196727146275618E-3</v>
      </c>
      <c r="N33" s="48">
        <f t="shared" si="9"/>
        <v>0.99022838284622461</v>
      </c>
      <c r="O33" s="48">
        <f t="shared" si="2"/>
        <v>100.82436866129437</v>
      </c>
      <c r="P33" s="202">
        <f t="shared" si="10"/>
        <v>-9.7716171537753915E-3</v>
      </c>
      <c r="Q33" s="48">
        <f t="shared" si="3"/>
        <v>1.0082436866129438</v>
      </c>
    </row>
    <row r="34" spans="1:17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4"/>
        <v>-8.1968660919240599E-2</v>
      </c>
      <c r="I34" s="48">
        <f>('Anual_1947-1989 (ref1987)'!AM36)</f>
        <v>1.12453703761656</v>
      </c>
      <c r="J34" s="48">
        <f t="shared" si="5"/>
        <v>0.1173714288393054</v>
      </c>
      <c r="K34" s="48">
        <f t="shared" si="6"/>
        <v>-6.7898123553457642E-3</v>
      </c>
      <c r="L34" s="48">
        <f t="shared" si="7"/>
        <v>-2.4475728957205007E-3</v>
      </c>
      <c r="M34" s="48">
        <f t="shared" si="8"/>
        <v>-9.2373852510662657E-3</v>
      </c>
      <c r="N34" s="48">
        <f t="shared" si="9"/>
        <v>0.9908051483249759</v>
      </c>
      <c r="O34" s="48">
        <f t="shared" si="2"/>
        <v>99.897303546225828</v>
      </c>
      <c r="P34" s="202">
        <f t="shared" si="10"/>
        <v>-9.194851675023985E-3</v>
      </c>
      <c r="Q34" s="48">
        <f t="shared" si="3"/>
        <v>0.99897303546225835</v>
      </c>
    </row>
    <row r="35" spans="1:17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4"/>
        <v>-0.21547693357735936</v>
      </c>
      <c r="I35" s="48">
        <f>('Anual_1947-1989 (ref1987)'!AM37)</f>
        <v>1.2933892863097718</v>
      </c>
      <c r="J35" s="48">
        <f t="shared" si="5"/>
        <v>0.25726612664192094</v>
      </c>
      <c r="K35" s="48">
        <f t="shared" si="6"/>
        <v>-2.171513331548806E-2</v>
      </c>
      <c r="L35" s="48">
        <f t="shared" si="7"/>
        <v>-5.7385963080252385E-3</v>
      </c>
      <c r="M35" s="48">
        <f t="shared" si="8"/>
        <v>-2.74537296235133E-2</v>
      </c>
      <c r="N35" s="48">
        <f t="shared" si="9"/>
        <v>0.9729196988727431</v>
      </c>
      <c r="O35" s="48">
        <f t="shared" si="2"/>
        <v>97.19205448439304</v>
      </c>
      <c r="P35" s="202">
        <f t="shared" si="10"/>
        <v>-2.7080301127256901E-2</v>
      </c>
      <c r="Q35" s="48">
        <f t="shared" si="3"/>
        <v>0.97192054484393053</v>
      </c>
    </row>
    <row r="36" spans="1:17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4"/>
        <v>-0.1265801975173533</v>
      </c>
      <c r="I36" s="48">
        <f>('Anual_1947-1989 (ref1987)'!AM38)</f>
        <v>0.88122386898509975</v>
      </c>
      <c r="J36" s="48">
        <f t="shared" si="5"/>
        <v>-0.12644357751078392</v>
      </c>
      <c r="K36" s="48">
        <f t="shared" si="6"/>
        <v>-1.2425693283400086E-2</v>
      </c>
      <c r="L36" s="48">
        <f t="shared" si="7"/>
        <v>4.8964675689604329E-4</v>
      </c>
      <c r="M36" s="48">
        <f t="shared" si="8"/>
        <v>-1.1936046526504042E-2</v>
      </c>
      <c r="N36" s="48">
        <f t="shared" si="9"/>
        <v>0.98813490550070404</v>
      </c>
      <c r="O36" s="48">
        <f t="shared" si="2"/>
        <v>96.038861573354993</v>
      </c>
      <c r="P36" s="202">
        <f t="shared" si="10"/>
        <v>-1.1865094499295958E-2</v>
      </c>
      <c r="Q36" s="48">
        <f t="shared" si="3"/>
        <v>0.96038861573355006</v>
      </c>
    </row>
    <row r="37" spans="1:17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4"/>
        <v>-2.8271876868176546E-2</v>
      </c>
      <c r="I37" s="48">
        <f>('Anual_1947-1989 (ref1987)'!AM39)</f>
        <v>0.9383056069137935</v>
      </c>
      <c r="J37" s="48">
        <f t="shared" si="5"/>
        <v>-6.3679576095126783E-2</v>
      </c>
      <c r="K37" s="48">
        <f t="shared" si="6"/>
        <v>-2.3311758415079389E-3</v>
      </c>
      <c r="L37" s="48">
        <f t="shared" si="7"/>
        <v>4.395238699635156E-4</v>
      </c>
      <c r="M37" s="48">
        <f t="shared" si="8"/>
        <v>-1.8916519715444233E-3</v>
      </c>
      <c r="N37" s="48">
        <f t="shared" si="9"/>
        <v>0.99811013607441501</v>
      </c>
      <c r="O37" s="48">
        <f t="shared" si="2"/>
        <v>95.857361193413254</v>
      </c>
      <c r="P37" s="202">
        <f t="shared" si="10"/>
        <v>-1.8898639255849892E-3</v>
      </c>
      <c r="Q37" s="48">
        <f t="shared" si="3"/>
        <v>0.95857361193413271</v>
      </c>
    </row>
    <row r="38" spans="1:17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4"/>
        <v>-1.0615795088757035E-2</v>
      </c>
      <c r="I38" s="48">
        <f>('Anual_1947-1989 (ref1987)'!AM40)</f>
        <v>1.2688084372486637</v>
      </c>
      <c r="J38" s="48">
        <f t="shared" si="5"/>
        <v>0.23807822166248402</v>
      </c>
      <c r="K38" s="48">
        <f t="shared" si="6"/>
        <v>-1.1624486251923549E-3</v>
      </c>
      <c r="L38" s="48">
        <f t="shared" si="7"/>
        <v>6.1594656541358239E-3</v>
      </c>
      <c r="M38" s="48">
        <f t="shared" si="8"/>
        <v>4.9970170289434686E-3</v>
      </c>
      <c r="N38" s="48">
        <f t="shared" si="9"/>
        <v>1.0050095229406113</v>
      </c>
      <c r="O38" s="48">
        <f t="shared" si="2"/>
        <v>96.337560843338125</v>
      </c>
      <c r="P38" s="202">
        <f t="shared" si="10"/>
        <v>5.0095229406112995E-3</v>
      </c>
      <c r="Q38" s="48">
        <f t="shared" si="3"/>
        <v>0.96337560843338133</v>
      </c>
    </row>
    <row r="39" spans="1:17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4"/>
        <v>5.798211840573373E-2</v>
      </c>
      <c r="I39" s="48">
        <f>('Anual_1947-1989 (ref1987)'!AM41)</f>
        <v>1.0840800354234779</v>
      </c>
      <c r="J39" s="48">
        <f t="shared" si="5"/>
        <v>8.0731733708394426E-2</v>
      </c>
      <c r="K39" s="48">
        <f t="shared" si="6"/>
        <v>6.9085496264541307E-3</v>
      </c>
      <c r="L39" s="48">
        <f t="shared" si="7"/>
        <v>5.0383361071382853E-3</v>
      </c>
      <c r="M39" s="48">
        <f t="shared" si="8"/>
        <v>1.1946885733592417E-2</v>
      </c>
      <c r="N39" s="48">
        <f t="shared" si="9"/>
        <v>1.0120185348164692</v>
      </c>
      <c r="O39" s="48">
        <f t="shared" si="2"/>
        <v>97.495397172467506</v>
      </c>
      <c r="P39" s="202">
        <f t="shared" si="10"/>
        <v>1.2018534816469195E-2</v>
      </c>
      <c r="Q39" s="48">
        <f t="shared" si="3"/>
        <v>0.97495397172467513</v>
      </c>
    </row>
    <row r="40" spans="1:17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4"/>
        <v>-4.1867338355646981E-2</v>
      </c>
      <c r="I40" s="48">
        <f>('Anual_1947-1989 (ref1987)'!AM42)</f>
        <v>0.97514108065379135</v>
      </c>
      <c r="J40" s="48">
        <f t="shared" si="5"/>
        <v>-2.5173120345598453E-2</v>
      </c>
      <c r="K40" s="48">
        <f t="shared" si="6"/>
        <v>-4.2808800084248753E-3</v>
      </c>
      <c r="L40" s="48">
        <f t="shared" si="7"/>
        <v>-1.3712870277434335E-3</v>
      </c>
      <c r="M40" s="48">
        <f t="shared" si="8"/>
        <v>-5.6521670361683093E-3</v>
      </c>
      <c r="N40" s="48">
        <f t="shared" si="9"/>
        <v>0.99436377640745544</v>
      </c>
      <c r="O40" s="48">
        <f t="shared" si="2"/>
        <v>96.945891314759535</v>
      </c>
      <c r="P40" s="202">
        <f t="shared" si="10"/>
        <v>-5.6362235925446758E-3</v>
      </c>
      <c r="Q40" s="48">
        <f t="shared" si="3"/>
        <v>0.96945891314759547</v>
      </c>
    </row>
    <row r="41" spans="1:17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4"/>
        <v>0.23961387035246043</v>
      </c>
      <c r="I41" s="48">
        <f>('Anual_1947-1989 (ref1987)'!AM43)</f>
        <v>0.82934495984553491</v>
      </c>
      <c r="J41" s="48">
        <f t="shared" si="5"/>
        <v>-0.18711909478309105</v>
      </c>
      <c r="K41" s="48">
        <f t="shared" si="6"/>
        <v>1.9002192453665377E-2</v>
      </c>
      <c r="L41" s="48">
        <f t="shared" si="7"/>
        <v>-4.816300360675544E-3</v>
      </c>
      <c r="M41" s="48">
        <f t="shared" si="8"/>
        <v>1.4185892092989833E-2</v>
      </c>
      <c r="N41" s="48">
        <f t="shared" si="9"/>
        <v>1.0142869893461353</v>
      </c>
      <c r="O41" s="48">
        <f t="shared" si="2"/>
        <v>98.330956231125086</v>
      </c>
      <c r="P41" s="202">
        <f t="shared" si="10"/>
        <v>1.4286989346135259E-2</v>
      </c>
      <c r="Q41" s="48">
        <f t="shared" si="3"/>
        <v>0.983309562311251</v>
      </c>
    </row>
    <row r="42" spans="1:17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4"/>
        <v>-0.1148723434821404</v>
      </c>
      <c r="I42" s="48">
        <f>('Anual_1947-1989 (ref1987)'!AM44)</f>
        <v>0.91979871047544559</v>
      </c>
      <c r="J42" s="48">
        <f t="shared" si="5"/>
        <v>-8.3600425839195039E-2</v>
      </c>
      <c r="K42" s="48">
        <f t="shared" si="6"/>
        <v>-9.3404827700444074E-3</v>
      </c>
      <c r="L42" s="48">
        <f t="shared" si="7"/>
        <v>-2.8378456812408214E-3</v>
      </c>
      <c r="M42" s="48">
        <f t="shared" si="8"/>
        <v>-1.2178328451285228E-2</v>
      </c>
      <c r="N42" s="48">
        <f t="shared" si="9"/>
        <v>0.98789552727353558</v>
      </c>
      <c r="O42" s="48">
        <f t="shared" si="2"/>
        <v>97.140711853258267</v>
      </c>
      <c r="P42" s="202">
        <f t="shared" si="10"/>
        <v>-1.2104472726464421E-2</v>
      </c>
      <c r="Q42" s="48">
        <f t="shared" si="3"/>
        <v>0.97140711853258277</v>
      </c>
    </row>
    <row r="43" spans="1:17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4"/>
        <v>7.6364661987950569E-2</v>
      </c>
      <c r="I43" s="48">
        <f>('Anual_1947-1989 (ref1987)'!AM45)</f>
        <v>0.91567275052262453</v>
      </c>
      <c r="J43" s="48">
        <f t="shared" si="5"/>
        <v>-8.809623739507462E-2</v>
      </c>
      <c r="K43" s="48">
        <f t="shared" si="6"/>
        <v>6.7839423657920792E-3</v>
      </c>
      <c r="L43" s="48">
        <f t="shared" si="7"/>
        <v>-4.9047530118712379E-3</v>
      </c>
      <c r="M43" s="48">
        <f t="shared" si="8"/>
        <v>1.8791893539208413E-3</v>
      </c>
      <c r="N43" s="48">
        <f t="shared" si="9"/>
        <v>1.0018809561367679</v>
      </c>
      <c r="O43" s="48">
        <f t="shared" si="2"/>
        <v>97.323429271348658</v>
      </c>
      <c r="P43" s="202">
        <f t="shared" si="10"/>
        <v>1.880956136767864E-3</v>
      </c>
      <c r="Q43" s="48">
        <f t="shared" si="3"/>
        <v>0.9732342927134866</v>
      </c>
    </row>
    <row r="44" spans="1:17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4"/>
        <v>-4.7444002898725385E-2</v>
      </c>
      <c r="I44" s="48">
        <f>('Anual_1947-1989 (ref1987)'!AM46)</f>
        <v>0.81578579804733975</v>
      </c>
      <c r="J44" s="83">
        <f t="shared" si="5"/>
        <v>-0.20360346087077985</v>
      </c>
      <c r="K44" s="83">
        <f t="shared" si="6"/>
        <v>-3.4138046889669749E-3</v>
      </c>
      <c r="L44" s="83">
        <f t="shared" si="7"/>
        <v>-7.0616595670207755E-3</v>
      </c>
      <c r="M44" s="83">
        <f t="shared" si="8"/>
        <v>-1.047546425598775E-2</v>
      </c>
      <c r="N44" s="83">
        <f t="shared" si="9"/>
        <v>0.98957921233227064</v>
      </c>
      <c r="O44" s="83">
        <f t="shared" si="2"/>
        <v>96.30924247981666</v>
      </c>
      <c r="P44" s="264">
        <f t="shared" si="10"/>
        <v>-1.0420787667729359E-2</v>
      </c>
      <c r="Q44" s="83">
        <f t="shared" si="3"/>
        <v>0.96309242479816659</v>
      </c>
    </row>
    <row r="45" spans="1:17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4"/>
        <v>-0.10107741059739908</v>
      </c>
      <c r="I45" s="48">
        <f>('Anual_1947-1989 (ref1987)'!AM47)</f>
        <v>0.80788934000658041</v>
      </c>
      <c r="J45" s="48">
        <f t="shared" si="5"/>
        <v>-0.21333018527769443</v>
      </c>
      <c r="K45" s="48">
        <f t="shared" si="6"/>
        <v>-7.6594455449473676E-3</v>
      </c>
      <c r="L45" s="48">
        <f t="shared" si="7"/>
        <v>-2.6428902813035184E-3</v>
      </c>
      <c r="M45" s="48">
        <f t="shared" si="8"/>
        <v>-1.0302335826250886E-2</v>
      </c>
      <c r="N45" s="48">
        <f t="shared" si="9"/>
        <v>0.98975055145881097</v>
      </c>
      <c r="O45" s="48">
        <f t="shared" si="2"/>
        <v>95.322125854978879</v>
      </c>
      <c r="P45" s="202">
        <f t="shared" si="10"/>
        <v>-1.0249448541189032E-2</v>
      </c>
      <c r="Q45" s="48">
        <f t="shared" si="3"/>
        <v>0.95322125854978879</v>
      </c>
    </row>
    <row r="46" spans="1:17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4"/>
        <v>8.291368830592788E-2</v>
      </c>
      <c r="I46" s="48">
        <f>'Anual_1900-2000 (ref1985e2000)'!N21</f>
        <v>1.0835933616526046</v>
      </c>
      <c r="J46" s="48">
        <f t="shared" si="5"/>
        <v>8.0282705012736696E-2</v>
      </c>
      <c r="K46" s="48">
        <f t="shared" si="6"/>
        <v>6.8785719077187838E-3</v>
      </c>
      <c r="L46" s="48">
        <f t="shared" si="7"/>
        <v>6.1262484455922386E-4</v>
      </c>
      <c r="M46" s="48">
        <f t="shared" si="8"/>
        <v>7.4911967522780076E-3</v>
      </c>
      <c r="N46" s="48">
        <f t="shared" si="9"/>
        <v>1.0075193259632826</v>
      </c>
      <c r="O46" s="48">
        <f t="shared" si="2"/>
        <v>96.038883990795512</v>
      </c>
      <c r="P46" s="202">
        <f t="shared" si="10"/>
        <v>7.5193259632826415E-3</v>
      </c>
      <c r="Q46" s="48">
        <f>(Q45*N46)</f>
        <v>0.96038883990795521</v>
      </c>
    </row>
    <row r="47" spans="1:17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4"/>
        <v>5.8537732620796583E-2</v>
      </c>
      <c r="I47" s="48">
        <f>'Anual_1900-2000 (ref1985e2000)'!N22</f>
        <v>1.0434932547726443</v>
      </c>
      <c r="J47" s="48">
        <f t="shared" si="5"/>
        <v>4.2573983472678052E-2</v>
      </c>
      <c r="K47" s="48">
        <f t="shared" si="6"/>
        <v>5.6352438649527594E-3</v>
      </c>
      <c r="L47" s="48">
        <f t="shared" si="7"/>
        <v>1.0572202647348386E-3</v>
      </c>
      <c r="M47" s="48">
        <f t="shared" si="8"/>
        <v>6.6924641296875979E-3</v>
      </c>
      <c r="N47" s="48">
        <f t="shared" si="9"/>
        <v>1.0067149087096634</v>
      </c>
      <c r="O47" s="48">
        <f t="shared" si="2"/>
        <v>96.683776329371653</v>
      </c>
      <c r="P47" s="202">
        <f t="shared" si="10"/>
        <v>6.714908709663403E-3</v>
      </c>
      <c r="Q47" s="48">
        <f t="shared" si="3"/>
        <v>0.96683776329371662</v>
      </c>
    </row>
    <row r="48" spans="1:17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4"/>
        <v>1.120253007004577E-2</v>
      </c>
      <c r="I48" s="48">
        <f>'Anual_1900-2000 (ref1985e2000)'!N23</f>
        <v>0.90253947082012154</v>
      </c>
      <c r="J48" s="48">
        <f t="shared" si="5"/>
        <v>-0.10254285475070336</v>
      </c>
      <c r="K48" s="48">
        <f t="shared" si="6"/>
        <v>1.0978098686702639E-3</v>
      </c>
      <c r="L48" s="48">
        <f t="shared" si="7"/>
        <v>-1.4430065283727454E-3</v>
      </c>
      <c r="M48" s="48">
        <f t="shared" si="8"/>
        <v>-3.4519665970248153E-4</v>
      </c>
      <c r="N48" s="48">
        <f t="shared" si="9"/>
        <v>0.99965486291380945</v>
      </c>
      <c r="O48" s="48">
        <f t="shared" si="2"/>
        <v>96.650407172527437</v>
      </c>
      <c r="P48" s="202">
        <f t="shared" si="10"/>
        <v>-3.4513708619055006E-4</v>
      </c>
      <c r="Q48" s="48">
        <f t="shared" si="3"/>
        <v>0.96650407172527442</v>
      </c>
    </row>
    <row r="49" spans="1:17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4"/>
        <v>3.9710111228391562E-2</v>
      </c>
      <c r="I49" s="48">
        <f>'Anual_1900-2000 (ref1985e2000)'!N24</f>
        <v>0.90627913184056486</v>
      </c>
      <c r="J49" s="48">
        <f t="shared" si="5"/>
        <v>-9.8407927850663393E-2</v>
      </c>
      <c r="K49" s="48">
        <f t="shared" si="6"/>
        <v>3.7078839433335813E-3</v>
      </c>
      <c r="L49" s="48">
        <f t="shared" si="7"/>
        <v>-3.4579862692767576E-4</v>
      </c>
      <c r="M49" s="48">
        <f t="shared" si="8"/>
        <v>3.3620853164059057E-3</v>
      </c>
      <c r="N49" s="48">
        <f t="shared" si="9"/>
        <v>1.0033677434645252</v>
      </c>
      <c r="O49" s="48">
        <f t="shared" si="2"/>
        <v>96.975900949626407</v>
      </c>
      <c r="P49" s="202">
        <f t="shared" si="10"/>
        <v>3.3677434645251747E-3</v>
      </c>
      <c r="Q49" s="48">
        <f t="shared" si="3"/>
        <v>0.96975900949626415</v>
      </c>
    </row>
    <row r="50" spans="1:17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4"/>
        <v>4.4852801828274946E-2</v>
      </c>
      <c r="I50" s="48">
        <f>'Anual_1900-2000 (ref1985e2000)'!N25</f>
        <v>0.84980383541317317</v>
      </c>
      <c r="J50" s="82">
        <f t="shared" si="5"/>
        <v>-0.16274973799886291</v>
      </c>
      <c r="K50" s="48">
        <f t="shared" si="6"/>
        <v>3.8603175813553109E-3</v>
      </c>
      <c r="L50" s="48">
        <f t="shared" si="7"/>
        <v>2.8705478984468024E-3</v>
      </c>
      <c r="M50" s="82">
        <f t="shared" si="8"/>
        <v>6.7308654798021138E-3</v>
      </c>
      <c r="N50" s="82">
        <f t="shared" si="9"/>
        <v>1.0067535686636306</v>
      </c>
      <c r="O50" s="48">
        <f t="shared" si="2"/>
        <v>97.630834355407146</v>
      </c>
      <c r="P50" s="202">
        <f t="shared" si="10"/>
        <v>6.753568663630638E-3</v>
      </c>
      <c r="Q50" s="48">
        <f t="shared" si="3"/>
        <v>0.97630834355407159</v>
      </c>
    </row>
    <row r="51" spans="1:17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4"/>
        <v>1.0129832550956825E-2</v>
      </c>
      <c r="I51" s="83">
        <f>'Anual_1900-2000 (ref1985e2000)'!N26</f>
        <v>0.92076931166743314</v>
      </c>
      <c r="J51" s="83">
        <f t="shared" si="5"/>
        <v>-8.2545750032291157E-2</v>
      </c>
      <c r="K51" s="83">
        <f t="shared" si="6"/>
        <v>8.0465659428700302E-4</v>
      </c>
      <c r="L51" s="83">
        <f t="shared" si="7"/>
        <v>1.5770181225443541E-3</v>
      </c>
      <c r="M51" s="83">
        <f t="shared" si="8"/>
        <v>2.3816747168313572E-3</v>
      </c>
      <c r="N51" s="83">
        <f t="shared" si="9"/>
        <v>1.0023845131570261</v>
      </c>
      <c r="O51" s="83">
        <f t="shared" si="2"/>
        <v>97.863636364459055</v>
      </c>
      <c r="P51" s="264">
        <f t="shared" si="10"/>
        <v>2.3845131570261469E-3</v>
      </c>
      <c r="Q51" s="83">
        <f t="shared" si="3"/>
        <v>0.97863636364459072</v>
      </c>
    </row>
    <row r="52" spans="1:17">
      <c r="A52" s="161" t="s">
        <v>82</v>
      </c>
      <c r="B52" s="123">
        <v>1997</v>
      </c>
      <c r="C52" s="37">
        <f>'Trimestral_1996-2017 (ref2010)'!F5/'Trimestral_1996-2017 (ref2010)'!B5</f>
        <v>6.9836495772864715E-2</v>
      </c>
      <c r="D52" s="37">
        <f>'Trimestral_1996-2017 (ref2010)'!G5/'Trimestral_1996-2017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'Trimestral_1996-2017 (ref2010)'!R31</f>
        <v>0.99435027299070444</v>
      </c>
      <c r="H52" s="48">
        <f t="shared" si="4"/>
        <v>-5.6657470847985064E-3</v>
      </c>
      <c r="I52" s="48">
        <f>'Trimestral_1996-2017 (ref2010)'!N31</f>
        <v>0.96748336333383045</v>
      </c>
      <c r="J52" s="48">
        <f t="shared" si="5"/>
        <v>-3.3057049746633524E-2</v>
      </c>
      <c r="K52" s="48">
        <f t="shared" si="6"/>
        <v>-4.6958304655381146E-4</v>
      </c>
      <c r="L52" s="48">
        <f t="shared" si="7"/>
        <v>8.6242871249912528E-4</v>
      </c>
      <c r="M52" s="48">
        <f t="shared" si="8"/>
        <v>3.9284566594531382E-4</v>
      </c>
      <c r="N52" s="48">
        <f t="shared" si="9"/>
        <v>1.0003929228399093</v>
      </c>
      <c r="O52" s="48">
        <f t="shared" si="2"/>
        <v>97.902089222383225</v>
      </c>
      <c r="P52" s="202">
        <f t="shared" si="10"/>
        <v>3.9292283990932653E-4</v>
      </c>
      <c r="Q52" s="48">
        <f t="shared" si="3"/>
        <v>0.97902089222383248</v>
      </c>
    </row>
    <row r="53" spans="1:17">
      <c r="B53" s="123">
        <v>1998</v>
      </c>
      <c r="C53" s="37">
        <f>'Trimestral_1996-2017 (ref2010)'!F6/'Trimestral_1996-2017 (ref2010)'!B6</f>
        <v>7.0305003346416484E-2</v>
      </c>
      <c r="D53" s="37">
        <f>'Trimestral_1996-2017 (ref2010)'!G6/'Trimestral_1996-2017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'Trimestral_1996-2017 (ref2010)'!R32</f>
        <v>0.97787081881831983</v>
      </c>
      <c r="H53" s="48">
        <f t="shared" si="4"/>
        <v>-2.2377704769421157E-2</v>
      </c>
      <c r="I53" s="48">
        <f>'Trimestral_1996-2017 (ref2010)'!N32</f>
        <v>0.98311004666177348</v>
      </c>
      <c r="J53" s="48">
        <f t="shared" si="5"/>
        <v>-1.7034215292364378E-2</v>
      </c>
      <c r="K53" s="48">
        <f t="shared" si="6"/>
        <v>-1.839289001752365E-3</v>
      </c>
      <c r="L53" s="48">
        <f t="shared" si="7"/>
        <v>4.0500282142243317E-4</v>
      </c>
      <c r="M53" s="48">
        <f t="shared" si="8"/>
        <v>-1.4342861803299319E-3</v>
      </c>
      <c r="N53" s="48">
        <f t="shared" si="9"/>
        <v>0.99856674191650652</v>
      </c>
      <c r="O53" s="48">
        <f t="shared" si="2"/>
        <v>97.761770261614345</v>
      </c>
      <c r="P53" s="202">
        <f t="shared" si="10"/>
        <v>-1.4332580834934827E-3</v>
      </c>
      <c r="Q53" s="48">
        <f t="shared" si="3"/>
        <v>0.97761770261614367</v>
      </c>
    </row>
    <row r="54" spans="1:17">
      <c r="B54" s="123">
        <v>1999</v>
      </c>
      <c r="C54" s="37">
        <f>'Trimestral_1996-2017 (ref2010)'!F7/'Trimestral_1996-2017 (ref2010)'!B7</f>
        <v>9.5648982595650175E-2</v>
      </c>
      <c r="D54" s="37">
        <f>'Trimestral_1996-2017 (ref2010)'!G7/'Trimestral_1996-2017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'Trimestral_1996-2017 (ref2010)'!R33</f>
        <v>0.90047143396234364</v>
      </c>
      <c r="H54" s="48">
        <f t="shared" si="4"/>
        <v>-0.10483683728756753</v>
      </c>
      <c r="I54" s="48">
        <f>'Trimestral_1996-2017 (ref2010)'!N33</f>
        <v>1.3588324339000899</v>
      </c>
      <c r="J54" s="48">
        <f t="shared" si="5"/>
        <v>0.30662582653670667</v>
      </c>
      <c r="K54" s="48">
        <f t="shared" si="6"/>
        <v>-1.0998519862814539E-2</v>
      </c>
      <c r="L54" s="48">
        <f t="shared" si="7"/>
        <v>-5.6798446842724944E-3</v>
      </c>
      <c r="M54" s="48">
        <f t="shared" si="8"/>
        <v>-1.6678364547087033E-2</v>
      </c>
      <c r="N54" s="48">
        <f t="shared" si="9"/>
        <v>0.98345994935744285</v>
      </c>
      <c r="O54" s="48">
        <f t="shared" si="2"/>
        <v>96.144785630581211</v>
      </c>
      <c r="P54" s="202">
        <f t="shared" si="10"/>
        <v>-1.6540050642557147E-2</v>
      </c>
      <c r="Q54" s="48">
        <f t="shared" si="3"/>
        <v>0.96144785630581231</v>
      </c>
    </row>
    <row r="55" spans="1:17" ht="15.75" thickBot="1">
      <c r="B55" s="140">
        <v>2000</v>
      </c>
      <c r="C55" s="43">
        <f>'Trimestral_1996-2017 (ref2010)'!F8/'Trimestral_1996-2017 (ref2010)'!B8</f>
        <v>0.10188048005849121</v>
      </c>
      <c r="D55" s="43">
        <f>'Trimestral_1996-2017 (ref2010)'!G8/'Trimestral_1996-2017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'Trimestral_1996-2017 (ref2010)'!R34</f>
        <v>0.95881711569433592</v>
      </c>
      <c r="H55" s="83">
        <f t="shared" si="4"/>
        <v>-4.20549254190185E-2</v>
      </c>
      <c r="I55" s="83">
        <f>'Trimestral_1996-2017 (ref2010)'!N34</f>
        <v>0.99450486018370599</v>
      </c>
      <c r="J55" s="83">
        <f t="shared" si="5"/>
        <v>-5.5102936375018034E-3</v>
      </c>
      <c r="K55" s="83">
        <f t="shared" si="6"/>
        <v>-4.7605673772804624E-3</v>
      </c>
      <c r="L55" s="83">
        <f t="shared" si="7"/>
        <v>1.2473460760535306E-4</v>
      </c>
      <c r="M55" s="83">
        <f t="shared" si="8"/>
        <v>-4.6358327696751096E-3</v>
      </c>
      <c r="N55" s="83">
        <f t="shared" si="9"/>
        <v>0.99537489611754726</v>
      </c>
      <c r="O55" s="83">
        <f t="shared" si="2"/>
        <v>95.70010600928363</v>
      </c>
      <c r="P55" s="264">
        <f t="shared" si="10"/>
        <v>-4.6251038824526303E-3</v>
      </c>
      <c r="Q55" s="83">
        <f t="shared" si="3"/>
        <v>0.95700106009283648</v>
      </c>
    </row>
    <row r="56" spans="1:17">
      <c r="A56" s="162" t="s">
        <v>87</v>
      </c>
      <c r="B56" s="124">
        <v>2001</v>
      </c>
      <c r="C56" s="37">
        <f>'Anual_2000-2015 (ref2010)'!H5/'Anual_2000-2015 (ref2010)'!B5</f>
        <v>0.1237171067238706</v>
      </c>
      <c r="D56" s="37">
        <f>-('Anual_2000-2015 (ref2010)'!I5/'Anual_2000-2015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'Anual_2000-2015 (ref2010)'!K25</f>
        <v>0.98210605030275633</v>
      </c>
      <c r="H56" s="48">
        <f t="shared" si="4"/>
        <v>-1.8055982260298597E-2</v>
      </c>
      <c r="I56" s="48">
        <f>'Anual_2000-2015 (ref2010)'!H25</f>
        <v>1.1320652035547827</v>
      </c>
      <c r="J56" s="48">
        <f t="shared" si="5"/>
        <v>0.12404357843556911</v>
      </c>
      <c r="K56" s="48">
        <f t="shared" si="6"/>
        <v>-2.4318054228435857E-3</v>
      </c>
      <c r="L56" s="48">
        <f t="shared" si="7"/>
        <v>-2.7201065790953645E-3</v>
      </c>
      <c r="M56" s="48">
        <f t="shared" si="8"/>
        <v>-5.1519120019389505E-3</v>
      </c>
      <c r="N56" s="48">
        <f t="shared" si="9"/>
        <v>0.99486133633551155</v>
      </c>
      <c r="O56" s="48">
        <f t="shared" si="2"/>
        <v>95.208335351846031</v>
      </c>
      <c r="P56" s="202">
        <f t="shared" si="10"/>
        <v>-5.138663664488452E-3</v>
      </c>
      <c r="Q56" s="48">
        <f t="shared" si="3"/>
        <v>0.95208335351846052</v>
      </c>
    </row>
    <row r="57" spans="1:17">
      <c r="B57" s="124">
        <v>2002</v>
      </c>
      <c r="C57" s="37">
        <f>'Anual_2000-2015 (ref2010)'!H6/'Anual_2000-2015 (ref2010)'!B6</f>
        <v>0.14230590274115704</v>
      </c>
      <c r="D57" s="37">
        <f>-('Anual_2000-2015 (ref2010)'!I6/'Anual_2000-2015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'Anual_2000-2015 (ref2010)'!K26</f>
        <v>1.0188503787534173</v>
      </c>
      <c r="H57" s="48">
        <f t="shared" si="4"/>
        <v>1.8674912010744522E-2</v>
      </c>
      <c r="I57" s="48">
        <f>'Anual_2000-2015 (ref2010)'!H26</f>
        <v>1.1063989526491069</v>
      </c>
      <c r="J57" s="48">
        <f t="shared" si="5"/>
        <v>0.10111055473845044</v>
      </c>
      <c r="K57" s="48">
        <f t="shared" si="6"/>
        <v>2.5788519723520791E-3</v>
      </c>
      <c r="L57" s="48">
        <f t="shared" si="7"/>
        <v>8.5218315283778416E-4</v>
      </c>
      <c r="M57" s="48">
        <f t="shared" si="8"/>
        <v>3.4310351251898635E-3</v>
      </c>
      <c r="N57" s="48">
        <f t="shared" si="9"/>
        <v>1.0034369278636752</v>
      </c>
      <c r="O57" s="48">
        <f t="shared" si="2"/>
        <v>95.535559532470927</v>
      </c>
      <c r="P57" s="202">
        <f t="shared" si="10"/>
        <v>3.436927863675221E-3</v>
      </c>
      <c r="Q57" s="48">
        <f t="shared" si="3"/>
        <v>0.95535559532470948</v>
      </c>
    </row>
    <row r="58" spans="1:17">
      <c r="B58" s="124">
        <v>2003</v>
      </c>
      <c r="C58" s="37">
        <f>'Anual_2000-2015 (ref2010)'!H7/'Anual_2000-2015 (ref2010)'!B7</f>
        <v>0.15180783705745879</v>
      </c>
      <c r="D58" s="37">
        <f>-('Anual_2000-2015 (ref2010)'!I7/'Anual_2000-2015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'Anual_2000-2015 (ref2010)'!K27</f>
        <v>0.98786492040016904</v>
      </c>
      <c r="H58" s="48">
        <f t="shared" si="4"/>
        <v>-1.2209310824077472E-2</v>
      </c>
      <c r="I58" s="48">
        <f>'Anual_2000-2015 (ref2010)'!H27</f>
        <v>0.97556975824810943</v>
      </c>
      <c r="J58" s="48">
        <f t="shared" si="5"/>
        <v>-2.4733611226491932E-2</v>
      </c>
      <c r="K58" s="48">
        <f t="shared" si="6"/>
        <v>-1.7178735188725549E-3</v>
      </c>
      <c r="L58" s="48">
        <f t="shared" si="7"/>
        <v>-5.4937869116060965E-4</v>
      </c>
      <c r="M58" s="48">
        <f t="shared" si="8"/>
        <v>-2.2672522100331645E-3</v>
      </c>
      <c r="N58" s="48">
        <f t="shared" si="9"/>
        <v>0.99773531606491639</v>
      </c>
      <c r="O58" s="48">
        <f t="shared" si="2"/>
        <v>95.319201685568515</v>
      </c>
      <c r="P58" s="202">
        <f t="shared" si="10"/>
        <v>-2.2646839350836112E-3</v>
      </c>
      <c r="Q58" s="48">
        <f t="shared" si="3"/>
        <v>0.95319201685568533</v>
      </c>
    </row>
    <row r="59" spans="1:17">
      <c r="B59" s="124">
        <v>2004</v>
      </c>
      <c r="C59" s="37">
        <f>'Anual_2000-2015 (ref2010)'!H8/'Anual_2000-2015 (ref2010)'!B8</f>
        <v>0.16545761513897567</v>
      </c>
      <c r="D59" s="37">
        <f>-('Anual_2000-2015 (ref2010)'!I8/'Anual_2000-2015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'Anual_2000-2015 (ref2010)'!K28</f>
        <v>1.0369520539142594</v>
      </c>
      <c r="H59" s="48">
        <f t="shared" si="4"/>
        <v>3.6285692801703233E-2</v>
      </c>
      <c r="I59" s="48">
        <f>'Anual_2000-2015 (ref2010)'!H28</f>
        <v>0.99402071017522675</v>
      </c>
      <c r="J59" s="48">
        <f t="shared" si="5"/>
        <v>-5.9972373562676758E-3</v>
      </c>
      <c r="K59" s="48">
        <f t="shared" si="6"/>
        <v>5.3844797619667303E-3</v>
      </c>
      <c r="L59" s="48">
        <f t="shared" si="7"/>
        <v>-2.0470193634189646E-4</v>
      </c>
      <c r="M59" s="48">
        <f t="shared" si="8"/>
        <v>5.1797778256248341E-3</v>
      </c>
      <c r="N59" s="48">
        <f t="shared" si="9"/>
        <v>1.005193216067136</v>
      </c>
      <c r="O59" s="48">
        <f t="shared" si="2"/>
        <v>95.814214895268577</v>
      </c>
      <c r="P59" s="202">
        <f t="shared" si="10"/>
        <v>5.193216067135964E-3</v>
      </c>
      <c r="Q59" s="48">
        <f t="shared" si="3"/>
        <v>0.95814214895268601</v>
      </c>
    </row>
    <row r="60" spans="1:17">
      <c r="B60" s="124">
        <v>2005</v>
      </c>
      <c r="C60" s="37">
        <f>'Anual_2000-2015 (ref2010)'!H9/'Anual_2000-2015 (ref2010)'!B9</f>
        <v>0.15243829265981768</v>
      </c>
      <c r="D60" s="37">
        <f>-('Anual_2000-2015 (ref2010)'!I9/'Anual_2000-2015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'Anual_2000-2015 (ref2010)'!K29</f>
        <v>1.0012916881104064</v>
      </c>
      <c r="H60" s="48">
        <f t="shared" si="4"/>
        <v>1.2908545989997237E-3</v>
      </c>
      <c r="I60" s="48">
        <f>'Anual_2000-2015 (ref2010)'!H29</f>
        <v>0.86210812510175994</v>
      </c>
      <c r="J60" s="48">
        <f t="shared" si="5"/>
        <v>-0.14837458103192119</v>
      </c>
      <c r="K60" s="48">
        <f t="shared" si="6"/>
        <v>1.7482557082833705E-4</v>
      </c>
      <c r="L60" s="48">
        <f t="shared" si="7"/>
        <v>-5.0460167092532668E-3</v>
      </c>
      <c r="M60" s="48">
        <f t="shared" si="8"/>
        <v>-4.8711911384249299E-3</v>
      </c>
      <c r="N60" s="48">
        <f t="shared" si="9"/>
        <v>0.99514065387222017</v>
      </c>
      <c r="O60" s="48">
        <f t="shared" si="2"/>
        <v>95.348620461130992</v>
      </c>
      <c r="P60" s="202">
        <f t="shared" si="10"/>
        <v>-4.8593461277798289E-3</v>
      </c>
      <c r="Q60" s="48">
        <f t="shared" si="3"/>
        <v>0.95348620461131017</v>
      </c>
    </row>
    <row r="61" spans="1:17">
      <c r="B61" s="124">
        <v>2006</v>
      </c>
      <c r="C61" s="37">
        <f>'Anual_2000-2015 (ref2010)'!H10/'Anual_2000-2015 (ref2010)'!B10</f>
        <v>0.14374316302427639</v>
      </c>
      <c r="D61" s="37">
        <f>-('Anual_2000-2015 (ref2010)'!I10/'Anual_2000-2015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'Anual_2000-2015 (ref2010)'!K30</f>
        <v>1.0751550437489548</v>
      </c>
      <c r="H61" s="48">
        <f t="shared" si="4"/>
        <v>7.2464877923163057E-2</v>
      </c>
      <c r="I61" s="48">
        <f>'Anual_2000-2015 (ref2010)'!H30</f>
        <v>0.90876162793216453</v>
      </c>
      <c r="J61" s="48">
        <f t="shared" si="5"/>
        <v>-9.5672454692567577E-2</v>
      </c>
      <c r="K61" s="48">
        <f t="shared" si="6"/>
        <v>9.4355430155173073E-3</v>
      </c>
      <c r="L61" s="48">
        <f t="shared" si="7"/>
        <v>-2.5897889796279733E-3</v>
      </c>
      <c r="M61" s="48">
        <f t="shared" si="8"/>
        <v>6.8457540358893339E-3</v>
      </c>
      <c r="N61" s="48">
        <f t="shared" si="9"/>
        <v>1.0068692397719861</v>
      </c>
      <c r="O61" s="48">
        <f t="shared" si="2"/>
        <v>96.003592997006592</v>
      </c>
      <c r="P61" s="202">
        <f t="shared" si="10"/>
        <v>6.8692397719860576E-3</v>
      </c>
      <c r="Q61" s="48">
        <f t="shared" si="3"/>
        <v>0.96003592997006626</v>
      </c>
    </row>
    <row r="62" spans="1:17">
      <c r="B62" s="124">
        <v>2007</v>
      </c>
      <c r="C62" s="37">
        <f>'Anual_2000-2015 (ref2010)'!H11/'Anual_2000-2015 (ref2010)'!B11</f>
        <v>0.13327675103855963</v>
      </c>
      <c r="D62" s="37">
        <f>-('Anual_2000-2015 (ref2010)'!I11/'Anual_2000-2015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'Anual_2000-2015 (ref2010)'!K31</f>
        <v>1.0180771599836109</v>
      </c>
      <c r="H62" s="48">
        <f t="shared" si="4"/>
        <v>1.7915710917685294E-2</v>
      </c>
      <c r="I62" s="48">
        <f>'Anual_2000-2015 (ref2010)'!H31</f>
        <v>0.91916235873491425</v>
      </c>
      <c r="J62" s="48">
        <f t="shared" si="5"/>
        <v>-8.4292503313357234E-2</v>
      </c>
      <c r="K62" s="48">
        <f t="shared" si="6"/>
        <v>2.265675568362401E-3</v>
      </c>
      <c r="L62" s="48">
        <f t="shared" si="7"/>
        <v>-1.1486866792626289E-3</v>
      </c>
      <c r="M62" s="48">
        <f t="shared" si="8"/>
        <v>1.1169888890997721E-3</v>
      </c>
      <c r="N62" s="48">
        <f t="shared" si="9"/>
        <v>1.0011176129535251</v>
      </c>
      <c r="O62" s="48">
        <f t="shared" si="2"/>
        <v>96.110887856125004</v>
      </c>
      <c r="P62" s="202">
        <f t="shared" si="10"/>
        <v>1.1176129535250823E-3</v>
      </c>
      <c r="Q62" s="48">
        <f t="shared" si="3"/>
        <v>0.96110887856125027</v>
      </c>
    </row>
    <row r="63" spans="1:17">
      <c r="B63" s="124">
        <v>2008</v>
      </c>
      <c r="C63" s="37">
        <f>'Anual_2000-2015 (ref2010)'!H12/'Anual_2000-2015 (ref2010)'!B12</f>
        <v>0.13534000513499714</v>
      </c>
      <c r="D63" s="37">
        <f>-('Anual_2000-2015 (ref2010)'!I12/'Anual_2000-2015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'Anual_2000-2015 (ref2010)'!K32</f>
        <v>1.031864502196991</v>
      </c>
      <c r="H63" s="48">
        <f t="shared" si="4"/>
        <v>3.1367362118509379E-2</v>
      </c>
      <c r="I63" s="48">
        <f>'Anual_2000-2015 (ref2010)'!H32</f>
        <v>1.0505019061856185</v>
      </c>
      <c r="J63" s="48">
        <f t="shared" si="5"/>
        <v>4.9268055852074666E-2</v>
      </c>
      <c r="K63" s="48">
        <f t="shared" si="6"/>
        <v>4.2749902522750969E-3</v>
      </c>
      <c r="L63" s="48">
        <f t="shared" si="7"/>
        <v>-9.3396661544624268E-5</v>
      </c>
      <c r="M63" s="48">
        <f t="shared" si="8"/>
        <v>4.1815935907304723E-3</v>
      </c>
      <c r="N63" s="48">
        <f t="shared" si="9"/>
        <v>1.0041903486523256</v>
      </c>
      <c r="O63" s="48">
        <f t="shared" si="2"/>
        <v>96.51362598552673</v>
      </c>
      <c r="P63" s="202">
        <f t="shared" si="10"/>
        <v>4.1903486523255928E-3</v>
      </c>
      <c r="Q63" s="48">
        <f t="shared" si="3"/>
        <v>0.96513625985526752</v>
      </c>
    </row>
    <row r="64" spans="1:17">
      <c r="B64" s="124">
        <v>2009</v>
      </c>
      <c r="C64" s="37">
        <f>'Anual_2000-2015 (ref2010)'!H13/'Anual_2000-2015 (ref2010)'!B13</f>
        <v>0.10851371130861109</v>
      </c>
      <c r="D64" s="37">
        <f>-('Anual_2000-2015 (ref2010)'!I13/'Anual_2000-2015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'Anual_2000-2015 (ref2010)'!K33</f>
        <v>0.99539925318796751</v>
      </c>
      <c r="H64" s="48">
        <f t="shared" si="4"/>
        <v>-4.611362821208098E-3</v>
      </c>
      <c r="I64" s="48">
        <f>'Anual_2000-2015 (ref2010)'!H33</f>
        <v>0.88436398919358128</v>
      </c>
      <c r="J64" s="48">
        <f t="shared" si="5"/>
        <v>-0.12288654860985747</v>
      </c>
      <c r="K64" s="48">
        <f t="shared" si="6"/>
        <v>-5.0969336999494394E-4</v>
      </c>
      <c r="L64" s="48">
        <f t="shared" si="7"/>
        <v>4.9551952975301048E-4</v>
      </c>
      <c r="M64" s="48">
        <f t="shared" si="8"/>
        <v>-1.4173840241933459E-5</v>
      </c>
      <c r="N64" s="48">
        <f t="shared" si="9"/>
        <v>0.99998582626020649</v>
      </c>
      <c r="O64" s="48">
        <f t="shared" si="2"/>
        <v>96.512258026505478</v>
      </c>
      <c r="P64" s="202">
        <f t="shared" si="10"/>
        <v>-1.4173739793510443E-5</v>
      </c>
      <c r="Q64" s="48">
        <f t="shared" si="3"/>
        <v>0.96512258026505504</v>
      </c>
    </row>
    <row r="65" spans="1:17">
      <c r="B65" s="124">
        <v>2010</v>
      </c>
      <c r="C65" s="37">
        <f>'Anual_2000-2015 (ref2010)'!H14/'Anual_2000-2015 (ref2010)'!B14</f>
        <v>0.10738199419586</v>
      </c>
      <c r="D65" s="37">
        <f>-('Anual_2000-2015 (ref2010)'!I14/'Anual_2000-2015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'Anual_2000-2015 (ref2010)'!K34</f>
        <v>1.1309845512943431</v>
      </c>
      <c r="H65" s="48">
        <f t="shared" si="4"/>
        <v>0.12308853770766386</v>
      </c>
      <c r="I65" s="48">
        <f>'Anual_2000-2015 (ref2010)'!H34</f>
        <v>0.91039732574679766</v>
      </c>
      <c r="J65" s="48">
        <f t="shared" si="5"/>
        <v>-9.3874153062981483E-2</v>
      </c>
      <c r="K65" s="48">
        <f t="shared" si="6"/>
        <v>1.3858173750266572E-2</v>
      </c>
      <c r="L65" s="48">
        <f t="shared" si="7"/>
        <v>9.7723797146509472E-4</v>
      </c>
      <c r="M65" s="48">
        <f t="shared" si="8"/>
        <v>1.4835411721731667E-2</v>
      </c>
      <c r="N65" s="48">
        <f t="shared" si="9"/>
        <v>1.0149460026527637</v>
      </c>
      <c r="O65" s="48">
        <f t="shared" si="2"/>
        <v>97.954730490993839</v>
      </c>
      <c r="P65" s="202">
        <f t="shared" si="10"/>
        <v>1.494600265276369E-2</v>
      </c>
      <c r="Q65" s="48">
        <f t="shared" si="3"/>
        <v>0.97954730490993869</v>
      </c>
    </row>
    <row r="66" spans="1:17">
      <c r="B66" s="124">
        <v>2011</v>
      </c>
      <c r="C66" s="37">
        <f>'Anual_2000-2015 (ref2010)'!H15/'Anual_2000-2015 (ref2010)'!B15</f>
        <v>0.11466138010804358</v>
      </c>
      <c r="D66" s="37">
        <f>-('Anual_2000-2015 (ref2010)'!I15/'Anual_2000-2015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'Anual_2000-2015 (ref2010)'!K35</f>
        <v>1.0734154215147984</v>
      </c>
      <c r="H66" s="48">
        <f t="shared" si="4"/>
        <v>7.0845547635958656E-2</v>
      </c>
      <c r="I66" s="48">
        <f>'Anual_2000-2015 (ref2010)'!H35</f>
        <v>1.0307794166879021</v>
      </c>
      <c r="J66" s="48">
        <f t="shared" si="5"/>
        <v>3.0315231307901213E-2</v>
      </c>
      <c r="K66" s="48">
        <f t="shared" si="6"/>
        <v>8.3957839402603578E-3</v>
      </c>
      <c r="L66" s="48">
        <f t="shared" si="7"/>
        <v>-2.332392723871778E-4</v>
      </c>
      <c r="M66" s="48">
        <f t="shared" si="8"/>
        <v>8.1625446678731794E-3</v>
      </c>
      <c r="N66" s="48">
        <f t="shared" si="9"/>
        <v>1.0081959490620302</v>
      </c>
      <c r="O66" s="48">
        <f t="shared" si="2"/>
        <v>98.757562472482931</v>
      </c>
      <c r="P66" s="202">
        <f t="shared" si="10"/>
        <v>8.19594906203025E-3</v>
      </c>
      <c r="Q66" s="48">
        <f t="shared" si="3"/>
        <v>0.98757562472482951</v>
      </c>
    </row>
    <row r="67" spans="1:17">
      <c r="B67" s="124">
        <v>2012</v>
      </c>
      <c r="C67" s="37">
        <f>'Anual_2000-2015 (ref2010)'!H16/'Anual_2000-2015 (ref2010)'!B16</f>
        <v>0.11703054773238956</v>
      </c>
      <c r="D67" s="37">
        <f>-('Anual_2000-2015 (ref2010)'!I16/'Anual_2000-2015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'Anual_2000-2015 (ref2010)'!K36</f>
        <v>0.96039819058502074</v>
      </c>
      <c r="H67" s="48">
        <f t="shared" si="4"/>
        <v>-4.0407298659074456E-2</v>
      </c>
      <c r="I67" s="48">
        <f>'Anual_2000-2015 (ref2010)'!H36</f>
        <v>1.0529126487587313</v>
      </c>
      <c r="J67" s="48">
        <f t="shared" si="5"/>
        <v>5.1560275065832051E-2</v>
      </c>
      <c r="K67" s="48">
        <f t="shared" si="6"/>
        <v>-5.0034953817110085E-3</v>
      </c>
      <c r="L67" s="48">
        <f t="shared" si="7"/>
        <v>-7.0080492503430715E-4</v>
      </c>
      <c r="M67" s="48">
        <f t="shared" si="8"/>
        <v>-5.7043003067453156E-3</v>
      </c>
      <c r="N67" s="48">
        <f t="shared" si="9"/>
        <v>0.99431193832290421</v>
      </c>
      <c r="O67" s="48">
        <f t="shared" si="2"/>
        <v>98.195823366059813</v>
      </c>
      <c r="P67" s="202">
        <f t="shared" si="10"/>
        <v>-5.6880616770957904E-3</v>
      </c>
      <c r="Q67" s="48">
        <f t="shared" si="3"/>
        <v>0.98195823366059831</v>
      </c>
    </row>
    <row r="68" spans="1:17">
      <c r="B68" s="250">
        <v>2013</v>
      </c>
      <c r="C68" s="37">
        <f>'Anual_2000-2015 (ref2010)'!H17/'Anual_2000-2015 (ref2010)'!B17</f>
        <v>0.11630182126667341</v>
      </c>
      <c r="D68" s="37">
        <f>-('Anual_2000-2015 (ref2010)'!I17/'Anual_2000-2015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'Anual_2000-2015 (ref2010)'!K37</f>
        <v>0.97584634779115498</v>
      </c>
      <c r="H68" s="82">
        <f t="shared" si="4"/>
        <v>-2.4450135504382485E-2</v>
      </c>
      <c r="I68" s="48">
        <f>'Anual_2000-2015 (ref2010)'!H37</f>
        <v>1.0086724691694453</v>
      </c>
      <c r="J68" s="82">
        <f t="shared" si="5"/>
        <v>8.6350793280169733E-3</v>
      </c>
      <c r="K68" s="48">
        <f t="shared" si="6"/>
        <v>-3.1249547392300744E-3</v>
      </c>
      <c r="L68" s="48">
        <f t="shared" si="7"/>
        <v>-1.9873600853755283E-4</v>
      </c>
      <c r="M68" s="82">
        <f t="shared" si="8"/>
        <v>-3.3236907477676271E-3</v>
      </c>
      <c r="N68" s="82">
        <f t="shared" si="9"/>
        <v>0.99668182659798277</v>
      </c>
      <c r="O68" s="48">
        <f>(O67*N68)</f>
        <v>97.869992596777365</v>
      </c>
      <c r="P68" s="202">
        <f t="shared" si="10"/>
        <v>-3.3181734020172327E-3</v>
      </c>
      <c r="Q68" s="48">
        <f>(Q67*N68)</f>
        <v>0.97869992596777389</v>
      </c>
    </row>
    <row r="69" spans="1:17" s="65" customFormat="1" ht="15.75" thickBot="1">
      <c r="A69" s="260"/>
      <c r="B69" s="250">
        <v>2014</v>
      </c>
      <c r="C69" s="37">
        <f>'Anual_2000-2015 (ref2010)'!H18/'Anual_2000-2015 (ref2010)'!B18</f>
        <v>0.11011942820784318</v>
      </c>
      <c r="D69" s="37">
        <f>-('Anual_2000-2015 (ref2010)'!I18/'Anual_2000-2015 (ref2010)'!B18)</f>
        <v>0.13673462995805641</v>
      </c>
      <c r="E69" s="82">
        <f>(C69+D69)/2</f>
        <v>0.12342702908294979</v>
      </c>
      <c r="F69" s="82">
        <f>(C69-D69)</f>
        <v>-2.661520175021323E-2</v>
      </c>
      <c r="G69" s="48">
        <f>'Anual_2000-2015 (ref2010)'!K38</f>
        <v>0.95711264357757908</v>
      </c>
      <c r="H69" s="82">
        <f>LN(G69)</f>
        <v>-4.3834189568107126E-2</v>
      </c>
      <c r="I69" s="48">
        <f>'Anual_2000-2015 (ref2010)'!H38</f>
        <v>0.97901046200932174</v>
      </c>
      <c r="J69" s="82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2">
        <f>SUM(K69:L69)</f>
        <v>-4.8457368444342411E-3</v>
      </c>
      <c r="N69" s="82">
        <f>EXP(M69)</f>
        <v>0.99516598479737495</v>
      </c>
      <c r="O69" s="83">
        <f>(O68*N69)</f>
        <v>97.396887564683738</v>
      </c>
      <c r="P69" s="264">
        <f>(O69/O68)-1</f>
        <v>-4.8340152026250527E-3</v>
      </c>
      <c r="Q69" s="83">
        <f>(Q68*N69)</f>
        <v>0.97396887564683765</v>
      </c>
    </row>
    <row r="70" spans="1:17" ht="15.75" thickBot="1">
      <c r="B70" s="141">
        <v>2015</v>
      </c>
      <c r="C70" s="43">
        <f>'Anual_2000-2015 (ref2010)'!H19/'Anual_2000-2015 (ref2010)'!B19</f>
        <v>0.12900191417740489</v>
      </c>
      <c r="D70" s="43">
        <f>-('Anual_2000-2015 (ref2010)'!I19/'Anual_2000-2015 (ref2010)'!B19)</f>
        <v>0.14053434519938751</v>
      </c>
      <c r="E70" s="83">
        <f>(C70+D70)/2</f>
        <v>0.13476812968839619</v>
      </c>
      <c r="F70" s="83">
        <f>(C70-D70)</f>
        <v>-1.153243102198262E-2</v>
      </c>
      <c r="G70" s="83">
        <f>'Anual_2000-2015 (ref2010)'!K39</f>
        <v>0.91561337926834319</v>
      </c>
      <c r="H70" s="83">
        <f>LN(G70)</f>
        <v>-8.8161078441305815E-2</v>
      </c>
      <c r="I70" s="83">
        <f>'Anual_2000-2015 (ref2010)'!H39</f>
        <v>1.0925281851086823</v>
      </c>
      <c r="J70" s="83">
        <f>LN(I70)</f>
        <v>8.8494446381309419E-2</v>
      </c>
      <c r="K70" s="83">
        <f>(E70*H70)</f>
        <v>-1.1881303652846771E-2</v>
      </c>
      <c r="L70" s="83">
        <f>(F70*J70)</f>
        <v>-1.0205560987209903E-3</v>
      </c>
      <c r="M70" s="83">
        <f>SUM(K70:L70)</f>
        <v>-1.2901859751567761E-2</v>
      </c>
      <c r="N70" s="83">
        <f>EXP(M70)</f>
        <v>0.98718101245623202</v>
      </c>
      <c r="O70" s="83">
        <f>(O69*N70)</f>
        <v>96.148358076190291</v>
      </c>
      <c r="P70" s="264">
        <f>(O70/O69)-1</f>
        <v>-1.2818987543767979E-2</v>
      </c>
      <c r="Q70" s="83">
        <f>(Q69*N70)</f>
        <v>0.9614835807619031</v>
      </c>
    </row>
    <row r="71" spans="1:17">
      <c r="A71" s="161" t="s">
        <v>82</v>
      </c>
      <c r="B71" s="262">
        <v>2016</v>
      </c>
      <c r="C71" s="37">
        <f>'Trimestral_1996-2017 (ref2010)'!F24/'Trimestral_1996-2017 (ref2010)'!B24</f>
        <v>0.12503551368752397</v>
      </c>
      <c r="D71" s="37">
        <f>'Trimestral_1996-2017 (ref2010)'!G24/'Trimestral_1996-2017 (ref2010)'!B24</f>
        <v>0.12140314117080385</v>
      </c>
      <c r="E71" s="48">
        <f>(C71+D71)/2</f>
        <v>0.12321932742916392</v>
      </c>
      <c r="F71" s="48">
        <f>(C71-D71)</f>
        <v>3.6323725167201198E-3</v>
      </c>
      <c r="G71" s="48">
        <f>'Trimestral_1996-2017 (ref2010)'!R50</f>
        <v>0.99081259330147331</v>
      </c>
      <c r="H71" s="48">
        <f>LN(G71)</f>
        <v>-9.2298712120657111E-3</v>
      </c>
      <c r="I71" s="48">
        <f>'Trimestral_1996-2017 (ref2010)'!N50</f>
        <v>0.92360953913590582</v>
      </c>
      <c r="J71" s="48">
        <f>LN(I71)</f>
        <v>-7.9465873343887439E-2</v>
      </c>
      <c r="K71" s="48">
        <f>(E71*H71)</f>
        <v>-1.1372985230085389E-3</v>
      </c>
      <c r="L71" s="48">
        <f>(F71*J71)</f>
        <v>-2.8864965435149869E-4</v>
      </c>
      <c r="M71" s="48">
        <f>SUM(K71:L71)</f>
        <v>-1.4259481773600377E-3</v>
      </c>
      <c r="N71" s="48">
        <f>EXP(M71)</f>
        <v>0.99857506800367768</v>
      </c>
      <c r="O71" s="48">
        <f>(O70*N71)</f>
        <v>96.011353204373677</v>
      </c>
      <c r="P71" s="202">
        <f>(O71/O70)-1</f>
        <v>-1.4249319963223206E-3</v>
      </c>
      <c r="Q71" s="48">
        <f>(Q70*N71)</f>
        <v>0.96011353204373695</v>
      </c>
    </row>
    <row r="72" spans="1:17">
      <c r="B72" s="262">
        <v>2017</v>
      </c>
      <c r="C72" s="37">
        <f>'Trimestral_1996-2017 (ref2010)'!F25/'Trimestral_1996-2017 (ref2010)'!B25</f>
        <v>0.12567574373478219</v>
      </c>
      <c r="D72" s="37">
        <f>'Trimestral_1996-2017 (ref2010)'!G25/'Trimestral_1996-2017 (ref2010)'!B25</f>
        <v>0.11552182580832167</v>
      </c>
      <c r="E72" s="48">
        <f>(C72+D72)/2</f>
        <v>0.12059878477155192</v>
      </c>
      <c r="F72" s="48">
        <f>(C72-D72)</f>
        <v>1.0153917926460518E-2</v>
      </c>
      <c r="G72" s="48">
        <f>'Trimestral_1996-2017 (ref2010)'!R51</f>
        <v>1.0544257709873672</v>
      </c>
      <c r="H72" s="48">
        <f>LN(G72)</f>
        <v>5.2996325843906518E-2</v>
      </c>
      <c r="I72" s="48">
        <f>'Trimestral_1996-2017 (ref2010)'!N51</f>
        <v>0.94385016013950607</v>
      </c>
      <c r="J72" s="48">
        <f>LN(I72)</f>
        <v>-5.7787854101141706E-2</v>
      </c>
      <c r="K72" s="48">
        <f>(E72*H72)</f>
        <v>6.3912924941323165E-3</v>
      </c>
      <c r="L72" s="48">
        <f>(F72*J72)</f>
        <v>-5.8677312768926776E-4</v>
      </c>
      <c r="M72" s="48">
        <f>SUM(K72:L72)</f>
        <v>5.8045193664430488E-3</v>
      </c>
      <c r="N72" s="48">
        <f>EXP(M72)</f>
        <v>1.0058213982310766</v>
      </c>
      <c r="O72" s="48">
        <f>(O71*N72)</f>
        <v>96.570273526080896</v>
      </c>
      <c r="P72" s="202">
        <f>(O72/O71)-1</f>
        <v>5.8213982310766355E-3</v>
      </c>
      <c r="Q72" s="48">
        <f>(Q71*N72)</f>
        <v>0.96570273526080908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zoomScaleNormal="100" workbookViewId="0">
      <pane xSplit="2" ySplit="1" topLeftCell="G44" activePane="bottomRight" state="frozen"/>
      <selection pane="topRight" activeCell="C1" sqref="C1"/>
      <selection pane="bottomLeft" activeCell="A2" sqref="A2"/>
      <selection pane="bottomRight" activeCell="S72" sqref="S72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9" style="53" customWidth="1"/>
    <col min="18" max="18" width="9.140625" style="53"/>
    <col min="19" max="19" width="16.28515625" style="53" customWidth="1"/>
    <col min="20" max="16384" width="9.140625" style="53"/>
  </cols>
  <sheetData>
    <row r="1" spans="1:19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305" t="s">
        <v>37</v>
      </c>
      <c r="H1" s="231" t="s">
        <v>51</v>
      </c>
      <c r="I1" s="305" t="s">
        <v>120</v>
      </c>
      <c r="J1" s="232" t="s">
        <v>93</v>
      </c>
      <c r="K1" s="232" t="s">
        <v>121</v>
      </c>
      <c r="L1" s="306" t="s">
        <v>97</v>
      </c>
      <c r="M1" s="306" t="s">
        <v>122</v>
      </c>
      <c r="N1" s="232" t="s">
        <v>123</v>
      </c>
      <c r="O1" s="232" t="s">
        <v>124</v>
      </c>
      <c r="P1" s="232" t="s">
        <v>125</v>
      </c>
      <c r="Q1" s="232" t="s">
        <v>165</v>
      </c>
      <c r="R1" s="232" t="s">
        <v>127</v>
      </c>
      <c r="S1" s="232" t="s">
        <v>164</v>
      </c>
    </row>
    <row r="2" spans="1:19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</row>
    <row r="3" spans="1:19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(ref1987)'!AG5)</f>
        <v>1.0337211320781452</v>
      </c>
      <c r="H3" s="238">
        <f>('Anual_1947-1989 (ref1987)'!AI5)</f>
        <v>1.0381256206359935</v>
      </c>
      <c r="I3" s="238">
        <f>(G3/H3)</f>
        <v>0.99575726822429267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(ref1987)'!AM5)</f>
        <v>1.020562726694578</v>
      </c>
      <c r="M3" s="238">
        <f>L3-1</f>
        <v>2.0562726694578037E-2</v>
      </c>
      <c r="N3" s="238">
        <f>(E3)*(I3)*(K3)</f>
        <v>-3.3474482983504978E-3</v>
      </c>
      <c r="O3" s="238">
        <f>(F3*M3)/L3</f>
        <v>1.9429527710645026E-4</v>
      </c>
      <c r="P3" s="238">
        <f>(N3+O3)</f>
        <v>-3.1531530212440474E-3</v>
      </c>
      <c r="Q3" s="239">
        <f>P3</f>
        <v>-3.1531530212440474E-3</v>
      </c>
      <c r="R3" s="238">
        <f>P3+1</f>
        <v>0.99684684697875592</v>
      </c>
      <c r="S3" s="46">
        <f>S2*R3</f>
        <v>99.684684697875596</v>
      </c>
    </row>
    <row r="4" spans="1:19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(ref1987)'!AG6)</f>
        <v>1.0424811044418696</v>
      </c>
      <c r="H4" s="238">
        <f>('Anual_1947-1989 (ref1987)'!AI6)</f>
        <v>1.0422614706786131</v>
      </c>
      <c r="I4" s="238">
        <f t="shared" ref="I4:I67" si="2">(G4/H4)</f>
        <v>1.0002107280844925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(ref1987)'!AM6)</f>
        <v>0.99979923795481584</v>
      </c>
      <c r="M4" s="238">
        <f t="shared" ref="M4:M67" si="4">L4-1</f>
        <v>-2.0076204518415519E-4</v>
      </c>
      <c r="N4" s="238">
        <f t="shared" ref="N4:N67" si="5">(E4)*(I4)*(K4)</f>
        <v>-1.7520727135062804E-6</v>
      </c>
      <c r="O4" s="238">
        <f t="shared" ref="O4:O67" si="6">(F4*M4)/L4</f>
        <v>-2.4903144937126049E-7</v>
      </c>
      <c r="P4" s="238">
        <f t="shared" ref="P4:P67" si="7">(N4+O4)</f>
        <v>-2.0011041628775408E-6</v>
      </c>
      <c r="Q4" s="239">
        <f t="shared" ref="Q4:Q67" si="8">P4</f>
        <v>-2.0011041628775408E-6</v>
      </c>
      <c r="R4" s="238">
        <f t="shared" ref="R4:R67" si="9">P4+1</f>
        <v>0.99999799889583707</v>
      </c>
      <c r="S4" s="46">
        <f t="shared" ref="S4:S67" si="10">S3*R4</f>
        <v>99.68448521843807</v>
      </c>
    </row>
    <row r="5" spans="1:19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(ref1987)'!AG7)</f>
        <v>1.0937563089484554</v>
      </c>
      <c r="H5" s="238">
        <f>('Anual_1947-1989 (ref1987)'!AI7)</f>
        <v>1.4956116404841613</v>
      </c>
      <c r="I5" s="238">
        <f t="shared" si="2"/>
        <v>0.73131037452635983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(ref1987)'!AM7)</f>
        <v>1.0613291052453664</v>
      </c>
      <c r="M5" s="238">
        <f t="shared" si="4"/>
        <v>6.1329105245366389E-2</v>
      </c>
      <c r="N5" s="238">
        <f t="shared" si="5"/>
        <v>4.0547956733772691E-2</v>
      </c>
      <c r="O5" s="238">
        <f t="shared" si="6"/>
        <v>9.2374195482765862E-4</v>
      </c>
      <c r="P5" s="238">
        <f t="shared" si="7"/>
        <v>4.1471698688600352E-2</v>
      </c>
      <c r="Q5" s="239">
        <f t="shared" si="8"/>
        <v>4.1471698688600352E-2</v>
      </c>
      <c r="R5" s="238">
        <f t="shared" si="9"/>
        <v>1.0414716986886003</v>
      </c>
      <c r="S5" s="46">
        <f t="shared" si="10"/>
        <v>103.81857015334536</v>
      </c>
    </row>
    <row r="6" spans="1:19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(ref1987)'!AG8)</f>
        <v>1.1207627836484977</v>
      </c>
      <c r="H6" s="238">
        <f>('Anual_1947-1989 (ref1987)'!AI8)</f>
        <v>1.1795305748948102</v>
      </c>
      <c r="I6" s="238">
        <f t="shared" si="2"/>
        <v>0.95017696658558137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(ref1987)'!AM8)</f>
        <v>1.1096052784082395</v>
      </c>
      <c r="M6" s="238">
        <f t="shared" si="4"/>
        <v>0.10960527840823953</v>
      </c>
      <c r="N6" s="238">
        <f t="shared" si="5"/>
        <v>-9.9545708330184141E-3</v>
      </c>
      <c r="O6" s="238">
        <f t="shared" si="6"/>
        <v>-1.6425343961335057E-3</v>
      </c>
      <c r="P6" s="238">
        <f t="shared" si="7"/>
        <v>-1.159710522915192E-2</v>
      </c>
      <c r="Q6" s="239">
        <f t="shared" si="8"/>
        <v>-1.159710522915192E-2</v>
      </c>
      <c r="R6" s="238">
        <f t="shared" si="9"/>
        <v>0.98840289477084808</v>
      </c>
      <c r="S6" s="46">
        <f t="shared" si="10"/>
        <v>102.61457527053693</v>
      </c>
    </row>
    <row r="7" spans="1:19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(ref1987)'!AG9)</f>
        <v>1.1732739539115513</v>
      </c>
      <c r="H7" s="238">
        <f>('Anual_1947-1989 (ref1987)'!AI9)</f>
        <v>0.98991691538275506</v>
      </c>
      <c r="I7" s="238">
        <f t="shared" si="2"/>
        <v>1.1852246745959489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(ref1987)'!AM9)</f>
        <v>0.88151953549675355</v>
      </c>
      <c r="M7" s="238">
        <f t="shared" si="4"/>
        <v>-0.11848046450324645</v>
      </c>
      <c r="N7" s="238">
        <f t="shared" si="5"/>
        <v>-8.4257894755070586E-3</v>
      </c>
      <c r="O7" s="238">
        <f t="shared" si="6"/>
        <v>3.768052900175547E-3</v>
      </c>
      <c r="P7" s="238">
        <f t="shared" si="7"/>
        <v>-4.6577365753315116E-3</v>
      </c>
      <c r="Q7" s="239">
        <f t="shared" si="8"/>
        <v>-4.6577365753315116E-3</v>
      </c>
      <c r="R7" s="238">
        <f t="shared" si="9"/>
        <v>0.99534226342466847</v>
      </c>
      <c r="S7" s="46">
        <f t="shared" si="10"/>
        <v>102.13662361013724</v>
      </c>
    </row>
    <row r="8" spans="1:19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(ref1987)'!AG10)</f>
        <v>1.1430791675984457</v>
      </c>
      <c r="H8" s="238">
        <f>('Anual_1947-1989 (ref1987)'!AI10)</f>
        <v>2.0557231081387553</v>
      </c>
      <c r="I8" s="238">
        <f t="shared" si="2"/>
        <v>0.55604724346042189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(ref1987)'!AM10)</f>
        <v>1.7687902225001033</v>
      </c>
      <c r="M8" s="238">
        <f t="shared" si="4"/>
        <v>0.76879022250010332</v>
      </c>
      <c r="N8" s="238">
        <f t="shared" si="5"/>
        <v>1.1450788884721475E-3</v>
      </c>
      <c r="O8" s="238">
        <f t="shared" si="6"/>
        <v>4.3508579696833211E-3</v>
      </c>
      <c r="P8" s="238">
        <f t="shared" si="7"/>
        <v>5.4959368581554684E-3</v>
      </c>
      <c r="Q8" s="239">
        <f t="shared" si="8"/>
        <v>5.4959368581554684E-3</v>
      </c>
      <c r="R8" s="238">
        <f t="shared" si="9"/>
        <v>1.0054959368581555</v>
      </c>
      <c r="S8" s="46">
        <f t="shared" si="10"/>
        <v>102.69796004440374</v>
      </c>
    </row>
    <row r="9" spans="1:19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(ref1987)'!AG11)</f>
        <v>1.2249359219030829</v>
      </c>
      <c r="H9" s="238">
        <f>('Anual_1947-1989 (ref1987)'!AI11)</f>
        <v>1.7983777600079631</v>
      </c>
      <c r="I9" s="238">
        <f t="shared" si="2"/>
        <v>0.68113382468523131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(ref1987)'!AM11)</f>
        <v>1.3056083271465457</v>
      </c>
      <c r="M9" s="238">
        <f t="shared" si="4"/>
        <v>0.30560832714654573</v>
      </c>
      <c r="N9" s="238">
        <f t="shared" si="5"/>
        <v>1.2157904083557257E-2</v>
      </c>
      <c r="O9" s="238">
        <f t="shared" si="6"/>
        <v>-3.4873884467754386E-4</v>
      </c>
      <c r="P9" s="238">
        <f t="shared" si="7"/>
        <v>1.1809165238879713E-2</v>
      </c>
      <c r="Q9" s="239">
        <f t="shared" si="8"/>
        <v>1.1809165238879713E-2</v>
      </c>
      <c r="R9" s="238">
        <f t="shared" si="9"/>
        <v>1.0118091652388796</v>
      </c>
      <c r="S9" s="46">
        <f t="shared" si="10"/>
        <v>103.91073722426397</v>
      </c>
    </row>
    <row r="10" spans="1:19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(ref1987)'!AG12)</f>
        <v>1.2307456539143451</v>
      </c>
      <c r="H10" s="238">
        <f>('Anual_1947-1989 (ref1987)'!AI12)</f>
        <v>0.95068136048341734</v>
      </c>
      <c r="I10" s="238">
        <f t="shared" si="2"/>
        <v>1.2945932307839887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(ref1987)'!AM12)</f>
        <v>0.85916493852006814</v>
      </c>
      <c r="M10" s="238">
        <f t="shared" si="4"/>
        <v>-0.14083506147993186</v>
      </c>
      <c r="N10" s="238">
        <f t="shared" si="5"/>
        <v>-1.7940754254462562E-2</v>
      </c>
      <c r="O10" s="238">
        <f t="shared" si="6"/>
        <v>-1.2877053489259152E-3</v>
      </c>
      <c r="P10" s="238">
        <f t="shared" si="7"/>
        <v>-1.9228459603388478E-2</v>
      </c>
      <c r="Q10" s="239">
        <f t="shared" si="8"/>
        <v>-1.9228459603388478E-2</v>
      </c>
      <c r="R10" s="238">
        <f t="shared" si="9"/>
        <v>0.98077154039661152</v>
      </c>
      <c r="S10" s="46">
        <f t="shared" si="10"/>
        <v>101.91269381118889</v>
      </c>
    </row>
    <row r="11" spans="1:19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(ref1987)'!AG13)</f>
        <v>1.2103559742904781</v>
      </c>
      <c r="H11" s="238">
        <f>('Anual_1947-1989 (ref1987)'!AI13)</f>
        <v>0.95705519413405504</v>
      </c>
      <c r="I11" s="238">
        <f t="shared" si="2"/>
        <v>1.264666846498451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(ref1987)'!AM13)</f>
        <v>0.78752204619578781</v>
      </c>
      <c r="M11" s="238">
        <f t="shared" si="4"/>
        <v>-0.21247795380421219</v>
      </c>
      <c r="N11" s="238">
        <f t="shared" si="5"/>
        <v>6.4760563892033124E-4</v>
      </c>
      <c r="O11" s="238">
        <f t="shared" si="6"/>
        <v>-2.5698280395264343E-3</v>
      </c>
      <c r="P11" s="238">
        <f t="shared" si="7"/>
        <v>-1.9222224006061031E-3</v>
      </c>
      <c r="Q11" s="239">
        <f t="shared" si="8"/>
        <v>-1.9222224006061031E-3</v>
      </c>
      <c r="R11" s="238">
        <f t="shared" si="9"/>
        <v>0.99807777759939387</v>
      </c>
      <c r="S11" s="46">
        <f t="shared" si="10"/>
        <v>101.71679494823891</v>
      </c>
    </row>
    <row r="12" spans="1:19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(ref1987)'!AG14)</f>
        <v>1.160289119971311</v>
      </c>
      <c r="H12" s="238">
        <f>('Anual_1947-1989 (ref1987)'!AI14)</f>
        <v>1.0490727109570179</v>
      </c>
      <c r="I12" s="238">
        <f t="shared" si="2"/>
        <v>1.1060140139503161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(ref1987)'!AM14)</f>
        <v>0.91135042644975206</v>
      </c>
      <c r="M12" s="238">
        <f t="shared" si="4"/>
        <v>-8.864957355024794E-2</v>
      </c>
      <c r="N12" s="238">
        <f t="shared" si="5"/>
        <v>-1.0212432617626927E-3</v>
      </c>
      <c r="O12" s="238">
        <f t="shared" si="6"/>
        <v>5.6852775497282253E-4</v>
      </c>
      <c r="P12" s="238">
        <f t="shared" si="7"/>
        <v>-4.5271550678987018E-4</v>
      </c>
      <c r="Q12" s="239">
        <f t="shared" si="8"/>
        <v>-4.5271550678987018E-4</v>
      </c>
      <c r="R12" s="238">
        <f t="shared" si="9"/>
        <v>0.99954728449321018</v>
      </c>
      <c r="S12" s="46">
        <f t="shared" si="10"/>
        <v>101.67074617786488</v>
      </c>
    </row>
    <row r="13" spans="1:19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(ref1987)'!AG15)</f>
        <v>1.1477332126405257</v>
      </c>
      <c r="H13" s="238">
        <f>('Anual_1947-1989 (ref1987)'!AI15)</f>
        <v>1.6236907522015134</v>
      </c>
      <c r="I13" s="238">
        <f t="shared" si="2"/>
        <v>0.70686687787335667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(ref1987)'!AM15)</f>
        <v>1.4403801187677843</v>
      </c>
      <c r="M13" s="238">
        <f t="shared" si="4"/>
        <v>0.44038011876778427</v>
      </c>
      <c r="N13" s="238">
        <f t="shared" si="5"/>
        <v>-1.4758964243001352E-3</v>
      </c>
      <c r="O13" s="238">
        <f t="shared" si="6"/>
        <v>-1.1207146479604026E-3</v>
      </c>
      <c r="P13" s="238">
        <f t="shared" si="7"/>
        <v>-2.5966110722605378E-3</v>
      </c>
      <c r="Q13" s="239">
        <f t="shared" si="8"/>
        <v>-2.5966110722605378E-3</v>
      </c>
      <c r="R13" s="238">
        <f t="shared" si="9"/>
        <v>0.9974033889277395</v>
      </c>
      <c r="S13" s="46">
        <f t="shared" si="10"/>
        <v>101.40674679261446</v>
      </c>
    </row>
    <row r="14" spans="1:19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(ref1987)'!AG16)</f>
        <v>1.3917546338319262</v>
      </c>
      <c r="H14" s="238">
        <f>('Anual_1947-1989 (ref1987)'!AI16)</f>
        <v>1.0441270869517851</v>
      </c>
      <c r="I14" s="238">
        <f t="shared" si="2"/>
        <v>1.332936048900907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(ref1987)'!AM16)</f>
        <v>0.76365259387038786</v>
      </c>
      <c r="M14" s="238">
        <f t="shared" si="4"/>
        <v>-0.23634740612961214</v>
      </c>
      <c r="N14" s="238">
        <f t="shared" si="5"/>
        <v>-2.9117586499560555E-3</v>
      </c>
      <c r="O14" s="238">
        <f t="shared" si="6"/>
        <v>1.9613687151001065E-3</v>
      </c>
      <c r="P14" s="238">
        <f t="shared" si="7"/>
        <v>-9.50389934855949E-4</v>
      </c>
      <c r="Q14" s="239">
        <f t="shared" si="8"/>
        <v>-9.50389934855949E-4</v>
      </c>
      <c r="R14" s="238">
        <f t="shared" si="9"/>
        <v>0.99904961006514403</v>
      </c>
      <c r="S14" s="46">
        <f t="shared" si="10"/>
        <v>101.31037084113626</v>
      </c>
    </row>
    <row r="15" spans="1:19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(ref1987)'!AG17)</f>
        <v>1.2944811308554196</v>
      </c>
      <c r="H15" s="238">
        <f>('Anual_1947-1989 (ref1987)'!AI17)</f>
        <v>1.2525081758754761</v>
      </c>
      <c r="I15" s="238">
        <f t="shared" si="2"/>
        <v>1.0335111225526374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(ref1987)'!AM17)</f>
        <v>0.99819236970879754</v>
      </c>
      <c r="M15" s="238">
        <f t="shared" si="4"/>
        <v>-1.8076302912024556E-3</v>
      </c>
      <c r="N15" s="238">
        <f t="shared" si="5"/>
        <v>-3.6572998403231198E-3</v>
      </c>
      <c r="O15" s="238">
        <f t="shared" si="6"/>
        <v>1.9516746726819807E-5</v>
      </c>
      <c r="P15" s="238">
        <f t="shared" si="7"/>
        <v>-3.6377830935962999E-3</v>
      </c>
      <c r="Q15" s="239">
        <f t="shared" si="8"/>
        <v>-3.6377830935962999E-3</v>
      </c>
      <c r="R15" s="238">
        <f t="shared" si="9"/>
        <v>0.9963622169064037</v>
      </c>
      <c r="S15" s="46">
        <f t="shared" si="10"/>
        <v>100.9418256868844</v>
      </c>
    </row>
    <row r="16" spans="1:19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(ref1987)'!AG18)</f>
        <v>1.3325422113805159</v>
      </c>
      <c r="H16" s="238">
        <f>('Anual_1947-1989 (ref1987)'!AI18)</f>
        <v>1.5051006513736263</v>
      </c>
      <c r="I16" s="238">
        <f t="shared" si="2"/>
        <v>0.88535089674193856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(ref1987)'!AM18)</f>
        <v>1.1313904003460749</v>
      </c>
      <c r="M16" s="238">
        <f t="shared" si="4"/>
        <v>0.13139040034607485</v>
      </c>
      <c r="N16" s="238">
        <f t="shared" si="5"/>
        <v>-1.7757176764267182E-4</v>
      </c>
      <c r="O16" s="238">
        <f t="shared" si="6"/>
        <v>-4.6175168613336371E-4</v>
      </c>
      <c r="P16" s="238">
        <f t="shared" si="7"/>
        <v>-6.3932345377603554E-4</v>
      </c>
      <c r="Q16" s="239">
        <f t="shared" si="8"/>
        <v>-6.3932345377603554E-4</v>
      </c>
      <c r="R16" s="238">
        <f t="shared" si="9"/>
        <v>0.99936067654622396</v>
      </c>
      <c r="S16" s="46">
        <f t="shared" si="10"/>
        <v>100.87729121025581</v>
      </c>
    </row>
    <row r="17" spans="1:19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(ref1987)'!AG19)</f>
        <v>1.4951308032546156</v>
      </c>
      <c r="H17" s="238">
        <f>('Anual_1947-1989 (ref1987)'!AI19)</f>
        <v>1.3271953776813186</v>
      </c>
      <c r="I17" s="238">
        <f t="shared" si="2"/>
        <v>1.1265340645374227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(ref1987)'!AM19)</f>
        <v>0.91799787044449688</v>
      </c>
      <c r="M17" s="238">
        <f t="shared" si="4"/>
        <v>-8.2002129555503123E-2</v>
      </c>
      <c r="N17" s="238">
        <f t="shared" si="5"/>
        <v>-5.3733339754250863E-3</v>
      </c>
      <c r="O17" s="238">
        <f t="shared" si="6"/>
        <v>1.2166481430811004E-3</v>
      </c>
      <c r="P17" s="238">
        <f t="shared" si="7"/>
        <v>-4.1566858323439856E-3</v>
      </c>
      <c r="Q17" s="239">
        <f t="shared" si="8"/>
        <v>-4.1566858323439856E-3</v>
      </c>
      <c r="R17" s="238">
        <f t="shared" si="9"/>
        <v>0.99584331416765604</v>
      </c>
      <c r="S17" s="46">
        <f t="shared" si="10"/>
        <v>100.45797600307689</v>
      </c>
    </row>
    <row r="18" spans="1:19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(ref1987)'!AG20)</f>
        <v>1.7274190613321805</v>
      </c>
      <c r="H18" s="238">
        <f>('Anual_1947-1989 (ref1987)'!AI20)</f>
        <v>1.508054744423847</v>
      </c>
      <c r="I18" s="238">
        <f t="shared" si="2"/>
        <v>1.1454617730022405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(ref1987)'!AM20)</f>
        <v>0.87762720150491247</v>
      </c>
      <c r="M18" s="238">
        <f t="shared" si="4"/>
        <v>-0.12237279849508753</v>
      </c>
      <c r="N18" s="238">
        <f t="shared" si="5"/>
        <v>-1.0617326973485725E-3</v>
      </c>
      <c r="O18" s="238">
        <f t="shared" si="6"/>
        <v>5.2539457778404846E-4</v>
      </c>
      <c r="P18" s="238">
        <f t="shared" si="7"/>
        <v>-5.36338119564524E-4</v>
      </c>
      <c r="Q18" s="239">
        <f t="shared" si="8"/>
        <v>-5.36338119564524E-4</v>
      </c>
      <c r="R18" s="238">
        <f t="shared" si="9"/>
        <v>0.99946366188043545</v>
      </c>
      <c r="S18" s="46">
        <f t="shared" si="10"/>
        <v>100.40409656113215</v>
      </c>
    </row>
    <row r="19" spans="1:19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(ref1987)'!AG21)</f>
        <v>1.9172322282278897</v>
      </c>
      <c r="H19" s="238">
        <f>('Anual_1947-1989 (ref1987)'!AI21)</f>
        <v>2.5788465400686782</v>
      </c>
      <c r="I19" s="238">
        <f t="shared" si="2"/>
        <v>0.74344564456977391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(ref1987)'!AM21)</f>
        <v>1.2145758087494145</v>
      </c>
      <c r="M19" s="238">
        <f t="shared" si="4"/>
        <v>0.21457580874941451</v>
      </c>
      <c r="N19" s="238">
        <f t="shared" si="5"/>
        <v>1.0217972029288088E-2</v>
      </c>
      <c r="O19" s="238">
        <f t="shared" si="6"/>
        <v>1.5925503972574562E-3</v>
      </c>
      <c r="P19" s="238">
        <f t="shared" si="7"/>
        <v>1.1810522426545544E-2</v>
      </c>
      <c r="Q19" s="239">
        <f t="shared" si="8"/>
        <v>1.1810522426545544E-2</v>
      </c>
      <c r="R19" s="238">
        <f t="shared" si="9"/>
        <v>1.0118105224265455</v>
      </c>
      <c r="S19" s="46">
        <f t="shared" si="10"/>
        <v>101.58992139528443</v>
      </c>
    </row>
    <row r="20" spans="1:19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(ref1987)'!AG22)</f>
        <v>1.6567337881840336</v>
      </c>
      <c r="H20" s="238">
        <f>('Anual_1947-1989 (ref1987)'!AI22)</f>
        <v>1.5719860603146842</v>
      </c>
      <c r="I20" s="238">
        <f t="shared" si="2"/>
        <v>1.0539112464218572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(ref1987)'!AM22)</f>
        <v>0.94386766996014781</v>
      </c>
      <c r="M20" s="238">
        <f t="shared" si="4"/>
        <v>-5.6132330039852185E-2</v>
      </c>
      <c r="N20" s="238">
        <f t="shared" si="5"/>
        <v>7.2523496545809829E-4</v>
      </c>
      <c r="O20" s="238">
        <f t="shared" si="6"/>
        <v>-1.3114690829829428E-3</v>
      </c>
      <c r="P20" s="238">
        <f t="shared" si="7"/>
        <v>-5.862341175248445E-4</v>
      </c>
      <c r="Q20" s="239">
        <f t="shared" si="8"/>
        <v>-5.862341175248445E-4</v>
      </c>
      <c r="R20" s="238">
        <f t="shared" si="9"/>
        <v>0.9994137658824751</v>
      </c>
      <c r="S20" s="46">
        <f t="shared" si="10"/>
        <v>101.53036591736584</v>
      </c>
    </row>
    <row r="21" spans="1:19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(ref1987)'!AG23)</f>
        <v>1.4129038327990269</v>
      </c>
      <c r="H21" s="238">
        <f>('Anual_1947-1989 (ref1987)'!AI23)</f>
        <v>1.1241279949371206</v>
      </c>
      <c r="I21" s="238">
        <f t="shared" si="2"/>
        <v>1.256888752137215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(ref1987)'!AM23)</f>
        <v>0.82965494685583019</v>
      </c>
      <c r="M21" s="238">
        <f t="shared" si="4"/>
        <v>-0.17034505314416981</v>
      </c>
      <c r="N21" s="238">
        <f t="shared" si="5"/>
        <v>-6.1942515827318441E-3</v>
      </c>
      <c r="O21" s="238">
        <f t="shared" si="6"/>
        <v>-1.4675783654766301E-3</v>
      </c>
      <c r="P21" s="238">
        <f t="shared" si="7"/>
        <v>-7.6618299482084738E-3</v>
      </c>
      <c r="Q21" s="239">
        <f t="shared" si="8"/>
        <v>-7.6618299482084738E-3</v>
      </c>
      <c r="R21" s="238">
        <f t="shared" si="9"/>
        <v>0.99233817005179148</v>
      </c>
      <c r="S21" s="46">
        <f t="shared" si="10"/>
        <v>100.7524575191276</v>
      </c>
    </row>
    <row r="22" spans="1:19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(ref1987)'!AG24)</f>
        <v>1.3044522547735196</v>
      </c>
      <c r="H22" s="238">
        <f>('Anual_1947-1989 (ref1987)'!AI24)</f>
        <v>1.199528233129121</v>
      </c>
      <c r="I22" s="238">
        <f t="shared" si="2"/>
        <v>1.0874710729989998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(ref1987)'!AM24)</f>
        <v>0.93051165790538848</v>
      </c>
      <c r="M22" s="238">
        <f t="shared" si="4"/>
        <v>-6.9488342094611522E-2</v>
      </c>
      <c r="N22" s="238">
        <f t="shared" si="5"/>
        <v>-1.4627769495220802E-3</v>
      </c>
      <c r="O22" s="238">
        <f t="shared" si="6"/>
        <v>4.113521895333206E-5</v>
      </c>
      <c r="P22" s="238">
        <f t="shared" si="7"/>
        <v>-1.421641730568748E-3</v>
      </c>
      <c r="Q22" s="239">
        <f t="shared" si="8"/>
        <v>-1.421641730568748E-3</v>
      </c>
      <c r="R22" s="238">
        <f t="shared" si="9"/>
        <v>0.9985783582694312</v>
      </c>
      <c r="S22" s="46">
        <f t="shared" si="10"/>
        <v>100.60922362106105</v>
      </c>
    </row>
    <row r="23" spans="1:19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(ref1987)'!AG25)</f>
        <v>1.2200846714349667</v>
      </c>
      <c r="H23" s="238">
        <f>('Anual_1947-1989 (ref1987)'!AI25)</f>
        <v>1.2622507070437996</v>
      </c>
      <c r="I23" s="238">
        <f t="shared" si="2"/>
        <v>0.96659456368411467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(ref1987)'!AM25)</f>
        <v>1.0608630004445074</v>
      </c>
      <c r="M23" s="238">
        <f t="shared" si="4"/>
        <v>6.0863000444507431E-2</v>
      </c>
      <c r="N23" s="238">
        <f t="shared" si="5"/>
        <v>-3.0017875746831749E-3</v>
      </c>
      <c r="O23" s="238">
        <f t="shared" si="6"/>
        <v>-4.3427795357032248E-4</v>
      </c>
      <c r="P23" s="238">
        <f t="shared" si="7"/>
        <v>-3.4360655282534972E-3</v>
      </c>
      <c r="Q23" s="239">
        <f t="shared" si="8"/>
        <v>-3.4360655282534972E-3</v>
      </c>
      <c r="R23" s="238">
        <f t="shared" si="9"/>
        <v>0.99656393447174652</v>
      </c>
      <c r="S23" s="46">
        <f t="shared" si="10"/>
        <v>100.26352373595238</v>
      </c>
    </row>
    <row r="24" spans="1:19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(ref1987)'!AG26)</f>
        <v>1.2264461389408234</v>
      </c>
      <c r="H24" s="238">
        <f>('Anual_1947-1989 (ref1987)'!AI26)</f>
        <v>1.2954864992768444</v>
      </c>
      <c r="I24" s="238">
        <f t="shared" si="2"/>
        <v>0.94670700128904461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(ref1987)'!AM26)</f>
        <v>1.0322982151427353</v>
      </c>
      <c r="M24" s="238">
        <f t="shared" si="4"/>
        <v>3.2298215142735343E-2</v>
      </c>
      <c r="N24" s="238">
        <f t="shared" si="5"/>
        <v>2.9882026195348983E-3</v>
      </c>
      <c r="O24" s="238">
        <f t="shared" si="6"/>
        <v>-3.5751442929136466E-6</v>
      </c>
      <c r="P24" s="238">
        <f t="shared" si="7"/>
        <v>2.9846274752419848E-3</v>
      </c>
      <c r="Q24" s="239">
        <f t="shared" si="8"/>
        <v>2.9846274752419848E-3</v>
      </c>
      <c r="R24" s="238">
        <f t="shared" si="9"/>
        <v>1.0029846274752421</v>
      </c>
      <c r="S24" s="46">
        <f t="shared" si="10"/>
        <v>100.56277300365929</v>
      </c>
    </row>
    <row r="25" spans="1:19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(ref1987)'!AG27)</f>
        <v>1.2239571504412392</v>
      </c>
      <c r="H25" s="238">
        <f>('Anual_1947-1989 (ref1987)'!AI27)</f>
        <v>1.2958957261331123</v>
      </c>
      <c r="I25" s="238">
        <f t="shared" si="2"/>
        <v>0.94448737329620325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(ref1987)'!AM27)</f>
        <v>1.0097583802659122</v>
      </c>
      <c r="M25" s="238">
        <f t="shared" si="4"/>
        <v>9.7583802659122476E-3</v>
      </c>
      <c r="N25" s="238">
        <f t="shared" si="5"/>
        <v>6.7997998800806408E-3</v>
      </c>
      <c r="O25" s="238">
        <f t="shared" si="6"/>
        <v>-4.0582932372535629E-5</v>
      </c>
      <c r="P25" s="238">
        <f t="shared" si="7"/>
        <v>6.7592169477081049E-3</v>
      </c>
      <c r="Q25" s="239">
        <f t="shared" si="8"/>
        <v>6.7592169477081049E-3</v>
      </c>
      <c r="R25" s="238">
        <f t="shared" si="9"/>
        <v>1.0067592169477082</v>
      </c>
      <c r="S25" s="46">
        <f t="shared" si="10"/>
        <v>101.24249860325415</v>
      </c>
    </row>
    <row r="26" spans="1:19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(ref1987)'!AG28)</f>
        <v>1.2013271643716867</v>
      </c>
      <c r="H26" s="238">
        <f>('Anual_1947-1989 (ref1987)'!AI28)</f>
        <v>1.1521656449001481</v>
      </c>
      <c r="I26" s="238">
        <f t="shared" si="2"/>
        <v>1.0426687947945186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(ref1987)'!AM28)</f>
        <v>0.98794648485185432</v>
      </c>
      <c r="M26" s="238">
        <f t="shared" si="4"/>
        <v>-1.2053515148145677E-2</v>
      </c>
      <c r="N26" s="238">
        <f t="shared" si="5"/>
        <v>-4.3986824468798822E-3</v>
      </c>
      <c r="O26" s="238">
        <f t="shared" si="6"/>
        <v>2.1184824487939781E-4</v>
      </c>
      <c r="P26" s="238">
        <f t="shared" si="7"/>
        <v>-4.1868342020004844E-3</v>
      </c>
      <c r="Q26" s="239">
        <f t="shared" si="8"/>
        <v>-4.1868342020004844E-3</v>
      </c>
      <c r="R26" s="238">
        <f t="shared" si="9"/>
        <v>0.9958131657979995</v>
      </c>
      <c r="S26" s="46">
        <f t="shared" si="10"/>
        <v>100.81861304740606</v>
      </c>
    </row>
    <row r="27" spans="1:19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(ref1987)'!AG29)</f>
        <v>1.1657640809224212</v>
      </c>
      <c r="H27" s="238">
        <f>('Anual_1947-1989 (ref1987)'!AI29)</f>
        <v>1.2114459988077695</v>
      </c>
      <c r="I27" s="238">
        <f t="shared" si="2"/>
        <v>0.96229141213862968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(ref1987)'!AM29)</f>
        <v>1.0369617879388047</v>
      </c>
      <c r="M27" s="238">
        <f t="shared" si="4"/>
        <v>3.6961787938804669E-2</v>
      </c>
      <c r="N27" s="238">
        <f t="shared" si="5"/>
        <v>3.3335797333312227E-4</v>
      </c>
      <c r="O27" s="238">
        <f t="shared" si="6"/>
        <v>-5.6595934408711058E-4</v>
      </c>
      <c r="P27" s="238">
        <f t="shared" si="7"/>
        <v>-2.3260137075398831E-4</v>
      </c>
      <c r="Q27" s="239">
        <f t="shared" si="8"/>
        <v>-2.3260137075398831E-4</v>
      </c>
      <c r="R27" s="238">
        <f t="shared" si="9"/>
        <v>0.99976739862924602</v>
      </c>
      <c r="S27" s="46">
        <f t="shared" si="10"/>
        <v>100.79516249981371</v>
      </c>
    </row>
    <row r="28" spans="1:19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(ref1987)'!AG30)</f>
        <v>1.1268160798739266</v>
      </c>
      <c r="H28" s="238">
        <f>('Anual_1947-1989 (ref1987)'!AI30)</f>
        <v>1.3960517152357295</v>
      </c>
      <c r="I28" s="238">
        <f t="shared" si="2"/>
        <v>0.80714494139184434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(ref1987)'!AM30)</f>
        <v>1.171420935555642</v>
      </c>
      <c r="M28" s="238">
        <f t="shared" si="4"/>
        <v>0.17142093555564197</v>
      </c>
      <c r="N28" s="238">
        <f t="shared" si="5"/>
        <v>8.0672526906133534E-3</v>
      </c>
      <c r="O28" s="238">
        <f t="shared" si="6"/>
        <v>-1.707137906707733E-3</v>
      </c>
      <c r="P28" s="238">
        <f t="shared" si="7"/>
        <v>6.3601147839056201E-3</v>
      </c>
      <c r="Q28" s="239">
        <f t="shared" si="8"/>
        <v>6.3601147839056201E-3</v>
      </c>
      <c r="R28" s="238">
        <f t="shared" si="9"/>
        <v>1.0063601147839056</v>
      </c>
      <c r="S28" s="46">
        <f t="shared" si="10"/>
        <v>101.43623130297495</v>
      </c>
    </row>
    <row r="29" spans="1:19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(ref1987)'!AG31)</f>
        <v>1.275917166649571</v>
      </c>
      <c r="H29" s="238">
        <f>('Anual_1947-1989 (ref1987)'!AI31)</f>
        <v>1.3914260300571599</v>
      </c>
      <c r="I29" s="238">
        <f t="shared" si="2"/>
        <v>0.91698526482011855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(ref1987)'!AM31)</f>
        <v>1.1947731974439642</v>
      </c>
      <c r="M29" s="238">
        <f t="shared" si="4"/>
        <v>0.19477319744396415</v>
      </c>
      <c r="N29" s="238">
        <f t="shared" si="5"/>
        <v>-1.6043671029812932E-2</v>
      </c>
      <c r="O29" s="238">
        <f t="shared" si="6"/>
        <v>-9.1647040883226141E-3</v>
      </c>
      <c r="P29" s="238">
        <f t="shared" si="7"/>
        <v>-2.5208375118135548E-2</v>
      </c>
      <c r="Q29" s="239">
        <f t="shared" si="8"/>
        <v>-2.5208375118135548E-2</v>
      </c>
      <c r="R29" s="238">
        <f t="shared" si="9"/>
        <v>0.97479162488186444</v>
      </c>
      <c r="S29" s="46">
        <f t="shared" si="10"/>
        <v>98.879188733719587</v>
      </c>
    </row>
    <row r="30" spans="1:19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(ref1987)'!AG32)</f>
        <v>1.2896054889174027</v>
      </c>
      <c r="H30" s="238">
        <f>('Anual_1947-1989 (ref1987)'!AI32)</f>
        <v>1.228221122448157</v>
      </c>
      <c r="I30" s="238">
        <f t="shared" si="2"/>
        <v>1.0499782696676727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(ref1987)'!AM32)</f>
        <v>0.97511380021819194</v>
      </c>
      <c r="M30" s="238">
        <f t="shared" si="4"/>
        <v>-2.488619978180806E-2</v>
      </c>
      <c r="N30" s="238">
        <f t="shared" si="5"/>
        <v>-4.407587013307037E-3</v>
      </c>
      <c r="O30" s="238">
        <f t="shared" si="6"/>
        <v>9.6935654215037016E-4</v>
      </c>
      <c r="P30" s="238">
        <f t="shared" si="7"/>
        <v>-3.4382304711566671E-3</v>
      </c>
      <c r="Q30" s="239">
        <f t="shared" si="8"/>
        <v>-3.4382304711566671E-3</v>
      </c>
      <c r="R30" s="238">
        <f t="shared" si="9"/>
        <v>0.99656176952884334</v>
      </c>
      <c r="S30" s="46">
        <f t="shared" si="10"/>
        <v>98.53921929405206</v>
      </c>
    </row>
    <row r="31" spans="1:19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(ref1987)'!AG33)</f>
        <v>1.4187986131693633</v>
      </c>
      <c r="H31" s="238">
        <f>('Anual_1947-1989 (ref1987)'!AI33)</f>
        <v>1.5339267163258381</v>
      </c>
      <c r="I31" s="238">
        <f t="shared" si="2"/>
        <v>0.92494549972228324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(ref1987)'!AM33)</f>
        <v>1.0238295574793894</v>
      </c>
      <c r="M31" s="238">
        <f t="shared" si="4"/>
        <v>2.3829557479389418E-2</v>
      </c>
      <c r="N31" s="238">
        <f t="shared" si="5"/>
        <v>8.7378509985774223E-3</v>
      </c>
      <c r="O31" s="238">
        <f t="shared" si="6"/>
        <v>-5.5608958274465294E-4</v>
      </c>
      <c r="P31" s="238">
        <f t="shared" si="7"/>
        <v>8.1817614158327702E-3</v>
      </c>
      <c r="Q31" s="239">
        <f t="shared" si="8"/>
        <v>8.1817614158327702E-3</v>
      </c>
      <c r="R31" s="238">
        <f t="shared" si="9"/>
        <v>1.0081817614158328</v>
      </c>
      <c r="S31" s="46">
        <f t="shared" si="10"/>
        <v>99.345443676418427</v>
      </c>
    </row>
    <row r="32" spans="1:19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(ref1987)'!AG34)</f>
        <v>1.4374725105129125</v>
      </c>
      <c r="H32" s="238">
        <f>('Anual_1947-1989 (ref1987)'!AI34)</f>
        <v>1.6518191445245833</v>
      </c>
      <c r="I32" s="238">
        <f t="shared" si="2"/>
        <v>0.8702360154123514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(ref1987)'!AM34)</f>
        <v>1.0637449177063412</v>
      </c>
      <c r="M32" s="238">
        <f t="shared" si="4"/>
        <v>6.3744917706341164E-2</v>
      </c>
      <c r="N32" s="238">
        <f t="shared" si="5"/>
        <v>1.1008951550903942E-2</v>
      </c>
      <c r="O32" s="238">
        <f t="shared" si="6"/>
        <v>-3.9830169012788555E-4</v>
      </c>
      <c r="P32" s="238">
        <f t="shared" si="7"/>
        <v>1.0610649860776056E-2</v>
      </c>
      <c r="Q32" s="239">
        <f t="shared" si="8"/>
        <v>1.0610649860776056E-2</v>
      </c>
      <c r="R32" s="238">
        <f t="shared" si="9"/>
        <v>1.0106106498607761</v>
      </c>
      <c r="S32" s="46">
        <f t="shared" si="10"/>
        <v>100.39956339453235</v>
      </c>
    </row>
    <row r="33" spans="1:19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(ref1987)'!AG35)</f>
        <v>1.3868671836550772</v>
      </c>
      <c r="H33" s="238">
        <f>('Anual_1947-1989 (ref1987)'!AI35)</f>
        <v>1.1948845242489192</v>
      </c>
      <c r="I33" s="238">
        <f t="shared" si="2"/>
        <v>1.1606704710874338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(ref1987)'!AM35)</f>
        <v>0.92731012180534489</v>
      </c>
      <c r="M33" s="238">
        <f t="shared" si="4"/>
        <v>-7.2689878194655111E-2</v>
      </c>
      <c r="N33" s="238">
        <f t="shared" si="5"/>
        <v>-1.1569862288993095E-2</v>
      </c>
      <c r="O33" s="238">
        <f t="shared" si="6"/>
        <v>9.3432792421739639E-4</v>
      </c>
      <c r="P33" s="238">
        <f t="shared" si="7"/>
        <v>-1.06355343647757E-2</v>
      </c>
      <c r="Q33" s="239">
        <f t="shared" si="8"/>
        <v>-1.06355343647757E-2</v>
      </c>
      <c r="R33" s="238">
        <f t="shared" si="9"/>
        <v>0.98936446563522429</v>
      </c>
      <c r="S33" s="46">
        <f t="shared" si="10"/>
        <v>99.331760387841328</v>
      </c>
    </row>
    <row r="34" spans="1:19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(ref1987)'!AG36)</f>
        <v>1.5270397228627821</v>
      </c>
      <c r="H34" s="238">
        <f>('Anual_1947-1989 (ref1987)'!AI36)</f>
        <v>1.648256624213289</v>
      </c>
      <c r="I34" s="238">
        <f t="shared" si="2"/>
        <v>0.92645750693805728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(ref1987)'!AM36)</f>
        <v>1.12453703761656</v>
      </c>
      <c r="M34" s="238">
        <f t="shared" si="4"/>
        <v>0.12453703761655999</v>
      </c>
      <c r="N34" s="238">
        <f t="shared" si="5"/>
        <v>-6.039563938882061E-3</v>
      </c>
      <c r="O34" s="238">
        <f t="shared" si="6"/>
        <v>-2.3093938802570208E-3</v>
      </c>
      <c r="P34" s="238">
        <f t="shared" si="7"/>
        <v>-8.3489578191390818E-3</v>
      </c>
      <c r="Q34" s="239">
        <f t="shared" si="8"/>
        <v>-8.3489578191390818E-3</v>
      </c>
      <c r="R34" s="238">
        <f t="shared" si="9"/>
        <v>0.99165104218086086</v>
      </c>
      <c r="S34" s="46">
        <f t="shared" si="10"/>
        <v>98.502443710262412</v>
      </c>
    </row>
    <row r="35" spans="1:19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(ref1987)'!AG37)</f>
        <v>1.8281348928877246</v>
      </c>
      <c r="H35" s="238">
        <f>('Anual_1947-1989 (ref1987)'!AI37)</f>
        <v>2.1229867101671194</v>
      </c>
      <c r="I35" s="238">
        <f t="shared" si="2"/>
        <v>0.86111461938629641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(ref1987)'!AM37)</f>
        <v>1.2933892863097718</v>
      </c>
      <c r="M35" s="238">
        <f t="shared" si="4"/>
        <v>0.29338928630977179</v>
      </c>
      <c r="N35" s="238">
        <f t="shared" si="5"/>
        <v>-1.6821824603570772E-2</v>
      </c>
      <c r="O35" s="238">
        <f t="shared" si="6"/>
        <v>-5.059854845322613E-3</v>
      </c>
      <c r="P35" s="238">
        <f t="shared" si="7"/>
        <v>-2.1881679448893385E-2</v>
      </c>
      <c r="Q35" s="239">
        <f t="shared" si="8"/>
        <v>-2.1881679448893385E-2</v>
      </c>
      <c r="R35" s="238">
        <f t="shared" si="9"/>
        <v>0.97811832055110659</v>
      </c>
      <c r="S35" s="46">
        <f t="shared" si="10"/>
        <v>96.347044812061782</v>
      </c>
    </row>
    <row r="36" spans="1:19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(ref1987)'!AG38)</f>
        <v>2.0558491650107831</v>
      </c>
      <c r="H36" s="238">
        <f>('Anual_1947-1989 (ref1987)'!AI38)</f>
        <v>1.7005560831521107</v>
      </c>
      <c r="I36" s="238">
        <f t="shared" si="2"/>
        <v>1.2089275886744701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(ref1987)'!AM38)</f>
        <v>0.88122386898509975</v>
      </c>
      <c r="M36" s="238">
        <f t="shared" si="4"/>
        <v>-0.11877613101490025</v>
      </c>
      <c r="N36" s="238">
        <f t="shared" si="5"/>
        <v>-1.4109911058066206E-2</v>
      </c>
      <c r="O36" s="238">
        <f t="shared" si="6"/>
        <v>5.2195015385256521E-4</v>
      </c>
      <c r="P36" s="238">
        <f t="shared" si="7"/>
        <v>-1.3587960904213641E-2</v>
      </c>
      <c r="Q36" s="239">
        <f t="shared" si="8"/>
        <v>-1.3587960904213641E-2</v>
      </c>
      <c r="R36" s="238">
        <f t="shared" si="9"/>
        <v>0.98641203909578634</v>
      </c>
      <c r="S36" s="46">
        <f t="shared" si="10"/>
        <v>95.03788493391896</v>
      </c>
    </row>
    <row r="37" spans="1:19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(ref1987)'!AG39)</f>
        <v>1.9799696806276981</v>
      </c>
      <c r="H37" s="238">
        <f>('Anual_1947-1989 (ref1987)'!AI39)</f>
        <v>1.8317394183547369</v>
      </c>
      <c r="I37" s="238">
        <f t="shared" si="2"/>
        <v>1.0809232256442356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(ref1987)'!AM39)</f>
        <v>0.9383056069137935</v>
      </c>
      <c r="M37" s="238">
        <f t="shared" si="4"/>
        <v>-6.16943930862065E-2</v>
      </c>
      <c r="N37" s="238">
        <f t="shared" si="5"/>
        <v>-2.4845353825872943E-3</v>
      </c>
      <c r="O37" s="238">
        <f t="shared" si="6"/>
        <v>4.5382005808332853E-4</v>
      </c>
      <c r="P37" s="238">
        <f t="shared" si="7"/>
        <v>-2.0307153245039656E-3</v>
      </c>
      <c r="Q37" s="239">
        <f t="shared" si="8"/>
        <v>-2.0307153245039656E-3</v>
      </c>
      <c r="R37" s="238">
        <f t="shared" si="9"/>
        <v>0.99796928467549606</v>
      </c>
      <c r="S37" s="46">
        <f t="shared" si="10"/>
        <v>94.844890044575209</v>
      </c>
    </row>
    <row r="38" spans="1:19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(ref1987)'!AG40)</f>
        <v>2.4202205314314336</v>
      </c>
      <c r="H38" s="238">
        <f>('Anual_1947-1989 (ref1987)'!AI40)</f>
        <v>3.0545399400409101</v>
      </c>
      <c r="I38" s="238">
        <f t="shared" si="2"/>
        <v>0.79233553298995951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(ref1987)'!AM40)</f>
        <v>1.2688084372486637</v>
      </c>
      <c r="M38" s="238">
        <f t="shared" si="4"/>
        <v>0.26880843724866366</v>
      </c>
      <c r="N38" s="238">
        <f t="shared" si="5"/>
        <v>-9.1617776923732207E-4</v>
      </c>
      <c r="O38" s="238">
        <f t="shared" si="6"/>
        <v>5.4811313055435846E-3</v>
      </c>
      <c r="P38" s="238">
        <f t="shared" si="7"/>
        <v>4.5649535363062625E-3</v>
      </c>
      <c r="Q38" s="239">
        <f t="shared" si="8"/>
        <v>4.5649535363062625E-3</v>
      </c>
      <c r="R38" s="238">
        <f t="shared" si="9"/>
        <v>1.0045649535363064</v>
      </c>
      <c r="S38" s="46">
        <f t="shared" si="10"/>
        <v>95.27785256078478</v>
      </c>
    </row>
    <row r="39" spans="1:19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(ref1987)'!AG41)</f>
        <v>2.967331073819806</v>
      </c>
      <c r="H39" s="238">
        <f>('Anual_1947-1989 (ref1987)'!AI41)</f>
        <v>3.3114485212482885</v>
      </c>
      <c r="I39" s="238">
        <f t="shared" si="2"/>
        <v>0.89608250129198341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(ref1987)'!AM41)</f>
        <v>1.0840800354234779</v>
      </c>
      <c r="M39" s="238">
        <f t="shared" si="4"/>
        <v>8.4080035423477861E-2</v>
      </c>
      <c r="N39" s="238">
        <f t="shared" si="5"/>
        <v>6.3736229731408186E-3</v>
      </c>
      <c r="O39" s="238">
        <f t="shared" si="6"/>
        <v>4.8403235888885279E-3</v>
      </c>
      <c r="P39" s="238">
        <f t="shared" si="7"/>
        <v>1.1213946562029346E-2</v>
      </c>
      <c r="Q39" s="239">
        <f t="shared" si="8"/>
        <v>1.1213946562029346E-2</v>
      </c>
      <c r="R39" s="238">
        <f t="shared" si="9"/>
        <v>1.0112139465620293</v>
      </c>
      <c r="S39" s="46">
        <f t="shared" si="10"/>
        <v>96.346293307946326</v>
      </c>
    </row>
    <row r="40" spans="1:19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(ref1987)'!AG42)</f>
        <v>3.2699524789726095</v>
      </c>
      <c r="H40" s="238">
        <f>('Anual_1947-1989 (ref1987)'!AI42)</f>
        <v>3.1226083521248853</v>
      </c>
      <c r="I40" s="238">
        <f t="shared" si="2"/>
        <v>1.0471862335049027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(ref1987)'!AM42)</f>
        <v>0.97514108065379135</v>
      </c>
      <c r="M40" s="238">
        <f t="shared" si="4"/>
        <v>-2.4858919346208652E-2</v>
      </c>
      <c r="N40" s="238">
        <f t="shared" si="5"/>
        <v>-4.3903315739144107E-3</v>
      </c>
      <c r="O40" s="238">
        <f t="shared" si="6"/>
        <v>-1.388692558043288E-3</v>
      </c>
      <c r="P40" s="238">
        <f t="shared" si="7"/>
        <v>-5.7790241319576989E-3</v>
      </c>
      <c r="Q40" s="239">
        <f t="shared" si="8"/>
        <v>-5.7790241319576989E-3</v>
      </c>
      <c r="R40" s="238">
        <f t="shared" si="9"/>
        <v>0.99422097586804226</v>
      </c>
      <c r="S40" s="46">
        <f t="shared" si="10"/>
        <v>95.789505753895028</v>
      </c>
    </row>
    <row r="41" spans="1:19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(ref1987)'!AG43)</f>
        <v>2.4372614253776974</v>
      </c>
      <c r="H41" s="238">
        <f>('Anual_1947-1989 (ref1987)'!AI43)</f>
        <v>2.2786037903238219</v>
      </c>
      <c r="I41" s="238">
        <f t="shared" si="2"/>
        <v>1.0696293211341179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(ref1987)'!AM43)</f>
        <v>0.82934495984553491</v>
      </c>
      <c r="M41" s="238">
        <f t="shared" si="4"/>
        <v>-0.17065504015446509</v>
      </c>
      <c r="N41" s="238">
        <f t="shared" si="5"/>
        <v>2.2967142318062399E-2</v>
      </c>
      <c r="O41" s="238">
        <f t="shared" si="6"/>
        <v>-5.2963827810648774E-3</v>
      </c>
      <c r="P41" s="238">
        <f t="shared" si="7"/>
        <v>1.7670759536997521E-2</v>
      </c>
      <c r="Q41" s="239">
        <f t="shared" si="8"/>
        <v>1.7670759536997521E-2</v>
      </c>
      <c r="R41" s="238">
        <f t="shared" si="9"/>
        <v>1.0176707595369976</v>
      </c>
      <c r="S41" s="46">
        <f t="shared" si="10"/>
        <v>97.482179076239959</v>
      </c>
    </row>
    <row r="42" spans="1:19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(ref1987)'!AG44)</f>
        <v>3.3169570216684852</v>
      </c>
      <c r="H42" s="238">
        <f>('Anual_1947-1989 (ref1987)'!AI44)</f>
        <v>2.8806362944324477</v>
      </c>
      <c r="I42" s="238">
        <f t="shared" si="2"/>
        <v>1.1514667881118268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(ref1987)'!AM44)</f>
        <v>0.91979871047544559</v>
      </c>
      <c r="M42" s="238">
        <f t="shared" si="4"/>
        <v>-8.0201289524554409E-2</v>
      </c>
      <c r="N42" s="238">
        <f t="shared" si="5"/>
        <v>-1.0160504777174194E-2</v>
      </c>
      <c r="O42" s="238">
        <f t="shared" si="6"/>
        <v>-2.9598441264595903E-3</v>
      </c>
      <c r="P42" s="238">
        <f t="shared" si="7"/>
        <v>-1.3120348903633785E-2</v>
      </c>
      <c r="Q42" s="239">
        <f t="shared" si="8"/>
        <v>-1.3120348903633785E-2</v>
      </c>
      <c r="R42" s="238">
        <f t="shared" si="9"/>
        <v>0.98687965109636622</v>
      </c>
      <c r="S42" s="46">
        <f t="shared" si="10"/>
        <v>96.203178874873188</v>
      </c>
    </row>
    <row r="43" spans="1:19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(ref1987)'!AG45)</f>
        <v>7.8237899692296313</v>
      </c>
      <c r="H43" s="238">
        <f>('Anual_1947-1989 (ref1987)'!AI45)</f>
        <v>7.442859984864123</v>
      </c>
      <c r="I43" s="238">
        <f t="shared" si="2"/>
        <v>1.0511805925598723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(ref1987)'!AM45)</f>
        <v>0.91567275052262453</v>
      </c>
      <c r="M43" s="238">
        <f t="shared" si="4"/>
        <v>-8.4327249477375466E-2</v>
      </c>
      <c r="N43" s="238">
        <f t="shared" si="5"/>
        <v>7.4104977527788213E-3</v>
      </c>
      <c r="O43" s="238">
        <f t="shared" si="6"/>
        <v>-5.1272846341719443E-3</v>
      </c>
      <c r="P43" s="238">
        <f t="shared" si="7"/>
        <v>2.283213118606877E-3</v>
      </c>
      <c r="Q43" s="239">
        <f t="shared" si="8"/>
        <v>2.283213118606877E-3</v>
      </c>
      <c r="R43" s="238">
        <f t="shared" si="9"/>
        <v>1.0022832131186068</v>
      </c>
      <c r="S43" s="46">
        <f t="shared" si="10"/>
        <v>96.422831234931976</v>
      </c>
    </row>
    <row r="44" spans="1:19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('Anual_1947-1989 (ref1987)'!AG46)</f>
        <v>13.868958821448906</v>
      </c>
      <c r="H44" s="238">
        <f>('Anual_1947-1989 (ref1987)'!AI46)</f>
        <v>11.048864939077795</v>
      </c>
      <c r="I44" s="238">
        <f t="shared" si="2"/>
        <v>1.2552383342470737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('Anual_1947-1989 (ref1987)'!AM46)</f>
        <v>0.81578579804733975</v>
      </c>
      <c r="M44" s="238">
        <f t="shared" si="4"/>
        <v>-0.18421420195266025</v>
      </c>
      <c r="N44" s="238">
        <f t="shared" si="5"/>
        <v>-4.1850751546638294E-3</v>
      </c>
      <c r="O44" s="238">
        <f t="shared" si="6"/>
        <v>-7.8319262568091394E-3</v>
      </c>
      <c r="P44" s="238">
        <f t="shared" si="7"/>
        <v>-1.201700141147297E-2</v>
      </c>
      <c r="Q44" s="239">
        <f t="shared" si="8"/>
        <v>-1.201700141147297E-2</v>
      </c>
      <c r="R44" s="238">
        <f t="shared" si="9"/>
        <v>0.98798299858852701</v>
      </c>
      <c r="S44" s="46">
        <f t="shared" si="10"/>
        <v>95.264117935883576</v>
      </c>
    </row>
    <row r="45" spans="1:19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(ref1987)'!AG47)</f>
        <v>30.678264677369455</v>
      </c>
      <c r="H45" s="238">
        <f>('Anual_1947-1989 (ref1987)'!AI47)</f>
        <v>23.563184667851882</v>
      </c>
      <c r="I45" s="238">
        <f t="shared" si="2"/>
        <v>1.301957486214711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(ref1987)'!AM47)</f>
        <v>0.80788934000658041</v>
      </c>
      <c r="M45" s="238">
        <f t="shared" si="4"/>
        <v>-0.19211065999341959</v>
      </c>
      <c r="N45" s="238">
        <f t="shared" si="5"/>
        <v>-9.4848466959021917E-3</v>
      </c>
      <c r="O45" s="238">
        <f t="shared" si="6"/>
        <v>-2.9459570421100827E-3</v>
      </c>
      <c r="P45" s="238">
        <f t="shared" si="7"/>
        <v>-1.2430803738012274E-2</v>
      </c>
      <c r="Q45" s="239">
        <f t="shared" si="8"/>
        <v>-1.2430803738012274E-2</v>
      </c>
      <c r="R45" s="238">
        <f t="shared" si="9"/>
        <v>0.98756919626198769</v>
      </c>
      <c r="S45" s="46">
        <f t="shared" si="10"/>
        <v>94.079908382547742</v>
      </c>
    </row>
    <row r="46" spans="1:19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94.732674691859387</v>
      </c>
    </row>
    <row r="47" spans="1:19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95.342389983327664</v>
      </c>
    </row>
    <row r="48" spans="1:19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95.313479920314634</v>
      </c>
    </row>
    <row r="49" spans="1:19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('Anual_1900-2000 (ref1985e2000)'!J24)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95.668828591791183</v>
      </c>
    </row>
    <row r="50" spans="1:19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96.401682691453772</v>
      </c>
    </row>
    <row r="51" spans="1:19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('Anual_1900-2000 (ref1985e2000)'!J26)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96.644406163961605</v>
      </c>
    </row>
    <row r="52" spans="1:19">
      <c r="A52" s="123" t="s">
        <v>82</v>
      </c>
      <c r="B52" s="123">
        <v>1997</v>
      </c>
      <c r="C52" s="48">
        <f>('Trimestral_1996-2017 (ref2010)'!F5/'Trimestral_1996-2017 (ref2010)'!B5)</f>
        <v>6.9836495772864715E-2</v>
      </c>
      <c r="D52" s="48">
        <f>('Trimestral_1996-2017 (ref2010)'!G5/'Trimestral_1996-2017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('Trimestral_1996-2017 (ref2010)'!J31)</f>
        <v>1.0791301158535351</v>
      </c>
      <c r="H52" s="238">
        <f>('Trimestral_1996-2017 (ref2010)'!B31)</f>
        <v>1.041086984787414</v>
      </c>
      <c r="I52" s="238">
        <f t="shared" si="2"/>
        <v>1.0365417411052251</v>
      </c>
      <c r="J52" s="238">
        <f>('Trimestral_1996-2017 (ref2010)'!R31)</f>
        <v>0.99435027299070444</v>
      </c>
      <c r="K52" s="238">
        <f t="shared" si="3"/>
        <v>-5.6497270092955576E-3</v>
      </c>
      <c r="L52" s="238">
        <f>('Trimestral_1996-2017 (ref2010)'!N31)</f>
        <v>0.96748336333383045</v>
      </c>
      <c r="M52" s="238">
        <f t="shared" si="4"/>
        <v>-3.2516636666169552E-2</v>
      </c>
      <c r="N52" s="238">
        <f t="shared" si="5"/>
        <v>-4.8536614936381015E-4</v>
      </c>
      <c r="O52" s="238">
        <f t="shared" si="6"/>
        <v>8.7684176613701662E-4</v>
      </c>
      <c r="P52" s="238">
        <f t="shared" si="7"/>
        <v>3.9147561677320647E-4</v>
      </c>
      <c r="Q52" s="239">
        <f t="shared" si="8"/>
        <v>3.9147561677320647E-4</v>
      </c>
      <c r="R52" s="238">
        <f t="shared" si="9"/>
        <v>1.0003914756167731</v>
      </c>
      <c r="S52" s="46">
        <f t="shared" si="10"/>
        <v>96.682240092472313</v>
      </c>
    </row>
    <row r="53" spans="1:19">
      <c r="B53" s="123">
        <v>1998</v>
      </c>
      <c r="C53" s="48">
        <f>('Trimestral_1996-2017 (ref2010)'!F6/'Trimestral_1996-2017 (ref2010)'!B6)</f>
        <v>7.0305003346416484E-2</v>
      </c>
      <c r="D53" s="48">
        <f>('Trimestral_1996-2017 (ref2010)'!G6/'Trimestral_1996-2017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('Trimestral_1996-2017 (ref2010)'!J32)</f>
        <v>1.0391868875478223</v>
      </c>
      <c r="H53" s="238">
        <f>('Trimestral_1996-2017 (ref2010)'!B32)</f>
        <v>1.0102678571428581</v>
      </c>
      <c r="I53" s="238">
        <f t="shared" si="2"/>
        <v>1.0286251118458329</v>
      </c>
      <c r="J53" s="238">
        <f>('Trimestral_1996-2017 (ref2010)'!R32)</f>
        <v>0.97787081881831983</v>
      </c>
      <c r="K53" s="238">
        <f t="shared" si="3"/>
        <v>-2.2129181181680169E-2</v>
      </c>
      <c r="L53" s="238">
        <f>('Trimestral_1996-2017 (ref2010)'!N32)</f>
        <v>0.98311004666177348</v>
      </c>
      <c r="M53" s="238">
        <f t="shared" si="4"/>
        <v>-1.6889953338226515E-2</v>
      </c>
      <c r="N53" s="238">
        <f t="shared" si="5"/>
        <v>-1.8709272528861123E-3</v>
      </c>
      <c r="O53" s="238">
        <f t="shared" si="6"/>
        <v>4.0847194398308456E-4</v>
      </c>
      <c r="P53" s="238">
        <f t="shared" si="7"/>
        <v>-1.4624553089030278E-3</v>
      </c>
      <c r="Q53" s="239">
        <f t="shared" si="8"/>
        <v>-1.4624553089030278E-3</v>
      </c>
      <c r="R53" s="238">
        <f t="shared" si="9"/>
        <v>0.99853754469109701</v>
      </c>
      <c r="S53" s="46">
        <f t="shared" si="10"/>
        <v>96.54084663717245</v>
      </c>
    </row>
    <row r="54" spans="1:19">
      <c r="B54" s="123">
        <v>1999</v>
      </c>
      <c r="C54" s="48">
        <f>('Trimestral_1996-2017 (ref2010)'!F7/'Trimestral_1996-2017 (ref2010)'!B7)</f>
        <v>9.5648982595650175E-2</v>
      </c>
      <c r="D54" s="48">
        <f>('Trimestral_1996-2017 (ref2010)'!G7/'Trimestral_1996-2017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('Trimestral_1996-2017 (ref2010)'!J33)</f>
        <v>1.0831432193949895</v>
      </c>
      <c r="H54" s="238">
        <f>('Trimestral_1996-2017 (ref2010)'!B33)</f>
        <v>1.3966473440722325</v>
      </c>
      <c r="I54" s="238">
        <f t="shared" si="2"/>
        <v>0.77553093412747076</v>
      </c>
      <c r="J54" s="238">
        <f>('Trimestral_1996-2017 (ref2010)'!R33)</f>
        <v>0.90047143396234364</v>
      </c>
      <c r="K54" s="238">
        <f t="shared" si="3"/>
        <v>-9.9528566037656363E-2</v>
      </c>
      <c r="L54" s="238">
        <f>('Trimestral_1996-2017 (ref2010)'!N33)</f>
        <v>1.3588324339000899</v>
      </c>
      <c r="M54" s="238">
        <f t="shared" si="4"/>
        <v>0.3588324339000899</v>
      </c>
      <c r="N54" s="238">
        <f t="shared" si="5"/>
        <v>-8.0978029632499046E-3</v>
      </c>
      <c r="O54" s="238">
        <f t="shared" si="6"/>
        <v>-4.8916290394900065E-3</v>
      </c>
      <c r="P54" s="238">
        <f t="shared" si="7"/>
        <v>-1.2989432002739911E-2</v>
      </c>
      <c r="Q54" s="239">
        <f t="shared" si="8"/>
        <v>-1.2989432002739911E-2</v>
      </c>
      <c r="R54" s="238">
        <f t="shared" si="9"/>
        <v>0.98701056799726006</v>
      </c>
      <c r="S54" s="46">
        <f t="shared" si="10"/>
        <v>95.286835874291953</v>
      </c>
    </row>
    <row r="55" spans="1:19" ht="13.5" thickBot="1">
      <c r="B55" s="140">
        <v>2000</v>
      </c>
      <c r="C55" s="48">
        <f>('Trimestral_1996-2017 (ref2010)'!F8/'Trimestral_1996-2017 (ref2010)'!B8)</f>
        <v>0.10188048005849121</v>
      </c>
      <c r="D55" s="48">
        <f>('Trimestral_1996-2017 (ref2010)'!G8/'Trimestral_1996-2017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('Trimestral_1996-2017 (ref2010)'!J34)</f>
        <v>1.0683975831814982</v>
      </c>
      <c r="H55" s="238">
        <f>('Trimestral_1996-2017 (ref2010)'!B34)</f>
        <v>1.0404176133098821</v>
      </c>
      <c r="I55" s="238">
        <f t="shared" si="2"/>
        <v>1.0268930182588927</v>
      </c>
      <c r="J55" s="238">
        <f>('Trimestral_1996-2017 (ref2010)'!R34)</f>
        <v>0.95881711569433592</v>
      </c>
      <c r="K55" s="238">
        <f t="shared" si="3"/>
        <v>-4.118288430566408E-2</v>
      </c>
      <c r="L55" s="238">
        <f>('Trimestral_1996-2017 (ref2010)'!N34)</f>
        <v>0.99450486018370599</v>
      </c>
      <c r="M55" s="238">
        <f t="shared" si="4"/>
        <v>-5.4951398162940146E-3</v>
      </c>
      <c r="N55" s="238">
        <f t="shared" si="5"/>
        <v>-4.7872246714048836E-3</v>
      </c>
      <c r="O55" s="238">
        <f t="shared" si="6"/>
        <v>1.250789018596714E-4</v>
      </c>
      <c r="P55" s="238">
        <f t="shared" si="7"/>
        <v>-4.6621457695452118E-3</v>
      </c>
      <c r="Q55" s="239">
        <f t="shared" si="8"/>
        <v>-4.6621457695452118E-3</v>
      </c>
      <c r="R55" s="238">
        <f t="shared" si="9"/>
        <v>0.99533785423045473</v>
      </c>
      <c r="S55" s="46">
        <f t="shared" si="10"/>
        <v>94.842594755527273</v>
      </c>
    </row>
    <row r="56" spans="1:19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('Anual_2000-2015 (ref2010)'!D25)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94.396236224745664</v>
      </c>
    </row>
    <row r="57" spans="1:19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('Anual_2000-2015 (ref2010)'!D26)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94.692772797643656</v>
      </c>
    </row>
    <row r="58" spans="1:19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('Anual_2000-2015 (ref2010)'!D27)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94.473357086874643</v>
      </c>
    </row>
    <row r="59" spans="1:19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('Anual_2000-2015 (ref2010)'!D28)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94.965737956550726</v>
      </c>
    </row>
    <row r="60" spans="1:19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('Anual_2000-2015 (ref2010)'!D29)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94.468421293169669</v>
      </c>
    </row>
    <row r="61" spans="1:19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('Anual_2000-2015 (ref2010)'!D30)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95.192749233691174</v>
      </c>
    </row>
    <row r="62" spans="1:19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('Anual_2000-2015 (ref2010)'!D31)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95.313308863149231</v>
      </c>
    </row>
    <row r="63" spans="1:19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('Anual_2000-2015 (ref2010)'!D32)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95.692513590824348</v>
      </c>
    </row>
    <row r="64" spans="1:19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('Anual_2000-2015 (ref2010)'!D33)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95.687816321352543</v>
      </c>
    </row>
    <row r="65" spans="1:19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('Anual_2000-2015 (ref2010)'!D34)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97.24334651658782</v>
      </c>
    </row>
    <row r="66" spans="1:19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('Anual_2000-2015 (ref2010)'!D35)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98.013226674718041</v>
      </c>
    </row>
    <row r="67" spans="1:19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 t="shared" ref="E67:E72" si="11">(C67+D67)/2</f>
        <v>0.12382652510197809</v>
      </c>
      <c r="F67" s="238">
        <f t="shared" ref="F67:F72" si="12">(C67-D67)</f>
        <v>-1.3591954739177028E-2</v>
      </c>
      <c r="G67" s="238">
        <f>('Anual_2000-2015 (ref2010)'!D36)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97.480483655659981</v>
      </c>
    </row>
    <row r="68" spans="1:19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 t="shared" si="11"/>
        <v>0.1278093014523356</v>
      </c>
      <c r="F68" s="238">
        <f t="shared" si="12"/>
        <v>-2.3014960371324361E-2</v>
      </c>
      <c r="G68" s="238">
        <f>('Anual_2000-2015 (ref2010)'!D37)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97.159183666035318</v>
      </c>
    </row>
    <row r="69" spans="1:19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 t="shared" si="11"/>
        <v>0.12342702908294979</v>
      </c>
      <c r="F69" s="238">
        <f t="shared" si="12"/>
        <v>-2.661520175021323E-2</v>
      </c>
      <c r="G69" s="238">
        <f>('Anual_2000-2015 (ref2010)'!D38)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96.677648826837881</v>
      </c>
    </row>
    <row r="70" spans="1:19">
      <c r="B70" s="124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 t="shared" si="11"/>
        <v>0.13476812968839619</v>
      </c>
      <c r="F70" s="238">
        <f t="shared" si="12"/>
        <v>-1.153243102198262E-2</v>
      </c>
      <c r="G70" s="238">
        <f>('Anual_2000-2015 (ref2010)'!D39)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95.531508305923964</v>
      </c>
    </row>
    <row r="71" spans="1:19">
      <c r="A71" s="123" t="s">
        <v>82</v>
      </c>
      <c r="B71" s="123">
        <v>2016</v>
      </c>
      <c r="C71" s="48">
        <f>('Trimestral_1996-2017 (ref2010)'!F24/'Trimestral_1996-2017 (ref2010)'!B24)</f>
        <v>0.12503551368752397</v>
      </c>
      <c r="D71" s="48">
        <f>('Trimestral_1996-2017 (ref2010)'!G24/'Trimestral_1996-2017 (ref2010)'!B24)</f>
        <v>0.12140314117080385</v>
      </c>
      <c r="E71" s="238">
        <f t="shared" si="11"/>
        <v>0.12321932742916392</v>
      </c>
      <c r="F71" s="238">
        <f t="shared" si="12"/>
        <v>3.6323725167201198E-3</v>
      </c>
      <c r="G71" s="238">
        <f>('Trimestral_1996-2017 (ref2010)'!J50)</f>
        <v>1.0799643429150061</v>
      </c>
      <c r="H71" s="238">
        <f>('Trimestral_1996-2017 (ref2010)'!B50)</f>
        <v>0.99287273609922166</v>
      </c>
      <c r="I71" s="238">
        <f>(G71/H71)</f>
        <v>1.0877167875088887</v>
      </c>
      <c r="J71" s="238">
        <f>('Trimestral_1996-2017 (ref2010)'!R50)</f>
        <v>0.99081259330147331</v>
      </c>
      <c r="K71" s="238">
        <f>J71-1</f>
        <v>-9.18740669852669E-3</v>
      </c>
      <c r="L71" s="238">
        <f>('Trimestral_1996-2017 (ref2010)'!N50)</f>
        <v>0.92360953913590582</v>
      </c>
      <c r="M71" s="238">
        <f>L71-1</f>
        <v>-7.6390460864094178E-2</v>
      </c>
      <c r="N71" s="238">
        <f>(E71)*(I71)*(K71)</f>
        <v>-1.2313672734882118E-3</v>
      </c>
      <c r="O71" s="238">
        <f>(F71*M71)/L71</f>
        <v>-3.0042848067801257E-4</v>
      </c>
      <c r="P71" s="238">
        <f>(N71+O71)</f>
        <v>-1.5317957541662243E-3</v>
      </c>
      <c r="Q71" s="239">
        <f>P71</f>
        <v>-1.5317957541662243E-3</v>
      </c>
      <c r="R71" s="238">
        <f>P71+1</f>
        <v>0.99846820424583382</v>
      </c>
      <c r="S71" s="46">
        <f>S70*R71</f>
        <v>95.385173547111862</v>
      </c>
    </row>
    <row r="72" spans="1:19">
      <c r="B72" s="123">
        <v>2017</v>
      </c>
      <c r="C72" s="48">
        <f>('Trimestral_1996-2017 (ref2010)'!F25/'Trimestral_1996-2017 (ref2010)'!B25)</f>
        <v>0.12567574373478219</v>
      </c>
      <c r="D72" s="48">
        <f>('Trimestral_1996-2017 (ref2010)'!G25/'Trimestral_1996-2017 (ref2010)'!B25)</f>
        <v>0.11552182580832167</v>
      </c>
      <c r="E72" s="238">
        <f t="shared" si="11"/>
        <v>0.12059878477155192</v>
      </c>
      <c r="F72" s="238">
        <f t="shared" si="12"/>
        <v>1.0153917926460518E-2</v>
      </c>
      <c r="G72" s="238">
        <f>('Trimestral_1996-2017 (ref2010)'!J51)</f>
        <v>1.0333706304132331</v>
      </c>
      <c r="H72" s="238">
        <f>('Trimestral_1996-2017 (ref2010)'!B51)</f>
        <v>1.0015374055387332</v>
      </c>
      <c r="I72" s="238">
        <f>(G72/H72)</f>
        <v>1.0317843594242759</v>
      </c>
      <c r="J72" s="238">
        <f>('Trimestral_1996-2017 (ref2010)'!R51)</f>
        <v>1.0544257709873672</v>
      </c>
      <c r="K72" s="238">
        <f>J72-1</f>
        <v>5.4425770987367228E-2</v>
      </c>
      <c r="L72" s="238">
        <f>('Trimestral_1996-2017 (ref2010)'!N51)</f>
        <v>0.94385016013950607</v>
      </c>
      <c r="M72" s="238">
        <f>L72-1</f>
        <v>-5.6149839860493933E-2</v>
      </c>
      <c r="N72" s="238">
        <f>(E72)*(I72)*(K72)</f>
        <v>6.7723042641227417E-3</v>
      </c>
      <c r="O72" s="238">
        <f>(F72*M72)/L72</f>
        <v>-6.04058662704562E-4</v>
      </c>
      <c r="P72" s="238">
        <f>(N72+O72)</f>
        <v>6.1682456014181802E-3</v>
      </c>
      <c r="Q72" s="239">
        <f>P72</f>
        <v>6.1682456014181802E-3</v>
      </c>
      <c r="R72" s="238">
        <f>P72+1</f>
        <v>1.0061682456014183</v>
      </c>
      <c r="S72" s="46">
        <f>S71*R72</f>
        <v>95.973532724284354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B1" workbookViewId="0">
      <pane xSplit="1" ySplit="2" topLeftCell="C69" activePane="bottomRight" state="frozen"/>
      <selection activeCell="U5" sqref="U5"/>
      <selection pane="topRight" activeCell="U5" sqref="U5"/>
      <selection pane="bottomLeft" activeCell="U5" sqref="U5"/>
      <selection pane="bottomRight" activeCell="M83" sqref="M83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16384" width="9.140625" style="53"/>
  </cols>
  <sheetData>
    <row r="1" spans="1:18" ht="15.75" customHeight="1" thickBot="1">
      <c r="I1" s="352" t="s">
        <v>134</v>
      </c>
      <c r="J1" s="353"/>
      <c r="K1" s="353"/>
      <c r="L1" s="353"/>
      <c r="M1" s="353"/>
      <c r="N1" s="354"/>
    </row>
    <row r="2" spans="1:18">
      <c r="A2" s="113"/>
      <c r="B2" s="113"/>
      <c r="C2" s="53" t="s">
        <v>68</v>
      </c>
      <c r="D2" s="53" t="s">
        <v>51</v>
      </c>
      <c r="E2" s="53" t="s">
        <v>52</v>
      </c>
      <c r="F2" s="53" t="s">
        <v>131</v>
      </c>
      <c r="G2" s="53" t="s">
        <v>132</v>
      </c>
      <c r="H2" s="267" t="s">
        <v>133</v>
      </c>
      <c r="I2" s="268" t="s">
        <v>135</v>
      </c>
      <c r="J2" s="268" t="s">
        <v>136</v>
      </c>
      <c r="K2" s="268" t="s">
        <v>137</v>
      </c>
      <c r="L2" s="268" t="s">
        <v>138</v>
      </c>
      <c r="M2" s="269" t="s">
        <v>171</v>
      </c>
    </row>
    <row r="3" spans="1:18">
      <c r="A3" s="236" t="s">
        <v>85</v>
      </c>
      <c r="B3" s="119">
        <v>1947</v>
      </c>
      <c r="R3" s="53" t="s">
        <v>170</v>
      </c>
    </row>
    <row r="4" spans="1:18">
      <c r="A4" s="237"/>
      <c r="B4" s="120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 t="shared" ref="M4:M35" si="2">I4/1-C4*(L4)</f>
        <v>1.0358393557955652</v>
      </c>
      <c r="R4" s="101">
        <v>1.0337211320781452</v>
      </c>
    </row>
    <row r="5" spans="1:18">
      <c r="A5" s="237"/>
      <c r="B5" s="120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3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4">J5-K5</f>
        <v>1.19156404108961E-3</v>
      </c>
      <c r="M5" s="46">
        <f t="shared" si="2"/>
        <v>1.0803240216827001</v>
      </c>
      <c r="R5" s="101">
        <v>1.0424811044418696</v>
      </c>
    </row>
    <row r="6" spans="1:18">
      <c r="A6" s="237"/>
      <c r="B6" s="120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3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4"/>
        <v>-2.2856786415229438E-2</v>
      </c>
      <c r="M6" s="46">
        <f t="shared" si="2"/>
        <v>1.0970972055492605</v>
      </c>
      <c r="R6" s="101">
        <v>1.0937563089484554</v>
      </c>
    </row>
    <row r="7" spans="1:18">
      <c r="A7" s="237"/>
      <c r="B7" s="120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3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4"/>
        <v>-4.5079175786693904E-3</v>
      </c>
      <c r="M7" s="46">
        <f t="shared" si="2"/>
        <v>1.2061639069313745</v>
      </c>
      <c r="R7" s="101">
        <v>1.1207627836484977</v>
      </c>
    </row>
    <row r="8" spans="1:18">
      <c r="A8" s="237"/>
      <c r="B8" s="120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3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4"/>
        <v>-1.9950935637288003E-2</v>
      </c>
      <c r="M8" s="46">
        <f t="shared" si="2"/>
        <v>1.1486162483819258</v>
      </c>
      <c r="R8" s="101">
        <v>1.1732739539115513</v>
      </c>
    </row>
    <row r="9" spans="1:18">
      <c r="A9" s="237"/>
      <c r="B9" s="120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3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4"/>
        <v>3.9499083883498959E-3</v>
      </c>
      <c r="M9" s="46">
        <f t="shared" si="2"/>
        <v>1.1238409102832472</v>
      </c>
      <c r="R9" s="101">
        <v>1.1430791675984457</v>
      </c>
    </row>
    <row r="10" spans="1:18">
      <c r="A10" s="237"/>
      <c r="B10" s="120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3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4"/>
        <v>-1.0863341619585458E-2</v>
      </c>
      <c r="M10" s="46">
        <f t="shared" si="2"/>
        <v>1.2876936537322088</v>
      </c>
      <c r="R10" s="101">
        <v>1.2249359219030829</v>
      </c>
    </row>
    <row r="11" spans="1:18">
      <c r="A11" s="237"/>
      <c r="B11" s="120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3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4"/>
        <v>2.2048356346977688E-2</v>
      </c>
      <c r="M11" s="46">
        <f t="shared" si="2"/>
        <v>1.0822599395125794</v>
      </c>
      <c r="R11" s="101">
        <v>1.2307456539143451</v>
      </c>
    </row>
    <row r="12" spans="1:18">
      <c r="A12" s="237"/>
      <c r="B12" s="120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3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4"/>
        <v>9.4575953213651351E-3</v>
      </c>
      <c r="M12" s="46">
        <f t="shared" si="2"/>
        <v>1.2040288849029877</v>
      </c>
      <c r="R12" s="101">
        <v>1.2103559742904781</v>
      </c>
    </row>
    <row r="13" spans="1:18">
      <c r="A13" s="237"/>
      <c r="B13" s="120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3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4"/>
        <v>-4.6472573361433997E-3</v>
      </c>
      <c r="M13" s="46">
        <f t="shared" si="2"/>
        <v>1.1394058274933738</v>
      </c>
      <c r="R13" s="101">
        <v>1.160289119971311</v>
      </c>
    </row>
    <row r="14" spans="1:18">
      <c r="A14" s="237"/>
      <c r="B14" s="120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3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4"/>
        <v>-9.3174597025392353E-4</v>
      </c>
      <c r="M14" s="46">
        <f t="shared" si="2"/>
        <v>1.1288083643692897</v>
      </c>
      <c r="R14" s="101">
        <v>1.1477332126405257</v>
      </c>
    </row>
    <row r="15" spans="1:18">
      <c r="A15" s="237"/>
      <c r="B15" s="120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3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4"/>
        <v>-3.8715270548879965E-3</v>
      </c>
      <c r="M15" s="46">
        <f t="shared" si="2"/>
        <v>1.3724341797459974</v>
      </c>
      <c r="R15" s="101">
        <v>1.3917546338319262</v>
      </c>
    </row>
    <row r="16" spans="1:18">
      <c r="A16" s="237"/>
      <c r="B16" s="120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3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4"/>
        <v>-5.519437947705208E-3</v>
      </c>
      <c r="M16" s="46">
        <f t="shared" si="2"/>
        <v>1.2745949402533499</v>
      </c>
      <c r="R16" s="101">
        <v>1.2944811308554196</v>
      </c>
    </row>
    <row r="17" spans="1:18">
      <c r="A17" s="237"/>
      <c r="B17" s="120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3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4"/>
        <v>-2.5040721913589595E-3</v>
      </c>
      <c r="M17" s="46">
        <f t="shared" si="2"/>
        <v>1.3549015043388999</v>
      </c>
      <c r="R17" s="101">
        <v>1.3325422113805159</v>
      </c>
    </row>
    <row r="18" spans="1:18">
      <c r="A18" s="237"/>
      <c r="B18" s="120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3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4"/>
        <v>-6.3351124874432632E-3</v>
      </c>
      <c r="M18" s="46">
        <f t="shared" si="2"/>
        <v>1.5324772311806363</v>
      </c>
      <c r="R18" s="101">
        <v>1.4951308032546156</v>
      </c>
    </row>
    <row r="19" spans="1:18">
      <c r="A19" s="237"/>
      <c r="B19" s="120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3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4"/>
        <v>-1.8708375967650404E-3</v>
      </c>
      <c r="M19" s="46">
        <f t="shared" si="2"/>
        <v>1.7942349858774955</v>
      </c>
      <c r="R19" s="101">
        <v>1.7274190613321805</v>
      </c>
    </row>
    <row r="20" spans="1:18">
      <c r="A20" s="237"/>
      <c r="B20" s="120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3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4"/>
        <v>-1.4382329747636702E-3</v>
      </c>
      <c r="M20" s="46">
        <f t="shared" si="2"/>
        <v>1.8809772641959774</v>
      </c>
      <c r="R20" s="101">
        <v>1.9172322282278897</v>
      </c>
    </row>
    <row r="21" spans="1:18">
      <c r="A21" s="237"/>
      <c r="B21" s="120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3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4"/>
        <v>1.3664820265125471E-2</v>
      </c>
      <c r="M21" s="46">
        <f t="shared" si="2"/>
        <v>1.5325392370668134</v>
      </c>
      <c r="R21" s="101">
        <v>1.6567337881840336</v>
      </c>
    </row>
    <row r="22" spans="1:18">
      <c r="A22" s="237"/>
      <c r="B22" s="120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3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4"/>
        <v>1.0487012592486418E-2</v>
      </c>
      <c r="M22" s="46">
        <f t="shared" si="2"/>
        <v>1.3550296855408983</v>
      </c>
      <c r="R22" s="101">
        <v>1.4129038327990269</v>
      </c>
    </row>
    <row r="23" spans="1:18">
      <c r="A23" s="237"/>
      <c r="B23" s="120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3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4"/>
        <v>6.6753117413520524E-4</v>
      </c>
      <c r="M23" s="46">
        <f t="shared" si="2"/>
        <v>1.2651402374814109</v>
      </c>
      <c r="R23" s="101">
        <v>1.3044522547735196</v>
      </c>
    </row>
    <row r="24" spans="1:18">
      <c r="A24" s="237"/>
      <c r="B24" s="120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3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4"/>
        <v>-3.3897625395271705E-3</v>
      </c>
      <c r="M24" s="46">
        <f t="shared" si="2"/>
        <v>1.2809479303114477</v>
      </c>
      <c r="R24" s="101">
        <v>1.2200846714349667</v>
      </c>
    </row>
    <row r="25" spans="1:18">
      <c r="A25" s="237"/>
      <c r="B25" s="120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3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4"/>
        <v>-2.5267506195335507E-3</v>
      </c>
      <c r="M25" s="46">
        <f t="shared" si="2"/>
        <v>1.2036868429691137</v>
      </c>
      <c r="R25" s="101">
        <v>1.2264461389408234</v>
      </c>
    </row>
    <row r="26" spans="1:18">
      <c r="A26" s="237"/>
      <c r="B26" s="120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3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4"/>
        <v>-8.9572175947129282E-3</v>
      </c>
      <c r="M26" s="46">
        <f t="shared" si="2"/>
        <v>1.1778463105364256</v>
      </c>
      <c r="R26" s="101">
        <v>1.2239571504412392</v>
      </c>
    </row>
    <row r="27" spans="1:18">
      <c r="A27" s="237"/>
      <c r="B27" s="120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3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4"/>
        <v>-1.0975101368662366E-2</v>
      </c>
      <c r="M27" s="46">
        <f t="shared" si="2"/>
        <v>1.2276781209952243</v>
      </c>
      <c r="R27" s="101">
        <v>1.2013271643716867</v>
      </c>
    </row>
    <row r="28" spans="1:18">
      <c r="A28" s="237"/>
      <c r="B28" s="120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3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4"/>
        <v>-1.3420730217277854E-2</v>
      </c>
      <c r="M28" s="46">
        <f t="shared" si="2"/>
        <v>1.2337904188867286</v>
      </c>
      <c r="R28" s="101">
        <v>1.1657640809224212</v>
      </c>
    </row>
    <row r="29" spans="1:18">
      <c r="A29" s="237"/>
      <c r="B29" s="120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3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4"/>
        <v>-1.6011166090930132E-2</v>
      </c>
      <c r="M29" s="46">
        <f t="shared" si="2"/>
        <v>1.3316675896852508</v>
      </c>
      <c r="R29" s="101">
        <v>1.1268160798739266</v>
      </c>
    </row>
    <row r="30" spans="1:18">
      <c r="A30" s="237"/>
      <c r="B30" s="120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3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4"/>
        <v>-2.4457507030220919E-2</v>
      </c>
      <c r="M30" s="46">
        <f t="shared" si="2"/>
        <v>1.454652389950233</v>
      </c>
      <c r="R30" s="101">
        <v>1.275917166649571</v>
      </c>
    </row>
    <row r="31" spans="1:18">
      <c r="A31" s="237"/>
      <c r="B31" s="120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3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4"/>
        <v>-2.6794862097896971E-2</v>
      </c>
      <c r="M31" s="46">
        <f t="shared" si="2"/>
        <v>1.426049939233468</v>
      </c>
      <c r="R31" s="101">
        <v>1.2896054889174027</v>
      </c>
    </row>
    <row r="32" spans="1:18">
      <c r="A32" s="237"/>
      <c r="B32" s="120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3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4"/>
        <v>-2.2630841203329359E-2</v>
      </c>
      <c r="M32" s="46">
        <f t="shared" si="2"/>
        <v>1.4777284838845262</v>
      </c>
      <c r="R32" s="101">
        <v>1.4187986131693633</v>
      </c>
    </row>
    <row r="33" spans="1:18">
      <c r="A33" s="237"/>
      <c r="B33" s="120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3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4"/>
        <v>-1.2018279149600464E-2</v>
      </c>
      <c r="M33" s="46">
        <f t="shared" si="2"/>
        <v>1.4811190347969623</v>
      </c>
      <c r="R33" s="101">
        <v>1.4374725105129125</v>
      </c>
    </row>
    <row r="34" spans="1:18">
      <c r="A34" s="237"/>
      <c r="B34" s="120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3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4"/>
        <v>-9.5071791917723109E-4</v>
      </c>
      <c r="M34" s="46">
        <f t="shared" si="2"/>
        <v>1.4000660168130183</v>
      </c>
      <c r="R34" s="101">
        <v>1.3868671836550772</v>
      </c>
    </row>
    <row r="35" spans="1:18">
      <c r="A35" s="237"/>
      <c r="B35" s="120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3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4"/>
        <v>-8.1987678826398597E-3</v>
      </c>
      <c r="M35" s="46">
        <f t="shared" si="2"/>
        <v>1.5885059890164208</v>
      </c>
      <c r="R35" s="101">
        <v>1.5270397228627821</v>
      </c>
    </row>
    <row r="36" spans="1:18">
      <c r="A36" s="237"/>
      <c r="B36" s="120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3"/>
        <v>1.9642787634089096</v>
      </c>
      <c r="J36" s="53">
        <f t="shared" ref="J36:J72" si="5">F36/D36</f>
        <v>4.2216011600798402E-2</v>
      </c>
      <c r="K36" s="53">
        <f t="shared" ref="K36:K72" si="6">G36/E36</f>
        <v>4.2502960394829412E-2</v>
      </c>
      <c r="L36" s="53">
        <f t="shared" si="4"/>
        <v>-2.8694879403100976E-4</v>
      </c>
      <c r="M36" s="46">
        <f t="shared" ref="M36:M67" si="7">I36/1-C36*(L36)</f>
        <v>1.9648301124018122</v>
      </c>
      <c r="R36" s="101">
        <v>1.8281348928877246</v>
      </c>
    </row>
    <row r="37" spans="1:18">
      <c r="A37" s="237"/>
      <c r="B37" s="120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3"/>
        <v>2.0130541568696225</v>
      </c>
      <c r="J37" s="53">
        <f t="shared" si="5"/>
        <v>5.6586410406740971E-2</v>
      </c>
      <c r="K37" s="53">
        <f t="shared" si="6"/>
        <v>5.1864904389011521E-2</v>
      </c>
      <c r="L37" s="53">
        <f t="shared" si="4"/>
        <v>4.7215060177294502E-3</v>
      </c>
      <c r="M37" s="46">
        <f t="shared" si="7"/>
        <v>2.0035861738690657</v>
      </c>
      <c r="R37" s="101">
        <v>2.0558491650107831</v>
      </c>
    </row>
    <row r="38" spans="1:18">
      <c r="A38" s="237"/>
      <c r="B38" s="120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3"/>
        <v>2.0242195761342954</v>
      </c>
      <c r="J38" s="53">
        <f t="shared" si="5"/>
        <v>4.3130909226600754E-2</v>
      </c>
      <c r="K38" s="53">
        <f t="shared" si="6"/>
        <v>4.5591621859136865E-2</v>
      </c>
      <c r="L38" s="53">
        <f t="shared" si="4"/>
        <v>-2.4607126325361106E-3</v>
      </c>
      <c r="M38" s="46">
        <f t="shared" si="7"/>
        <v>2.0291664548815636</v>
      </c>
      <c r="R38" s="101">
        <v>1.9799696806276981</v>
      </c>
    </row>
    <row r="39" spans="1:18">
      <c r="A39" s="237"/>
      <c r="B39" s="120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3"/>
        <v>2.2549518133345079</v>
      </c>
      <c r="J39" s="53">
        <f t="shared" si="5"/>
        <v>4.0083809838496201E-2</v>
      </c>
      <c r="K39" s="53">
        <f t="shared" si="6"/>
        <v>3.1280092081572827E-2</v>
      </c>
      <c r="L39" s="53">
        <f t="shared" si="4"/>
        <v>8.8037177569233738E-3</v>
      </c>
      <c r="M39" s="46">
        <f t="shared" si="7"/>
        <v>2.2345726113554076</v>
      </c>
      <c r="R39" s="101">
        <v>2.4202205314314336</v>
      </c>
    </row>
    <row r="40" spans="1:18">
      <c r="A40" s="237"/>
      <c r="B40" s="120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3"/>
        <v>2.8290916221817</v>
      </c>
      <c r="J40" s="53">
        <f t="shared" si="5"/>
        <v>4.5404252580529374E-2</v>
      </c>
      <c r="K40" s="53">
        <f t="shared" si="6"/>
        <v>2.8143414889964882E-2</v>
      </c>
      <c r="L40" s="53">
        <f t="shared" si="4"/>
        <v>1.7260837690564492E-2</v>
      </c>
      <c r="M40" s="46">
        <f t="shared" si="7"/>
        <v>2.7770087218355486</v>
      </c>
      <c r="R40" s="101">
        <v>2.967331073819806</v>
      </c>
    </row>
    <row r="41" spans="1:18">
      <c r="A41" s="237"/>
      <c r="B41" s="120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3"/>
        <v>3.295570022553191</v>
      </c>
      <c r="J41" s="53">
        <f t="shared" si="5"/>
        <v>4.1467194137842792E-2</v>
      </c>
      <c r="K41" s="53">
        <f t="shared" si="6"/>
        <v>2.3037103157229528E-2</v>
      </c>
      <c r="L41" s="53">
        <f t="shared" si="4"/>
        <v>1.8430090980613264E-2</v>
      </c>
      <c r="M41" s="46">
        <f t="shared" si="7"/>
        <v>3.2313331090691455</v>
      </c>
      <c r="R41" s="101">
        <v>3.2699524789726095</v>
      </c>
    </row>
    <row r="42" spans="1:18">
      <c r="A42" s="237"/>
      <c r="B42" s="120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3"/>
        <v>2.4276563591299607</v>
      </c>
      <c r="J42" s="53">
        <f t="shared" si="5"/>
        <v>4.0451527195354935E-2</v>
      </c>
      <c r="K42" s="53">
        <f t="shared" si="6"/>
        <v>3.7049565795823095E-2</v>
      </c>
      <c r="L42" s="53">
        <f t="shared" si="4"/>
        <v>3.4019613995318401E-3</v>
      </c>
      <c r="M42" s="46">
        <f t="shared" si="7"/>
        <v>2.419179374906129</v>
      </c>
      <c r="R42" s="101">
        <v>2.4372614253776974</v>
      </c>
    </row>
    <row r="43" spans="1:18">
      <c r="A43" s="237"/>
      <c r="B43" s="120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3"/>
        <v>2.9581434699333959</v>
      </c>
      <c r="J43" s="53">
        <f t="shared" si="5"/>
        <v>3.4119033025209251E-2</v>
      </c>
      <c r="K43" s="53">
        <f t="shared" si="6"/>
        <v>1.9911255097347879E-2</v>
      </c>
      <c r="L43" s="53">
        <f t="shared" si="4"/>
        <v>1.4207777927861372E-2</v>
      </c>
      <c r="M43" s="46">
        <f t="shared" si="7"/>
        <v>2.9146380166116161</v>
      </c>
      <c r="R43" s="101">
        <v>3.3169570216684852</v>
      </c>
    </row>
    <row r="44" spans="1:18">
      <c r="A44" s="237"/>
      <c r="B44" s="120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3"/>
        <v>6.8742281345848166</v>
      </c>
      <c r="J44" s="53">
        <f t="shared" si="5"/>
        <v>1.5675912108334938E-2</v>
      </c>
      <c r="K44" s="53">
        <f t="shared" si="6"/>
        <v>8.8459668829908109E-3</v>
      </c>
      <c r="L44" s="53">
        <f t="shared" si="4"/>
        <v>6.8299452253441275E-3</v>
      </c>
      <c r="M44" s="46">
        <f t="shared" si="7"/>
        <v>6.8245094479027779</v>
      </c>
      <c r="R44" s="101">
        <v>7.8237899692296313</v>
      </c>
    </row>
    <row r="45" spans="1:18" ht="13.5" thickBot="1">
      <c r="A45" s="237"/>
      <c r="B45" s="137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3"/>
        <v>13.557140076912512</v>
      </c>
      <c r="J45" s="53">
        <f t="shared" si="5"/>
        <v>8.0819249046177009E-3</v>
      </c>
      <c r="K45" s="53">
        <f t="shared" si="6"/>
        <v>4.7138017821247106E-3</v>
      </c>
      <c r="L45" s="53">
        <f t="shared" si="4"/>
        <v>3.3681231224929904E-3</v>
      </c>
      <c r="M45" s="46">
        <f t="shared" si="7"/>
        <v>13.509837340376647</v>
      </c>
      <c r="R45" s="101">
        <v>13.868958821448906</v>
      </c>
    </row>
    <row r="46" spans="1:18">
      <c r="A46" s="121" t="s">
        <v>83</v>
      </c>
      <c r="B46" s="121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3"/>
        <v>28.018899561728933</v>
      </c>
      <c r="J46" s="53">
        <f t="shared" si="5"/>
        <v>3.4788328379193852E-3</v>
      </c>
      <c r="K46" s="53">
        <f t="shared" si="6"/>
        <v>2.6691676627541069E-3</v>
      </c>
      <c r="L46" s="53">
        <f t="shared" si="4"/>
        <v>8.0966517516527833E-4</v>
      </c>
      <c r="M46" s="46">
        <f t="shared" si="7"/>
        <v>27.995929598122039</v>
      </c>
      <c r="O46" s="269" t="s">
        <v>139</v>
      </c>
      <c r="P46" s="52"/>
      <c r="Q46" s="269" t="s">
        <v>140</v>
      </c>
      <c r="R46" s="101">
        <v>30.678264677369455</v>
      </c>
    </row>
    <row r="47" spans="1:18">
      <c r="A47" s="27"/>
      <c r="B47" s="121">
        <v>1991</v>
      </c>
      <c r="C47" s="46">
        <f>'Anual_1900-2000 (ref1985e2000)'!L21</f>
        <v>5.1668169466449356</v>
      </c>
      <c r="D47" s="46">
        <f>'Anual_1900-2000 (ref1985e2000)'!B21</f>
        <v>5.8063700848577797</v>
      </c>
      <c r="E47" s="46">
        <f>'Anual_1900-2000 (ref1985e2000)'!C21</f>
        <v>5.3443606296967596</v>
      </c>
      <c r="F47" s="46">
        <f>'Anual_1900-2000 (ref1985e2000)'!G5/'Anual_1900-2000 (ref1985e2000)'!B5</f>
        <v>8.677605337920824E-2</v>
      </c>
      <c r="G47" s="46">
        <f>'Anual_1900-2000 (ref1985e2000)'!H5/'Anual_1900-2000 (ref1985e2000)'!B5</f>
        <v>7.9145208797401584E-2</v>
      </c>
      <c r="H47" s="46">
        <f>'Anual_1900-2000 (ref1985e2000)'!I5/'Anual_1900-2000 (ref1985e2000)'!B5</f>
        <v>0.99237607998692379</v>
      </c>
      <c r="I47" s="53">
        <f t="shared" si="3"/>
        <v>5.1274255475215078</v>
      </c>
      <c r="J47" s="53">
        <f t="shared" si="5"/>
        <v>1.4944974590150279E-2</v>
      </c>
      <c r="K47" s="53">
        <f t="shared" si="6"/>
        <v>1.4809107072157348E-2</v>
      </c>
      <c r="L47" s="53">
        <f t="shared" si="4"/>
        <v>1.3586751799293112E-4</v>
      </c>
      <c r="M47" s="46">
        <f t="shared" si="7"/>
        <v>5.1267235449270432</v>
      </c>
      <c r="O47" s="46">
        <f>'Anual_1900-2000 (ref1985e2000)'!J21</f>
        <v>5.1408377686718776</v>
      </c>
      <c r="Q47" s="46">
        <f>O47-M47</f>
        <v>1.4114223744834398E-2</v>
      </c>
      <c r="R47" s="101">
        <v>5.3315296932903751</v>
      </c>
    </row>
    <row r="48" spans="1:18">
      <c r="A48" s="27"/>
      <c r="B48" s="121">
        <v>1992</v>
      </c>
      <c r="C48" s="46">
        <f>'Anual_1900-2000 (ref1985e2000)'!L22</f>
        <v>10.690076313405617</v>
      </c>
      <c r="D48" s="46">
        <f>'Anual_1900-2000 (ref1985e2000)'!B22</f>
        <v>11.42626686207406</v>
      </c>
      <c r="E48" s="46">
        <f>'Anual_1900-2000 (ref1985e2000)'!C22</f>
        <v>10.776599636288788</v>
      </c>
      <c r="F48" s="46">
        <f>'Anual_1900-2000 (ref1985e2000)'!G6/'Anual_1900-2000 (ref1985e2000)'!B6</f>
        <v>0.10868313400759154</v>
      </c>
      <c r="G48" s="46">
        <f>'Anual_1900-2000 (ref1985e2000)'!H6/'Anual_1900-2000 (ref1985e2000)'!B6</f>
        <v>8.3850591254966286E-2</v>
      </c>
      <c r="H48" s="46">
        <f>'Anual_1900-2000 (ref1985e2000)'!I6/'Anual_1900-2000 (ref1985e2000)'!B6</f>
        <v>0.97516735909895391</v>
      </c>
      <c r="I48" s="53">
        <f t="shared" si="3"/>
        <v>10.424613487110037</v>
      </c>
      <c r="J48" s="53">
        <f t="shared" si="5"/>
        <v>9.5116922543032317E-3</v>
      </c>
      <c r="K48" s="53">
        <f t="shared" si="6"/>
        <v>7.7808023017400035E-3</v>
      </c>
      <c r="L48" s="53">
        <f t="shared" si="4"/>
        <v>1.7308899525632282E-3</v>
      </c>
      <c r="M48" s="46">
        <f t="shared" si="7"/>
        <v>10.406110141427028</v>
      </c>
      <c r="O48" s="46">
        <f>'Anual_1900-2000 (ref1985e2000)'!J22</f>
        <v>10.634165369033406</v>
      </c>
      <c r="Q48" s="46">
        <f t="shared" ref="Q48:Q72" si="8">O48-M48</f>
        <v>0.22805522760637764</v>
      </c>
      <c r="R48" s="101">
        <v>11.011219193869758</v>
      </c>
    </row>
    <row r="49" spans="1:18">
      <c r="A49" s="27"/>
      <c r="B49" s="121">
        <v>1993</v>
      </c>
      <c r="C49" s="46">
        <f>'Anual_1900-2000 (ref1985e2000)'!L23</f>
        <v>20.96148828144355</v>
      </c>
      <c r="D49" s="46">
        <f>'Anual_1900-2000 (ref1985e2000)'!B23</f>
        <v>19.031375476314299</v>
      </c>
      <c r="E49" s="46">
        <f>'Anual_1900-2000 (ref1985e2000)'!C23</f>
        <v>18.819365660640202</v>
      </c>
      <c r="F49" s="46">
        <f>'Anual_1900-2000 (ref1985e2000)'!G7/'Anual_1900-2000 (ref1985e2000)'!B7</f>
        <v>0.10503271539985592</v>
      </c>
      <c r="G49" s="46">
        <f>'Anual_1900-2000 (ref1985e2000)'!H7/'Anual_1900-2000 (ref1985e2000)'!B7</f>
        <v>9.0960486458298712E-2</v>
      </c>
      <c r="H49" s="46">
        <f>'Anual_1900-2000 (ref1985e2000)'!I7/'Anual_1900-2000 (ref1985e2000)'!B7</f>
        <v>0.98592779685353515</v>
      </c>
      <c r="I49" s="53">
        <f t="shared" si="3"/>
        <v>20.666513960094836</v>
      </c>
      <c r="J49" s="53">
        <f t="shared" si="5"/>
        <v>5.5189240278809854E-3</v>
      </c>
      <c r="K49" s="53">
        <f t="shared" si="6"/>
        <v>4.8333449755183933E-3</v>
      </c>
      <c r="L49" s="53">
        <f t="shared" si="4"/>
        <v>6.8557905236259209E-4</v>
      </c>
      <c r="M49" s="46">
        <f t="shared" si="7"/>
        <v>20.652143202822735</v>
      </c>
      <c r="O49" s="46">
        <f>'Anual_1900-2000 (ref1985e2000)'!J23</f>
        <v>20.968693669723567</v>
      </c>
      <c r="Q49" s="46">
        <f t="shared" si="8"/>
        <v>0.31655046690083211</v>
      </c>
      <c r="R49" s="101">
        <v>22.049485536623287</v>
      </c>
    </row>
    <row r="50" spans="1:18">
      <c r="A50" s="27"/>
      <c r="B50" s="139">
        <v>1994</v>
      </c>
      <c r="C50" s="46">
        <f>'Anual_1900-2000 (ref1985e2000)'!L24</f>
        <v>23.401688121744463</v>
      </c>
      <c r="D50" s="46">
        <f>'Anual_1900-2000 (ref1985e2000)'!B24</f>
        <v>21.571768666762537</v>
      </c>
      <c r="E50" s="46">
        <f>'Anual_1900-2000 (ref1985e2000)'!C24</f>
        <v>20.73193660347232</v>
      </c>
      <c r="F50" s="46">
        <f>'Anual_1900-2000 (ref1985e2000)'!G8/'Anual_1900-2000 (ref1985e2000)'!B8</f>
        <v>9.5130764270200396E-2</v>
      </c>
      <c r="G50" s="46">
        <f>'Anual_1900-2000 (ref1985e2000)'!H8/'Anual_1900-2000 (ref1985e2000)'!B8</f>
        <v>9.1616833690822339E-2</v>
      </c>
      <c r="H50" s="46">
        <f>'Anual_1900-2000 (ref1985e2000)'!I8/'Anual_1900-2000 (ref1985e2000)'!B8</f>
        <v>0.9964860694206219</v>
      </c>
      <c r="I50" s="53">
        <f t="shared" si="3"/>
        <v>23.319456214244397</v>
      </c>
      <c r="J50" s="53">
        <f t="shared" si="5"/>
        <v>4.4099659021829057E-3</v>
      </c>
      <c r="K50" s="53">
        <f t="shared" si="6"/>
        <v>4.4191160451203457E-3</v>
      </c>
      <c r="L50" s="53">
        <f t="shared" si="4"/>
        <v>-9.1501429374399659E-6</v>
      </c>
      <c r="M50" s="46">
        <f t="shared" si="7"/>
        <v>23.319670343035689</v>
      </c>
      <c r="O50" s="46">
        <f>'Anual_1900-2000 (ref1985e2000)'!J24</f>
        <v>23.334625394091468</v>
      </c>
      <c r="Q50" s="46">
        <f t="shared" si="8"/>
        <v>1.4955051055778767E-2</v>
      </c>
      <c r="R50" s="101">
        <v>27.360925620499721</v>
      </c>
    </row>
    <row r="51" spans="1:18">
      <c r="A51" s="122" t="s">
        <v>84</v>
      </c>
      <c r="B51" s="122">
        <v>1995</v>
      </c>
      <c r="C51" s="46">
        <f>'Anual_1900-2000 (ref1985e2000)'!L25</f>
        <v>1.7754740179458324</v>
      </c>
      <c r="D51" s="46">
        <f>'Anual_1900-2000 (ref1985e2000)'!B25</f>
        <v>1.5337645307195644</v>
      </c>
      <c r="E51" s="46">
        <f>'Anual_1900-2000 (ref1985e2000)'!C25</f>
        <v>1.4664908779822494</v>
      </c>
      <c r="F51" s="46">
        <f>'Anual_1900-2000 (ref1985e2000)'!G9/'Anual_1900-2000 (ref1985e2000)'!B9</f>
        <v>7.724746253516665E-2</v>
      </c>
      <c r="G51" s="46">
        <f>'Anual_1900-2000 (ref1985e2000)'!H9/'Anual_1900-2000 (ref1985e2000)'!B9</f>
        <v>9.4885266034837157E-2</v>
      </c>
      <c r="H51" s="46">
        <f>'Anual_1900-2000 (ref1985e2000)'!I9/'Anual_1900-2000 (ref1985e2000)'!B9</f>
        <v>1.0176378034996705</v>
      </c>
      <c r="I51" s="53">
        <f t="shared" si="3"/>
        <v>1.8067894797931314</v>
      </c>
      <c r="J51" s="53">
        <f t="shared" si="5"/>
        <v>5.0364616593999642E-2</v>
      </c>
      <c r="K51" s="53">
        <f t="shared" si="6"/>
        <v>6.4702254517525648E-2</v>
      </c>
      <c r="L51" s="53">
        <f t="shared" si="4"/>
        <v>-1.4337637923526006E-2</v>
      </c>
      <c r="M51" s="46">
        <f t="shared" si="7"/>
        <v>1.8322455834050666</v>
      </c>
      <c r="O51" s="46">
        <f>'Anual_1900-2000 (ref1985e2000)'!J25</f>
        <v>1.7648196927145283</v>
      </c>
      <c r="Q51" s="46">
        <f t="shared" si="8"/>
        <v>-6.7425890690538282E-2</v>
      </c>
      <c r="R51" s="101">
        <v>1.8216200992337623</v>
      </c>
    </row>
    <row r="52" spans="1:18" ht="13.5" thickBot="1">
      <c r="B52" s="138">
        <v>1996</v>
      </c>
      <c r="C52" s="46">
        <f>'Anual_1900-2000 (ref1985e2000)'!L26</f>
        <v>1.1741342505699579</v>
      </c>
      <c r="D52" s="46">
        <f>'Anual_1900-2000 (ref1985e2000)'!B26</f>
        <v>1.0835342435636763</v>
      </c>
      <c r="E52" s="46">
        <f>'Anual_1900-2000 (ref1985e2000)'!C26</f>
        <v>1.0726136284975269</v>
      </c>
      <c r="F52" s="46">
        <f>'Anual_1900-2000 (ref1985e2000)'!G10/'Anual_1900-2000 (ref1985e2000)'!B10</f>
        <v>6.9881954735120308E-2</v>
      </c>
      <c r="G52" s="46">
        <f>'Anual_1900-2000 (ref1985e2000)'!H10/'Anual_1900-2000 (ref1985e2000)'!B10</f>
        <v>8.898673144291494E-2</v>
      </c>
      <c r="H52" s="46">
        <f>'Anual_1900-2000 (ref1985e2000)'!I10/'Anual_1900-2000 (ref1985e2000)'!B10</f>
        <v>1.0191047767077948</v>
      </c>
      <c r="I52" s="53">
        <f t="shared" si="3"/>
        <v>1.1965658232520708</v>
      </c>
      <c r="J52" s="53">
        <f t="shared" si="5"/>
        <v>6.4494458897102258E-2</v>
      </c>
      <c r="K52" s="53">
        <f t="shared" si="6"/>
        <v>8.2962521712094867E-2</v>
      </c>
      <c r="L52" s="53">
        <f t="shared" si="4"/>
        <v>-1.8468062814992608E-2</v>
      </c>
      <c r="M52" s="46">
        <f t="shared" si="7"/>
        <v>1.218249808344831</v>
      </c>
      <c r="O52" s="46">
        <f>'Anual_1900-2000 (ref1985e2000)'!J26</f>
        <v>1.1708254113157215</v>
      </c>
      <c r="Q52" s="46">
        <f t="shared" si="8"/>
        <v>-4.74243970291095E-2</v>
      </c>
      <c r="R52" s="101">
        <v>1.1940510554319226</v>
      </c>
    </row>
    <row r="53" spans="1:18">
      <c r="A53" s="123" t="s">
        <v>82</v>
      </c>
      <c r="B53" s="123">
        <v>1997</v>
      </c>
      <c r="C53" s="46">
        <f>'Trimestral_1996-2017 (ref2010)'!L31</f>
        <v>1.077290234100478</v>
      </c>
      <c r="D53" s="46">
        <f>'Trimestral_1996-2017 (ref2010)'!B31</f>
        <v>1.041086984787414</v>
      </c>
      <c r="E53" s="46">
        <f>'Trimestral_1996-2017 (ref2010)'!C31</f>
        <v>1.0470022617443848</v>
      </c>
      <c r="F53" s="46">
        <f>'Trimestral_1996-2017 (ref2010)'!F5/'Trimestral_1996-2017 (ref2010)'!B5</f>
        <v>6.9836495772864715E-2</v>
      </c>
      <c r="G53" s="46">
        <f>'Trimestral_1996-2017 (ref2010)'!G5/'Trimestral_1996-2017 (ref2010)'!B5</f>
        <v>9.5925596860506501E-2</v>
      </c>
      <c r="H53" s="46">
        <f>'Trimestral_1996-2017 (ref2010)'!H5/'Trimestral_1996-2017 (ref2010)'!B5</f>
        <v>1.0396782561724649</v>
      </c>
      <c r="I53" s="53">
        <f t="shared" si="3"/>
        <v>1.1200352319812115</v>
      </c>
      <c r="J53" s="53">
        <f t="shared" si="5"/>
        <v>6.7080365803559694E-2</v>
      </c>
      <c r="K53" s="53">
        <f t="shared" si="6"/>
        <v>9.1619283324839443E-2</v>
      </c>
      <c r="L53" s="53">
        <f t="shared" si="4"/>
        <v>-2.4538917521279749E-2</v>
      </c>
      <c r="M53" s="46">
        <f t="shared" si="7"/>
        <v>1.1464707681822832</v>
      </c>
      <c r="O53" s="46">
        <f>'Trimestral_1996-2017 (ref2010)'!J31</f>
        <v>1.0791301158535351</v>
      </c>
      <c r="Q53" s="46">
        <f t="shared" si="8"/>
        <v>-6.7340652328748085E-2</v>
      </c>
      <c r="R53" s="101">
        <v>1.0791978922125716</v>
      </c>
    </row>
    <row r="54" spans="1:18">
      <c r="B54" s="123">
        <v>1998</v>
      </c>
      <c r="C54" s="46">
        <f>'Trimestral_1996-2017 (ref2010)'!L32</f>
        <v>1.0492436158675287</v>
      </c>
      <c r="D54" s="46">
        <f>'Trimestral_1996-2017 (ref2010)'!B32</f>
        <v>1.0102678571428581</v>
      </c>
      <c r="E54" s="46">
        <f>'Trimestral_1996-2017 (ref2010)'!C32</f>
        <v>1.0331301821274179</v>
      </c>
      <c r="F54" s="46">
        <f>'Trimestral_1996-2017 (ref2010)'!F6/'Trimestral_1996-2017 (ref2010)'!B6</f>
        <v>7.0305003346416484E-2</v>
      </c>
      <c r="G54" s="46">
        <f>'Trimestral_1996-2017 (ref2010)'!G6/'Trimestral_1996-2017 (ref2010)'!B6</f>
        <v>9.4080845935653717E-2</v>
      </c>
      <c r="H54" s="46">
        <f>'Trimestral_1996-2017 (ref2010)'!H6/'Trimestral_1996-2017 (ref2010)'!B6</f>
        <v>1.0275518084098925</v>
      </c>
      <c r="I54" s="53">
        <f t="shared" si="3"/>
        <v>1.0781521749472136</v>
      </c>
      <c r="J54" s="53">
        <f t="shared" si="5"/>
        <v>6.9590458460438695E-2</v>
      </c>
      <c r="K54" s="53">
        <f t="shared" si="6"/>
        <v>9.1063882909627886E-2</v>
      </c>
      <c r="L54" s="53">
        <f t="shared" si="4"/>
        <v>-2.1473424449189191E-2</v>
      </c>
      <c r="M54" s="46">
        <f t="shared" si="7"/>
        <v>1.1006830284613391</v>
      </c>
      <c r="O54" s="46">
        <f>'Trimestral_1996-2017 (ref2010)'!J32</f>
        <v>1.0391868875478223</v>
      </c>
      <c r="Q54" s="46">
        <f t="shared" si="8"/>
        <v>-6.149614091351685E-2</v>
      </c>
      <c r="R54" s="101">
        <v>1.0545836490202307</v>
      </c>
    </row>
    <row r="55" spans="1:18">
      <c r="B55" s="123">
        <v>1999</v>
      </c>
      <c r="C55" s="46">
        <f>'Trimestral_1996-2017 (ref2010)'!L33</f>
        <v>1.0801050087686859</v>
      </c>
      <c r="D55" s="46">
        <f>'Trimestral_1996-2017 (ref2010)'!B33</f>
        <v>1.3966473440722325</v>
      </c>
      <c r="E55" s="46">
        <f>'Trimestral_1996-2017 (ref2010)'!C33</f>
        <v>1.5510179350460529</v>
      </c>
      <c r="F55" s="46">
        <f>'Trimestral_1996-2017 (ref2010)'!F7/'Trimestral_1996-2017 (ref2010)'!B7</f>
        <v>9.5648982595650175E-2</v>
      </c>
      <c r="G55" s="46">
        <f>'Trimestral_1996-2017 (ref2010)'!G7/'Trimestral_1996-2017 (ref2010)'!B7</f>
        <v>0.11417268214315894</v>
      </c>
      <c r="H55" s="46">
        <f>'Trimestral_1996-2017 (ref2010)'!H7/'Trimestral_1996-2017 (ref2010)'!B7</f>
        <v>1.0147910443018886</v>
      </c>
      <c r="I55" s="53">
        <f t="shared" si="3"/>
        <v>1.0960808898040753</v>
      </c>
      <c r="J55" s="53">
        <f t="shared" si="5"/>
        <v>6.8484705893446615E-2</v>
      </c>
      <c r="K55" s="53">
        <f t="shared" si="6"/>
        <v>7.361145191384838E-2</v>
      </c>
      <c r="L55" s="53">
        <f t="shared" si="4"/>
        <v>-5.1267460204017651E-3</v>
      </c>
      <c r="M55" s="46">
        <f t="shared" si="7"/>
        <v>1.1016183138593962</v>
      </c>
      <c r="O55" s="46">
        <f>'Trimestral_1996-2017 (ref2010)'!J33</f>
        <v>1.0831432193949895</v>
      </c>
      <c r="Q55" s="46">
        <f t="shared" si="8"/>
        <v>-1.8475094464406761E-2</v>
      </c>
      <c r="R55" s="101">
        <v>1.0552314757572396</v>
      </c>
    </row>
    <row r="56" spans="1:18" ht="13.5" thickBot="1">
      <c r="B56" s="140">
        <v>2000</v>
      </c>
      <c r="C56" s="46">
        <f>'Trimestral_1996-2017 (ref2010)'!L34</f>
        <v>1.0560606515271738</v>
      </c>
      <c r="D56" s="46">
        <f>'Trimestral_1996-2017 (ref2010)'!B34</f>
        <v>1.0404176133098821</v>
      </c>
      <c r="E56" s="46">
        <f>'Trimestral_1996-2017 (ref2010)'!C34</f>
        <v>1.0851053827470054</v>
      </c>
      <c r="F56" s="46">
        <f>'Trimestral_1996-2017 (ref2010)'!F8/'Trimestral_1996-2017 (ref2010)'!B8</f>
        <v>0.10188048005849121</v>
      </c>
      <c r="G56" s="46">
        <f>'Trimestral_1996-2017 (ref2010)'!G8/'Trimestral_1996-2017 (ref2010)'!B8</f>
        <v>0.12451713353126401</v>
      </c>
      <c r="H56" s="46">
        <f>'Trimestral_1996-2017 (ref2010)'!H8/'Trimestral_1996-2017 (ref2010)'!B8</f>
        <v>1.016650341081266</v>
      </c>
      <c r="I56" s="53">
        <f t="shared" si="3"/>
        <v>1.0736444215776051</v>
      </c>
      <c r="J56" s="53">
        <f t="shared" si="5"/>
        <v>9.7922679081122704E-2</v>
      </c>
      <c r="K56" s="53">
        <f t="shared" si="6"/>
        <v>0.11475118961813817</v>
      </c>
      <c r="L56" s="53">
        <f t="shared" si="4"/>
        <v>-1.6828510537015465E-2</v>
      </c>
      <c r="M56" s="46">
        <f t="shared" si="7"/>
        <v>1.0914163493795574</v>
      </c>
      <c r="O56" s="46">
        <f>'Trimestral_1996-2017 (ref2010)'!J34</f>
        <v>1.0683975831814982</v>
      </c>
      <c r="Q56" s="46">
        <f t="shared" si="8"/>
        <v>-2.3018766198059204E-2</v>
      </c>
      <c r="R56" s="101">
        <v>1.0794058579377539</v>
      </c>
    </row>
    <row r="57" spans="1:18">
      <c r="A57" s="124" t="s">
        <v>87</v>
      </c>
      <c r="B57" s="124">
        <v>2001</v>
      </c>
      <c r="C57" s="46">
        <f>'Anual_2000-2015 (ref2010)'!F25</f>
        <v>1.0822509431643357</v>
      </c>
      <c r="D57" s="46">
        <f>'Anual_2000-2015 (ref2010)'!B25</f>
        <v>1.2198808000626027</v>
      </c>
      <c r="E57" s="46">
        <f>'Anual_2000-2015 (ref2010)'!C25</f>
        <v>1.242107000243555</v>
      </c>
      <c r="F57" s="46">
        <f>'Anual_2000-2015 (ref2010)'!H5/'Anual_2000-2015 (ref2010)'!B5</f>
        <v>0.1237171067238706</v>
      </c>
      <c r="G57" s="46">
        <f>-('Anual_2000-2015 (ref2010)'!I5/'Anual_2000-2015 (ref2010)'!B5)</f>
        <v>0.14564574352555917</v>
      </c>
      <c r="H57" s="46">
        <f>'Anual_2000-2015 (ref2010)'!J5/'Anual_2000-2015 (ref2010)'!B5</f>
        <v>1.021928636801688</v>
      </c>
      <c r="I57" s="53">
        <f t="shared" si="3"/>
        <v>1.1059832310252706</v>
      </c>
      <c r="J57" s="53">
        <f t="shared" si="5"/>
        <v>0.10141737349872348</v>
      </c>
      <c r="K57" s="53">
        <f t="shared" si="6"/>
        <v>0.1172570024136412</v>
      </c>
      <c r="L57" s="53">
        <f t="shared" si="4"/>
        <v>-1.5839628914917719E-2</v>
      </c>
      <c r="M57" s="46">
        <f t="shared" si="7"/>
        <v>1.1231256843578135</v>
      </c>
      <c r="O57" s="46">
        <f>'Anual_2000-2015 (ref2010)'!D25</f>
        <v>1.0873434958905224</v>
      </c>
      <c r="Q57" s="46">
        <f t="shared" si="8"/>
        <v>-3.5782188467291087E-2</v>
      </c>
      <c r="R57" s="101">
        <v>1.0693679874570918</v>
      </c>
    </row>
    <row r="58" spans="1:18">
      <c r="B58" s="124">
        <v>2002</v>
      </c>
      <c r="C58" s="46">
        <f>'Anual_2000-2015 (ref2010)'!F26</f>
        <v>1.0979811223431275</v>
      </c>
      <c r="D58" s="46">
        <f>'Anual_2000-2015 (ref2010)'!B26</f>
        <v>1.2223498918633622</v>
      </c>
      <c r="E58" s="46">
        <f>'Anual_2000-2015 (ref2010)'!C26</f>
        <v>1.1997344432054198</v>
      </c>
      <c r="F58" s="46">
        <f>'Anual_2000-2015 (ref2010)'!H6/'Anual_2000-2015 (ref2010)'!B6</f>
        <v>0.14230590274115704</v>
      </c>
      <c r="G58" s="46">
        <f>-('Anual_2000-2015 (ref2010)'!I6/'Anual_2000-2015 (ref2010)'!B6)</f>
        <v>0.13387767133601655</v>
      </c>
      <c r="H58" s="46">
        <f>'Anual_2000-2015 (ref2010)'!J6/'Anual_2000-2015 (ref2010)'!B6</f>
        <v>0.99157176859486107</v>
      </c>
      <c r="I58" s="53">
        <f t="shared" si="3"/>
        <v>1.0887270833655454</v>
      </c>
      <c r="J58" s="53">
        <f t="shared" si="5"/>
        <v>0.11641994136738092</v>
      </c>
      <c r="K58" s="53">
        <f t="shared" si="6"/>
        <v>0.11158942055403996</v>
      </c>
      <c r="L58" s="53">
        <f t="shared" si="4"/>
        <v>4.830520813340955E-3</v>
      </c>
      <c r="M58" s="46">
        <f t="shared" si="7"/>
        <v>1.0834232627014113</v>
      </c>
      <c r="O58" s="46">
        <f>'Anual_2000-2015 (ref2010)'!D26</f>
        <v>1.0945322863233085</v>
      </c>
      <c r="Q58" s="46">
        <f t="shared" si="8"/>
        <v>1.1109023621897141E-2</v>
      </c>
      <c r="R58" s="101">
        <v>1.0821858945415599</v>
      </c>
    </row>
    <row r="59" spans="1:18">
      <c r="B59" s="124">
        <v>2003</v>
      </c>
      <c r="C59" s="46">
        <f>'Anual_2000-2015 (ref2010)'!F27</f>
        <v>1.1409102152726727</v>
      </c>
      <c r="D59" s="46">
        <f>'Anual_2000-2015 (ref2010)'!B27</f>
        <v>1.108827318550853</v>
      </c>
      <c r="E59" s="46">
        <f>'Anual_2000-2015 (ref2010)'!C27</f>
        <v>1.1224483182393843</v>
      </c>
      <c r="F59" s="46">
        <f>'Anual_2000-2015 (ref2010)'!H7/'Anual_2000-2015 (ref2010)'!B7</f>
        <v>0.15180783705745879</v>
      </c>
      <c r="G59" s="46">
        <f>-('Anual_2000-2015 (ref2010)'!I7/'Anual_2000-2015 (ref2010)'!B7)</f>
        <v>0.12959601015802991</v>
      </c>
      <c r="H59" s="46">
        <f>'Anual_2000-2015 (ref2010)'!J7/'Anual_2000-2015 (ref2010)'!B7</f>
        <v>0.9777881731005702</v>
      </c>
      <c r="I59" s="53">
        <f t="shared" si="3"/>
        <v>1.1155685150632448</v>
      </c>
      <c r="J59" s="53">
        <f t="shared" si="5"/>
        <v>0.13690845681531302</v>
      </c>
      <c r="K59" s="53">
        <f t="shared" si="6"/>
        <v>0.11545833162395187</v>
      </c>
      <c r="L59" s="53">
        <f t="shared" si="4"/>
        <v>2.145012519136115E-2</v>
      </c>
      <c r="M59" s="46">
        <f t="shared" si="7"/>
        <v>1.0910958481135431</v>
      </c>
      <c r="O59" s="46">
        <f>'Anual_2000-2015 (ref2010)'!D27</f>
        <v>1.1435543395540388</v>
      </c>
      <c r="Q59" s="46">
        <f t="shared" si="8"/>
        <v>5.2458491440495747E-2</v>
      </c>
      <c r="R59" s="101">
        <v>1.1479416907185522</v>
      </c>
    </row>
    <row r="60" spans="1:18">
      <c r="B60" s="124">
        <v>2004</v>
      </c>
      <c r="C60" s="46">
        <f>'Anual_2000-2015 (ref2010)'!F28</f>
        <v>1.0775206075946304</v>
      </c>
      <c r="D60" s="46">
        <f>'Anual_2000-2015 (ref2010)'!B28</f>
        <v>1.0850092153267767</v>
      </c>
      <c r="E60" s="46">
        <f>'Anual_2000-2015 (ref2010)'!C28</f>
        <v>1.0463446320696435</v>
      </c>
      <c r="F60" s="46">
        <f>'Anual_2000-2015 (ref2010)'!H8/'Anual_2000-2015 (ref2010)'!B8</f>
        <v>0.16545761513897567</v>
      </c>
      <c r="G60" s="46">
        <f>-('Anual_2000-2015 (ref2010)'!I8/'Anual_2000-2015 (ref2010)'!B8)</f>
        <v>0.13132490966451854</v>
      </c>
      <c r="H60" s="46">
        <f>'Anual_2000-2015 (ref2010)'!J8/'Anual_2000-2015 (ref2010)'!B8</f>
        <v>0.9658672945255411</v>
      </c>
      <c r="I60" s="53">
        <f t="shared" si="3"/>
        <v>1.0407419140529428</v>
      </c>
      <c r="J60" s="53">
        <f t="shared" si="5"/>
        <v>0.15249420263139804</v>
      </c>
      <c r="K60" s="53">
        <f t="shared" si="6"/>
        <v>0.1255082748451255</v>
      </c>
      <c r="L60" s="53">
        <f t="shared" si="4"/>
        <v>2.698592778627254E-2</v>
      </c>
      <c r="M60" s="46">
        <f t="shared" si="7"/>
        <v>1.0116640207481735</v>
      </c>
      <c r="O60" s="46">
        <f>'Anual_2000-2015 (ref2010)'!D28</f>
        <v>1.0719108225842768</v>
      </c>
      <c r="Q60" s="46">
        <f t="shared" si="8"/>
        <v>6.0246801836103314E-2</v>
      </c>
      <c r="R60" s="101">
        <v>1.0634008830591688</v>
      </c>
    </row>
    <row r="61" spans="1:18">
      <c r="B61" s="124">
        <v>2005</v>
      </c>
      <c r="C61" s="46">
        <f>'Anual_2000-2015 (ref2010)'!F29</f>
        <v>1.074312247547853</v>
      </c>
      <c r="D61" s="46">
        <f>'Anual_2000-2015 (ref2010)'!B29</f>
        <v>0.93162461234649963</v>
      </c>
      <c r="E61" s="46">
        <f>'Anual_2000-2015 (ref2010)'!C29</f>
        <v>0.93042279628289004</v>
      </c>
      <c r="F61" s="46">
        <f>'Anual_2000-2015 (ref2010)'!H9/'Anual_2000-2015 (ref2010)'!B9</f>
        <v>0.15243829265981768</v>
      </c>
      <c r="G61" s="46">
        <f>-('Anual_2000-2015 (ref2010)'!I9/'Anual_2000-2015 (ref2010)'!B9)</f>
        <v>0.11842965941442593</v>
      </c>
      <c r="H61" s="46">
        <f>'Anual_2000-2015 (ref2010)'!J9/'Anual_2000-2015 (ref2010)'!B9</f>
        <v>0.96599136675460451</v>
      </c>
      <c r="I61" s="53">
        <f t="shared" si="3"/>
        <v>1.0377763563299616</v>
      </c>
      <c r="J61" s="53">
        <f t="shared" si="5"/>
        <v>0.16362630467208097</v>
      </c>
      <c r="K61" s="53">
        <f t="shared" si="6"/>
        <v>0.12728585314930099</v>
      </c>
      <c r="L61" s="53">
        <f t="shared" si="4"/>
        <v>3.6340451522779982E-2</v>
      </c>
      <c r="M61" s="46">
        <f t="shared" si="7"/>
        <v>0.99873536417761999</v>
      </c>
      <c r="O61" s="46">
        <f>'Anual_2000-2015 (ref2010)'!D29</f>
        <v>1.0799382157355064</v>
      </c>
      <c r="Q61" s="46">
        <f t="shared" si="8"/>
        <v>8.1202851557886424E-2</v>
      </c>
      <c r="R61" s="101">
        <v>1.060220796633313</v>
      </c>
    </row>
    <row r="62" spans="1:18">
      <c r="B62" s="124">
        <v>2006</v>
      </c>
      <c r="C62" s="46">
        <f>'Anual_2000-2015 (ref2010)'!F30</f>
        <v>1.0677427411909708</v>
      </c>
      <c r="D62" s="46">
        <f>'Anual_2000-2015 (ref2010)'!B30</f>
        <v>0.99843080052075917</v>
      </c>
      <c r="E62" s="46">
        <f>'Anual_2000-2015 (ref2010)'!C30</f>
        <v>0.92863890312910957</v>
      </c>
      <c r="F62" s="46">
        <f>'Anual_2000-2015 (ref2010)'!H10/'Anual_2000-2015 (ref2010)'!B10</f>
        <v>0.14374316302427639</v>
      </c>
      <c r="G62" s="46">
        <f>-('Anual_2000-2015 (ref2010)'!I10/'Anual_2000-2015 (ref2010)'!B10)</f>
        <v>0.11667383582921317</v>
      </c>
      <c r="H62" s="46">
        <f>'Anual_2000-2015 (ref2010)'!J10/'Anual_2000-2015 (ref2010)'!B10</f>
        <v>0.97293067280493573</v>
      </c>
      <c r="I62" s="53">
        <f t="shared" si="3"/>
        <v>1.0388396635695176</v>
      </c>
      <c r="J62" s="53">
        <f t="shared" si="5"/>
        <v>0.14396907922842841</v>
      </c>
      <c r="K62" s="53">
        <f t="shared" si="6"/>
        <v>0.12563961668639237</v>
      </c>
      <c r="L62" s="53">
        <f t="shared" si="4"/>
        <v>1.8329462542036046E-2</v>
      </c>
      <c r="M62" s="46">
        <f t="shared" si="7"/>
        <v>1.0192685129903269</v>
      </c>
      <c r="O62" s="46">
        <f>'Anual_2000-2015 (ref2010)'!D30</f>
        <v>1.0595768006859623</v>
      </c>
      <c r="Q62" s="46">
        <f t="shared" si="8"/>
        <v>4.0308287695635325E-2</v>
      </c>
      <c r="R62" s="101">
        <v>1.0356491005439612</v>
      </c>
    </row>
    <row r="63" spans="1:18">
      <c r="B63" s="124">
        <v>2007</v>
      </c>
      <c r="C63" s="46">
        <f>'Anual_2000-2015 (ref2010)'!F31</f>
        <v>1.0643903808921129</v>
      </c>
      <c r="D63" s="46">
        <f>'Anual_2000-2015 (ref2010)'!B31</f>
        <v>0.98590122086160814</v>
      </c>
      <c r="E63" s="46">
        <f>'Anual_2000-2015 (ref2010)'!C31</f>
        <v>0.96839538260290525</v>
      </c>
      <c r="F63" s="46">
        <f>'Anual_2000-2015 (ref2010)'!H11/'Anual_2000-2015 (ref2010)'!B11</f>
        <v>0.13327675103855963</v>
      </c>
      <c r="G63" s="46">
        <f>-('Anual_2000-2015 (ref2010)'!I11/'Anual_2000-2015 (ref2010)'!B11)</f>
        <v>0.11964936266936636</v>
      </c>
      <c r="H63" s="46">
        <f>'Anual_2000-2015 (ref2010)'!J11/'Anual_2000-2015 (ref2010)'!B11</f>
        <v>0.98637261163080803</v>
      </c>
      <c r="I63" s="53">
        <f t="shared" si="3"/>
        <v>1.0498855197952639</v>
      </c>
      <c r="J63" s="53">
        <f t="shared" si="5"/>
        <v>0.13518266152676547</v>
      </c>
      <c r="K63" s="53">
        <f t="shared" si="6"/>
        <v>0.12355424738577993</v>
      </c>
      <c r="L63" s="53">
        <f t="shared" si="4"/>
        <v>1.1628414140985546E-2</v>
      </c>
      <c r="M63" s="46">
        <f t="shared" si="7"/>
        <v>1.0375083476385691</v>
      </c>
      <c r="O63" s="46">
        <f>'Anual_2000-2015 (ref2010)'!D31</f>
        <v>1.0630429858409842</v>
      </c>
      <c r="Q63" s="46">
        <f t="shared" si="8"/>
        <v>2.5534638202415083E-2</v>
      </c>
      <c r="R63" s="101">
        <v>1.0344020465722463</v>
      </c>
    </row>
    <row r="64" spans="1:18">
      <c r="B64" s="124">
        <v>2008</v>
      </c>
      <c r="C64" s="46">
        <f>'Anual_2000-2015 (ref2010)'!F32</f>
        <v>1.0877855272217616</v>
      </c>
      <c r="D64" s="46">
        <f>'Anual_2000-2015 (ref2010)'!B32</f>
        <v>1.1561656714787751</v>
      </c>
      <c r="E64" s="46">
        <f>'Anual_2000-2015 (ref2010)'!C32</f>
        <v>1.1204626857665214</v>
      </c>
      <c r="F64" s="46">
        <f>'Anual_2000-2015 (ref2010)'!H12/'Anual_2000-2015 (ref2010)'!B12</f>
        <v>0.13534000513499714</v>
      </c>
      <c r="G64" s="46">
        <f>-('Anual_2000-2015 (ref2010)'!I12/'Anual_2000-2015 (ref2010)'!B12)</f>
        <v>0.13723568906100883</v>
      </c>
      <c r="H64" s="46">
        <f>'Anual_2000-2015 (ref2010)'!J12/'Anual_2000-2015 (ref2010)'!B12</f>
        <v>1.0018956839260111</v>
      </c>
      <c r="I64" s="53">
        <f t="shared" si="3"/>
        <v>1.0898476247606634</v>
      </c>
      <c r="J64" s="53">
        <f t="shared" si="5"/>
        <v>0.11705935271533592</v>
      </c>
      <c r="K64" s="53">
        <f t="shared" si="6"/>
        <v>0.12248126671628008</v>
      </c>
      <c r="L64" s="53">
        <f t="shared" si="4"/>
        <v>-5.4219140009441613E-3</v>
      </c>
      <c r="M64" s="46">
        <f t="shared" si="7"/>
        <v>1.0957455043407316</v>
      </c>
      <c r="O64" s="46">
        <f>'Anual_2000-2015 (ref2010)'!D32</f>
        <v>1.0834575227612977</v>
      </c>
      <c r="Q64" s="46">
        <f t="shared" si="8"/>
        <v>-1.2287981579433893E-2</v>
      </c>
      <c r="R64" s="101">
        <v>1.0545009158006129</v>
      </c>
    </row>
    <row r="65" spans="1:18">
      <c r="B65" s="124">
        <v>2009</v>
      </c>
      <c r="C65" s="46">
        <f>'Anual_2000-2015 (ref2010)'!F33</f>
        <v>1.0731348274594561</v>
      </c>
      <c r="D65" s="46">
        <f>'Anual_2000-2015 (ref2010)'!B33</f>
        <v>0.94690259658060627</v>
      </c>
      <c r="E65" s="46">
        <f>'Anual_2000-2015 (ref2010)'!C33</f>
        <v>0.95127919128727401</v>
      </c>
      <c r="F65" s="46">
        <f>'Anual_2000-2015 (ref2010)'!H13/'Anual_2000-2015 (ref2010)'!B13</f>
        <v>0.10851371130861109</v>
      </c>
      <c r="G65" s="46">
        <f>-('Anual_2000-2015 (ref2010)'!I13/'Anual_2000-2015 (ref2010)'!B13)</f>
        <v>0.11254604467103789</v>
      </c>
      <c r="H65" s="46">
        <f>'Anual_2000-2015 (ref2010)'!J13/'Anual_2000-2015 (ref2010)'!B13</f>
        <v>1.0040323333624268</v>
      </c>
      <c r="I65" s="53">
        <f t="shared" si="3"/>
        <v>1.0774620648266029</v>
      </c>
      <c r="J65" s="53">
        <f t="shared" si="5"/>
        <v>0.11459859937069433</v>
      </c>
      <c r="K65" s="53">
        <f t="shared" si="6"/>
        <v>0.11831021397486917</v>
      </c>
      <c r="L65" s="53">
        <f t="shared" si="4"/>
        <v>-3.7116146041748371E-3</v>
      </c>
      <c r="M65" s="46">
        <f t="shared" si="7"/>
        <v>1.0814451277244501</v>
      </c>
      <c r="O65" s="46">
        <f>'Anual_2000-2015 (ref2010)'!D33</f>
        <v>1.0731874915465882</v>
      </c>
      <c r="Q65" s="46">
        <f t="shared" si="8"/>
        <v>-8.2576361778619045E-3</v>
      </c>
      <c r="R65" s="101">
        <v>1.05235382056754</v>
      </c>
    </row>
    <row r="66" spans="1:18">
      <c r="B66" s="124">
        <v>2010</v>
      </c>
      <c r="C66" s="46">
        <f>'Anual_2000-2015 (ref2010)'!F34</f>
        <v>1.0842333833598186</v>
      </c>
      <c r="D66" s="46">
        <f>'Anual_2000-2015 (ref2010)'!B34</f>
        <v>1.0326531729239603</v>
      </c>
      <c r="E66" s="46">
        <f>'Anual_2000-2015 (ref2010)'!C34</f>
        <v>0.91305683330700815</v>
      </c>
      <c r="F66" s="46">
        <f>'Anual_2000-2015 (ref2010)'!H14/'Anual_2000-2015 (ref2010)'!B14</f>
        <v>0.10738199419586</v>
      </c>
      <c r="G66" s="46">
        <f>-('Anual_2000-2015 (ref2010)'!I14/'Anual_2000-2015 (ref2010)'!B14)</f>
        <v>0.1177920798219796</v>
      </c>
      <c r="H66" s="46">
        <f>'Anual_2000-2015 (ref2010)'!J14/'Anual_2000-2015 (ref2010)'!B14</f>
        <v>1.0104100856261196</v>
      </c>
      <c r="I66" s="53">
        <f t="shared" si="3"/>
        <v>1.0955203457192917</v>
      </c>
      <c r="J66" s="53">
        <f t="shared" si="5"/>
        <v>0.10398650487056325</v>
      </c>
      <c r="K66" s="53">
        <f t="shared" si="6"/>
        <v>0.12900848613699925</v>
      </c>
      <c r="L66" s="53">
        <f t="shared" si="4"/>
        <v>-2.5021981266435997E-2</v>
      </c>
      <c r="M66" s="46">
        <f t="shared" si="7"/>
        <v>1.1226500131261656</v>
      </c>
      <c r="O66" s="46">
        <f>'Anual_2000-2015 (ref2010)'!D34</f>
        <v>1.0665842692326255</v>
      </c>
      <c r="Q66" s="46">
        <f t="shared" si="8"/>
        <v>-5.6065743893540132E-2</v>
      </c>
      <c r="R66" s="307">
        <v>1.051082292740489</v>
      </c>
    </row>
    <row r="67" spans="1:18">
      <c r="B67" s="124">
        <v>2011</v>
      </c>
      <c r="C67" s="46">
        <f>'Anual_2000-2015 (ref2010)'!F35</f>
        <v>1.083185922188201</v>
      </c>
      <c r="D67" s="46">
        <f>'Anual_2000-2015 (ref2010)'!B35</f>
        <v>1.1476212910573718</v>
      </c>
      <c r="E67" s="46">
        <f>'Anual_2000-2015 (ref2010)'!C35</f>
        <v>1.0691306162136691</v>
      </c>
      <c r="F67" s="46">
        <f>'Anual_2000-2015 (ref2010)'!H15/'Anual_2000-2015 (ref2010)'!B15</f>
        <v>0.11466138010804358</v>
      </c>
      <c r="G67" s="46">
        <f>-('Anual_2000-2015 (ref2010)'!I15/'Anual_2000-2015 (ref2010)'!B15)</f>
        <v>0.12235517831852886</v>
      </c>
      <c r="H67" s="46">
        <f>'Anual_2000-2015 (ref2010)'!J15/'Anual_2000-2015 (ref2010)'!B15</f>
        <v>1.0076937982104852</v>
      </c>
      <c r="I67" s="53">
        <f t="shared" si="3"/>
        <v>1.0915197360979554</v>
      </c>
      <c r="J67" s="53">
        <f t="shared" si="5"/>
        <v>9.9912210588563782E-2</v>
      </c>
      <c r="K67" s="53">
        <f t="shared" si="6"/>
        <v>0.11444362032382001</v>
      </c>
      <c r="L67" s="53">
        <f t="shared" si="4"/>
        <v>-1.4531409735256226E-2</v>
      </c>
      <c r="M67" s="46">
        <f t="shared" si="7"/>
        <v>1.1072599545527335</v>
      </c>
      <c r="O67" s="46">
        <f>'Anual_2000-2015 (ref2010)'!D35</f>
        <v>1.0746052152571639</v>
      </c>
      <c r="Q67" s="46">
        <f t="shared" si="8"/>
        <v>-3.2654739295569613E-2</v>
      </c>
      <c r="R67" s="307">
        <v>1.0677085789072054</v>
      </c>
    </row>
    <row r="68" spans="1:18">
      <c r="B68" s="124">
        <v>2012</v>
      </c>
      <c r="C68" s="46">
        <f>'Anual_2000-2015 (ref2010)'!F36</f>
        <v>1.0794312694206427</v>
      </c>
      <c r="D68" s="46">
        <f>'Anual_2000-2015 (ref2010)'!B36</f>
        <v>1.1198659676207663</v>
      </c>
      <c r="E68" s="46">
        <f>'Anual_2000-2015 (ref2010)'!C36</f>
        <v>1.1660433959570526</v>
      </c>
      <c r="F68" s="46">
        <f>'Anual_2000-2015 (ref2010)'!H16/'Anual_2000-2015 (ref2010)'!B16</f>
        <v>0.11703054773238956</v>
      </c>
      <c r="G68" s="46">
        <f>-('Anual_2000-2015 (ref2010)'!I16/'Anual_2000-2015 (ref2010)'!B16)</f>
        <v>0.13062250247156659</v>
      </c>
      <c r="H68" s="46">
        <f>'Anual_2000-2015 (ref2010)'!J16/'Anual_2000-2015 (ref2010)'!B16</f>
        <v>1.013591954739177</v>
      </c>
      <c r="I68" s="53">
        <f t="shared" si="3"/>
        <v>1.0941028503786605</v>
      </c>
      <c r="J68" s="53">
        <f t="shared" si="5"/>
        <v>0.10450406666168199</v>
      </c>
      <c r="K68" s="53">
        <f t="shared" si="6"/>
        <v>0.11202199071189427</v>
      </c>
      <c r="L68" s="53">
        <f t="shared" si="4"/>
        <v>-7.5179240502122741E-3</v>
      </c>
      <c r="M68" s="46">
        <f t="shared" ref="M68:M73" si="9">I68/1-C68*(L68)</f>
        <v>1.1022179326795891</v>
      </c>
      <c r="O68" s="46">
        <f>'Anual_2000-2015 (ref2010)'!D36</f>
        <v>1.0852955873663479</v>
      </c>
      <c r="Q68" s="46">
        <f t="shared" si="8"/>
        <v>-1.6922345313241216E-2</v>
      </c>
      <c r="R68" s="307">
        <v>1.0671420958241207</v>
      </c>
    </row>
    <row r="69" spans="1:18">
      <c r="B69" s="250">
        <v>2013</v>
      </c>
      <c r="C69" s="46">
        <f>'Anual_2000-2015 (ref2010)'!F37</f>
        <v>1.0750456453204851</v>
      </c>
      <c r="D69" s="46">
        <f>'Anual_2000-2015 (ref2010)'!B37</f>
        <v>1.0747220368653212</v>
      </c>
      <c r="E69" s="46">
        <f>'Anual_2000-2015 (ref2010)'!C37</f>
        <v>1.1013230098139661</v>
      </c>
      <c r="F69" s="46">
        <f>'Anual_2000-2015 (ref2010)'!H17/'Anual_2000-2015 (ref2010)'!B17</f>
        <v>0.11630182126667341</v>
      </c>
      <c r="G69" s="46">
        <f>-('Anual_2000-2015 (ref2010)'!I17/'Anual_2000-2015 (ref2010)'!B17)</f>
        <v>0.13931678163799777</v>
      </c>
      <c r="H69" s="46">
        <f>'Anual_2000-2015 (ref2010)'!J17/'Anual_2000-2015 (ref2010)'!B17</f>
        <v>1.0230149603713243</v>
      </c>
      <c r="I69" s="53">
        <f>C69*H69</f>
        <v>1.0997877782449008</v>
      </c>
      <c r="J69" s="53">
        <f t="shared" si="5"/>
        <v>0.10821572209116967</v>
      </c>
      <c r="K69" s="53">
        <f t="shared" si="6"/>
        <v>0.12649947417473004</v>
      </c>
      <c r="L69" s="53">
        <f>J69-K69</f>
        <v>-1.8283752083560367E-2</v>
      </c>
      <c r="M69" s="46">
        <f t="shared" si="9"/>
        <v>1.1194436463024517</v>
      </c>
      <c r="O69" s="46">
        <f>'Anual_2000-2015 (ref2010)'!D37</f>
        <v>1.0785872103497052</v>
      </c>
      <c r="Q69" s="46">
        <f t="shared" si="8"/>
        <v>-4.0856435952746573E-2</v>
      </c>
      <c r="R69" s="307">
        <v>1.0638162170088861</v>
      </c>
    </row>
    <row r="70" spans="1:18">
      <c r="A70" s="27"/>
      <c r="B70" s="124">
        <v>2014</v>
      </c>
      <c r="C70" s="46">
        <f>'Anual_2000-2015 (ref2010)'!F38</f>
        <v>1.0784670974349482</v>
      </c>
      <c r="D70" s="46">
        <f>'Anual_2000-2015 (ref2010)'!B38</f>
        <v>1.0380542406279463</v>
      </c>
      <c r="E70" s="46">
        <f>'Anual_2000-2015 (ref2010)'!C38</f>
        <v>1.084568517189175</v>
      </c>
      <c r="F70" s="46">
        <f>'Anual_2000-2015 (ref2010)'!H18/'Anual_2000-2015 (ref2010)'!B18</f>
        <v>0.11011942820784318</v>
      </c>
      <c r="G70" s="46">
        <f>-('Anual_2000-2015 (ref2010)'!I18/'Anual_2000-2015 (ref2010)'!B18)</f>
        <v>0.13673462995805641</v>
      </c>
      <c r="H70" s="46">
        <f>'Anual_2000-2015 (ref2010)'!J18/'Anual_2000-2015 (ref2010)'!B18</f>
        <v>1.0266152017502133</v>
      </c>
      <c r="I70" s="53">
        <f>C70*H70</f>
        <v>1.1071707168141462</v>
      </c>
      <c r="J70" s="53">
        <f t="shared" si="5"/>
        <v>0.10608253778841946</v>
      </c>
      <c r="K70" s="53">
        <f t="shared" si="6"/>
        <v>0.12607283706927533</v>
      </c>
      <c r="L70" s="53">
        <f>J70-K70</f>
        <v>-1.9990299280855869E-2</v>
      </c>
      <c r="M70" s="46">
        <f t="shared" si="9"/>
        <v>1.1287295968564268</v>
      </c>
      <c r="O70" s="46">
        <f>'Anual_2000-2015 (ref2010)'!D38</f>
        <v>1.0838050928286407</v>
      </c>
      <c r="Q70" s="46">
        <f t="shared" si="8"/>
        <v>-4.4924504027786138E-2</v>
      </c>
      <c r="R70" s="307">
        <v>1.0803280004154294</v>
      </c>
    </row>
    <row r="71" spans="1:18">
      <c r="A71" s="123" t="s">
        <v>82</v>
      </c>
      <c r="B71" s="124">
        <v>2015</v>
      </c>
      <c r="C71" s="46">
        <f>'Anual_2000-2015 (ref2010)'!F39</f>
        <v>1.0756617501293944</v>
      </c>
      <c r="D71" s="46">
        <f>'Anual_2000-2015 (ref2010)'!B39</f>
        <v>1.1378327765298122</v>
      </c>
      <c r="E71" s="46">
        <f>'Anual_2000-2015 (ref2010)'!C39</f>
        <v>1.2427000328883815</v>
      </c>
      <c r="F71" s="46">
        <f>'Anual_2000-2015 (ref2010)'!H19/'Anual_2000-2015 (ref2010)'!B19</f>
        <v>0.12900191417740489</v>
      </c>
      <c r="G71" s="46">
        <f>-('Anual_2000-2015 (ref2010)'!I19/'Anual_2000-2015 (ref2010)'!B19)</f>
        <v>0.14053434519938751</v>
      </c>
      <c r="H71" s="46">
        <f>'Anual_2000-2015 (ref2010)'!J19/'Anual_2000-2015 (ref2010)'!B19</f>
        <v>1.0115324310219826</v>
      </c>
      <c r="I71" s="53">
        <f>C71*H71</f>
        <v>1.0880667450657466</v>
      </c>
      <c r="J71" s="53">
        <f t="shared" ref="J71" si="10">F71/D71</f>
        <v>0.11337510822182308</v>
      </c>
      <c r="K71" s="53">
        <f t="shared" ref="K71" si="11">G71/E71</f>
        <v>0.11308790655838842</v>
      </c>
      <c r="L71" s="53">
        <f>J71-K71</f>
        <v>2.8720166343465525E-4</v>
      </c>
      <c r="M71" s="46">
        <f t="shared" si="9"/>
        <v>1.0877578132218164</v>
      </c>
      <c r="O71" s="46">
        <f>'Anual_2000-2015 (ref2010)'!D39</f>
        <v>1.0884029874075856</v>
      </c>
      <c r="Q71" s="46">
        <f t="shared" ref="Q71" si="12">O71-M71</f>
        <v>6.4517418576914842E-4</v>
      </c>
      <c r="R71" s="219" t="s">
        <v>178</v>
      </c>
    </row>
    <row r="72" spans="1:18">
      <c r="B72" s="123">
        <v>2016</v>
      </c>
      <c r="C72" s="46">
        <f>'Trimestral_1996-2017 (ref2010)'!L50</f>
        <v>1.0813828643151586</v>
      </c>
      <c r="D72" s="46">
        <f>'Trimestral_1996-2017 (ref2010)'!B50</f>
        <v>0.99287273609922166</v>
      </c>
      <c r="E72" s="46">
        <f>'Trimestral_1996-2017 (ref2010)'!C50</f>
        <v>1.0020792456733758</v>
      </c>
      <c r="F72" s="46">
        <f>'Trimestral_1996-2017 (ref2010)'!F24/'Trimestral_1996-2017 (ref2010)'!B24</f>
        <v>0.12503551368752397</v>
      </c>
      <c r="G72" s="46">
        <f>'Trimestral_1996-2017 (ref2010)'!G24/'Trimestral_1996-2017 (ref2010)'!B24</f>
        <v>0.12140314117080385</v>
      </c>
      <c r="H72" s="46">
        <f>'Trimestral_1996-2017 (ref2010)'!H24/'Trimestral_1996-2017 (ref2010)'!B24</f>
        <v>1.0032081147543994</v>
      </c>
      <c r="I72" s="53">
        <f>C72*H72</f>
        <v>1.0848520646373228</v>
      </c>
      <c r="J72" s="53">
        <f t="shared" si="5"/>
        <v>0.12593307192496891</v>
      </c>
      <c r="K72" s="53">
        <f t="shared" si="6"/>
        <v>0.12115123798340274</v>
      </c>
      <c r="L72" s="53">
        <f>J72-K72</f>
        <v>4.7818339415661715E-3</v>
      </c>
      <c r="M72" s="46">
        <f t="shared" si="9"/>
        <v>1.0796810713529126</v>
      </c>
      <c r="O72" s="46">
        <f>'Trimestral_1996-2017 (ref2010)'!J50</f>
        <v>1.0799643429150061</v>
      </c>
      <c r="Q72" s="46">
        <f t="shared" si="8"/>
        <v>2.8327156209351223E-4</v>
      </c>
      <c r="R72" s="307">
        <v>1.0871554689951102</v>
      </c>
    </row>
    <row r="73" spans="1:18">
      <c r="B73" s="123">
        <v>2017</v>
      </c>
      <c r="C73" s="46">
        <f>'Trimestral_1996-2017 (ref2010)'!L51</f>
        <v>1.0378160447838669</v>
      </c>
      <c r="D73" s="46">
        <f>'Trimestral_1996-2017 (ref2010)'!B51</f>
        <v>1.0015374055387332</v>
      </c>
      <c r="E73" s="46">
        <f>'Trimestral_1996-2017 (ref2010)'!C51</f>
        <v>0.94984154702600898</v>
      </c>
      <c r="F73" s="46">
        <f>'Trimestral_1996-2017 (ref2010)'!F25/'Trimestral_1996-2017 (ref2010)'!B25</f>
        <v>0.12567574373478219</v>
      </c>
      <c r="G73" s="46">
        <f>'Trimestral_1996-2017 (ref2010)'!G25/'Trimestral_1996-2017 (ref2010)'!B25</f>
        <v>0.11552182580832167</v>
      </c>
      <c r="H73" s="46">
        <f>'Trimestral_1996-2017 (ref2010)'!H25/'Trimestral_1996-2017 (ref2010)'!B25</f>
        <v>0.99116309319389673</v>
      </c>
      <c r="I73" s="53">
        <f>C73*H73</f>
        <v>1.0286449611142332</v>
      </c>
      <c r="J73" s="53">
        <f t="shared" ref="J73" si="13">F73/D73</f>
        <v>0.12548282574346828</v>
      </c>
      <c r="K73" s="53">
        <f t="shared" ref="K73" si="14">G73/E73</f>
        <v>0.12162220758822882</v>
      </c>
      <c r="L73" s="53">
        <f>J73-K73</f>
        <v>3.8606181552394564E-3</v>
      </c>
      <c r="M73" s="46">
        <f t="shared" si="9"/>
        <v>1.0246383496499418</v>
      </c>
      <c r="O73" s="46">
        <f>'Trimestral_1996-2017 (ref2010)'!J51</f>
        <v>1.0333706304132331</v>
      </c>
      <c r="Q73" s="46">
        <f t="shared" ref="Q73" si="15">O73-M73</f>
        <v>8.7322807632912447E-3</v>
      </c>
      <c r="R73" s="219" t="s">
        <v>178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workbookViewId="0">
      <pane xSplit="2" ySplit="1" topLeftCell="K48" activePane="bottomRight" state="frozen"/>
      <selection activeCell="U5" sqref="U5"/>
      <selection pane="topRight" activeCell="U5" sqref="U5"/>
      <selection pane="bottomLeft" activeCell="U5" sqref="U5"/>
      <selection pane="bottomRight" activeCell="C32" sqref="C32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272" t="s">
        <v>76</v>
      </c>
      <c r="I1" s="272" t="s">
        <v>79</v>
      </c>
      <c r="J1" s="272" t="s">
        <v>80</v>
      </c>
      <c r="K1" s="272" t="s">
        <v>47</v>
      </c>
      <c r="L1" s="114" t="s">
        <v>48</v>
      </c>
      <c r="M1" s="114" t="s">
        <v>89</v>
      </c>
      <c r="N1" s="272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141</v>
      </c>
      <c r="T1" s="114" t="s">
        <v>141</v>
      </c>
      <c r="V1" s="114" t="s">
        <v>174</v>
      </c>
      <c r="W1" s="1" t="s">
        <v>141</v>
      </c>
    </row>
    <row r="2" spans="1:23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3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(ref1987)'!AH5)</f>
        <v>8.0742600837103388E-6</v>
      </c>
      <c r="I3" s="148">
        <f>('Anual_1947-1989 (ref1987)'!H5/'Anual_1947-1989 (ref1987)'!AH5)</f>
        <v>7.3721505112137878E-6</v>
      </c>
      <c r="J3" s="148">
        <f>(D3-E3+F3+H3-I3)</f>
        <v>7.0973697039925873E-5</v>
      </c>
      <c r="K3" s="148">
        <f>(J3-D3)</f>
        <v>-2.3157568734685156E-7</v>
      </c>
      <c r="L3" s="151">
        <f>(K3/D3)</f>
        <v>-3.2522266747551476E-3</v>
      </c>
      <c r="M3" s="151">
        <f>('Anual_1947-1989 (ref1987)'!Z5-1)</f>
        <v>9.6999999999999975E-2</v>
      </c>
      <c r="N3" s="151">
        <f>('Anual_1947-1989 (ref1987)'!BG5-1)</f>
        <v>9.3432307337793619E-2</v>
      </c>
      <c r="O3" s="151">
        <f>(N3-M3)</f>
        <v>-3.5676926622063565E-3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109.34323073377936</v>
      </c>
      <c r="S3" s="154">
        <f t="shared" ref="S3:S66" si="0">(R3/Q3)*100</f>
        <v>99.674777332524485</v>
      </c>
      <c r="T3" s="151">
        <f>(S3/S2)-1</f>
        <v>-3.2522266747551098E-3</v>
      </c>
    </row>
    <row r="4" spans="1:23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(ref1987)'!AH6)</f>
        <v>7.2368860279569723E-6</v>
      </c>
      <c r="I4" s="148">
        <f>('Anual_1947-1989 (ref1987)'!H6/'Anual_1947-1989 (ref1987)'!AH6)</f>
        <v>7.1359062229157126E-6</v>
      </c>
      <c r="J4" s="148">
        <f t="shared" ref="J4:J67" si="2">(D4-E4+F4+H4-I4)</f>
        <v>8.1221547317208685E-5</v>
      </c>
      <c r="K4" s="148">
        <f t="shared" ref="K4:K67" si="3">(J4-D4)</f>
        <v>-3.8345009731316623E-9</v>
      </c>
      <c r="L4" s="151">
        <f t="shared" ref="L4:L67" si="4">(K4/D4)</f>
        <v>-4.7208161873771975E-5</v>
      </c>
      <c r="M4" s="151">
        <f>('Anual_1947-1989 (ref1987)'!Z6-1)</f>
        <v>7.6999999999999957E-2</v>
      </c>
      <c r="N4" s="151">
        <f>('Anual_1947-1989 (ref1987)'!BG6-1)</f>
        <v>7.6949156809661856E-2</v>
      </c>
      <c r="O4" s="151">
        <f t="shared" ref="O4:O67" si="5">(N4-M4)</f>
        <v>-5.0843190338101252E-5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117.75710014158798</v>
      </c>
      <c r="S4" s="154">
        <f>(R4/Q4)*100</f>
        <v>99.670071869501427</v>
      </c>
      <c r="T4" s="151">
        <f t="shared" ref="T4:T67" si="7">(S4/S3)-1</f>
        <v>-4.7208161873868448E-5</v>
      </c>
    </row>
    <row r="5" spans="1:23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(ref1987)'!AH7)</f>
        <v>8.5846375057227647E-6</v>
      </c>
      <c r="I5" s="148">
        <f>('Anual_1947-1989 (ref1987)'!H7/'Anual_1947-1989 (ref1987)'!AH7)</f>
        <v>7.0930981707516272E-6</v>
      </c>
      <c r="J5" s="148">
        <f t="shared" si="2"/>
        <v>9.777640674438464E-5</v>
      </c>
      <c r="K5" s="148">
        <f t="shared" si="3"/>
        <v>3.8312431080209894E-6</v>
      </c>
      <c r="L5" s="151">
        <f t="shared" si="4"/>
        <v>4.0781696041860084E-2</v>
      </c>
      <c r="M5" s="151">
        <f>('Anual_1947-1989 (ref1987)'!Z7-1)</f>
        <v>6.800000000000006E-2</v>
      </c>
      <c r="N5" s="151">
        <f>('Anual_1947-1989 (ref1987)'!BG7-1)</f>
        <v>0.11155485137270671</v>
      </c>
      <c r="O5" s="151">
        <f t="shared" si="5"/>
        <v>4.3554851372706649E-2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130.89347594596376</v>
      </c>
      <c r="S5" s="154">
        <f t="shared" si="0"/>
        <v>103.73478644495377</v>
      </c>
      <c r="T5" s="151">
        <f t="shared" si="7"/>
        <v>4.0781696041859883E-2</v>
      </c>
    </row>
    <row r="6" spans="1:23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(ref1987)'!AH8)</f>
        <v>1.0099637463709378E-5</v>
      </c>
      <c r="I6" s="148">
        <f>('Anual_1947-1989 (ref1987)'!H8/'Anual_1947-1989 (ref1987)'!AH8)</f>
        <v>1.1848231412650107E-5</v>
      </c>
      <c r="J6" s="148">
        <f t="shared" si="2"/>
        <v>1.062026284697647E-4</v>
      </c>
      <c r="K6" s="148">
        <f t="shared" si="3"/>
        <v>-1.1768260756898577E-6</v>
      </c>
      <c r="L6" s="151">
        <f t="shared" si="4"/>
        <v>-1.0959508787518548E-2</v>
      </c>
      <c r="M6" s="151">
        <f>('Anual_1947-1989 (ref1987)'!Z8-1)</f>
        <v>4.9000000000000155E-2</v>
      </c>
      <c r="N6" s="151">
        <f>('Anual_1947-1989 (ref1987)'!BG8-1)</f>
        <v>3.7503475281893239E-2</v>
      </c>
      <c r="O6" s="151">
        <f t="shared" si="5"/>
        <v>-1.1496524718106915E-2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135.80243618566431</v>
      </c>
      <c r="S6" s="154">
        <f t="shared" si="0"/>
        <v>102.59790414133896</v>
      </c>
      <c r="T6" s="151">
        <f t="shared" si="7"/>
        <v>-1.0959508787518391E-2</v>
      </c>
    </row>
    <row r="7" spans="1:23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(ref1987)'!AH9)</f>
        <v>9.181007634455892E-6</v>
      </c>
      <c r="I7" s="148">
        <f>('Anual_1947-1989 (ref1987)'!H9/'Anual_1947-1989 (ref1987)'!AH9)</f>
        <v>1.2821752041222885E-5</v>
      </c>
      <c r="J7" s="148">
        <f t="shared" si="2"/>
        <v>1.3543062788356591E-4</v>
      </c>
      <c r="K7" s="148">
        <f t="shared" si="3"/>
        <v>-6.6479029825226095E-7</v>
      </c>
      <c r="L7" s="151">
        <f t="shared" si="4"/>
        <v>-4.8847368054972069E-3</v>
      </c>
      <c r="M7" s="151">
        <f>('Anual_1947-1989 (ref1987)'!Z9-1)</f>
        <v>7.2999999999999954E-2</v>
      </c>
      <c r="N7" s="151">
        <f>('Anual_1947-1989 (ref1987)'!BG9-1)</f>
        <v>6.7758677407701473E-2</v>
      </c>
      <c r="O7" s="151">
        <f t="shared" si="5"/>
        <v>-5.2413225922984807E-3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145.00422965034869</v>
      </c>
      <c r="S7" s="154">
        <f t="shared" si="0"/>
        <v>102.0967403828129</v>
      </c>
      <c r="T7" s="151">
        <f t="shared" si="7"/>
        <v>-4.8847368054970586E-3</v>
      </c>
    </row>
    <row r="8" spans="1:23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(ref1987)'!AH10)</f>
        <v>1.0451171903409602E-5</v>
      </c>
      <c r="I8" s="148">
        <f>('Anual_1947-1989 (ref1987)'!H10/'Anual_1947-1989 (ref1987)'!AH10)</f>
        <v>8.8657000047499427E-6</v>
      </c>
      <c r="J8" s="148">
        <f t="shared" si="2"/>
        <v>1.5705671547826066E-4</v>
      </c>
      <c r="K8" s="148">
        <f t="shared" si="3"/>
        <v>8.8238820553340259E-7</v>
      </c>
      <c r="L8" s="151">
        <f t="shared" si="4"/>
        <v>5.650020851330372E-3</v>
      </c>
      <c r="M8" s="151">
        <f>('Anual_1947-1989 (ref1987)'!Z10-1)</f>
        <v>4.6999999999999931E-2</v>
      </c>
      <c r="N8" s="151">
        <f>('Anual_1947-1989 (ref1987)'!BG10-1)</f>
        <v>5.2915571831342767E-2</v>
      </c>
      <c r="O8" s="151">
        <f t="shared" si="5"/>
        <v>5.9155718313428363E-3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152.67721138026025</v>
      </c>
      <c r="S8" s="154">
        <f t="shared" si="0"/>
        <v>102.67358909482864</v>
      </c>
      <c r="T8" s="151">
        <f t="shared" si="7"/>
        <v>5.6500208513303729E-3</v>
      </c>
    </row>
    <row r="9" spans="1:23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(ref1987)'!AH11)</f>
        <v>1.2651230394505757E-5</v>
      </c>
      <c r="I9" s="148">
        <f>('Anual_1947-1989 (ref1987)'!H11/'Anual_1947-1989 (ref1987)'!AH11)</f>
        <v>1.2933623930097402E-5</v>
      </c>
      <c r="J9" s="148">
        <f t="shared" si="2"/>
        <v>1.9425305188079588E-4</v>
      </c>
      <c r="K9" s="148">
        <f t="shared" si="3"/>
        <v>2.3690518807958872E-6</v>
      </c>
      <c r="L9" s="151">
        <f t="shared" si="4"/>
        <v>1.2346271084592188E-2</v>
      </c>
      <c r="M9" s="151">
        <f>('Anual_1947-1989 (ref1987)'!Z11-1)</f>
        <v>7.8000000000000069E-2</v>
      </c>
      <c r="N9" s="151">
        <f>('Anual_1947-1989 (ref1987)'!BG11-1)</f>
        <v>9.1309280229190604E-2</v>
      </c>
      <c r="O9" s="151">
        <f t="shared" si="5"/>
        <v>1.3309280229190534E-2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166.6180576587918</v>
      </c>
      <c r="S9" s="154">
        <f t="shared" si="0"/>
        <v>103.94122505902143</v>
      </c>
      <c r="T9" s="151">
        <f t="shared" si="7"/>
        <v>1.2346271084592297E-2</v>
      </c>
    </row>
    <row r="10" spans="1:23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(ref1987)'!AH12)</f>
        <v>2.0865429235039806E-5</v>
      </c>
      <c r="I10" s="148">
        <f>('Anual_1947-1989 (ref1987)'!H12/'Anual_1947-1989 (ref1987)'!AH12)</f>
        <v>1.8715046834005105E-5</v>
      </c>
      <c r="J10" s="148">
        <f t="shared" si="2"/>
        <v>2.6116958388616826E-4</v>
      </c>
      <c r="K10" s="148">
        <f t="shared" si="3"/>
        <v>-4.3815433865589722E-6</v>
      </c>
      <c r="L10" s="151">
        <f t="shared" si="4"/>
        <v>-1.6499810908575149E-2</v>
      </c>
      <c r="M10" s="151">
        <f>('Anual_1947-1989 (ref1987)'!Z12-1)</f>
        <v>8.8000000000000078E-2</v>
      </c>
      <c r="N10" s="151">
        <f>('Anual_1947-1989 (ref1987)'!BG12-1)</f>
        <v>7.0048205731469748E-2</v>
      </c>
      <c r="O10" s="151">
        <f t="shared" si="5"/>
        <v>-1.795179426853033E-2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178.28935364025273</v>
      </c>
      <c r="S10" s="154">
        <f t="shared" si="0"/>
        <v>102.22621449994188</v>
      </c>
      <c r="T10" s="151">
        <f t="shared" si="7"/>
        <v>-1.6499810908575663E-2</v>
      </c>
    </row>
    <row r="11" spans="1:23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(ref1987)'!AH13)</f>
        <v>2.1020335331182806E-5</v>
      </c>
      <c r="I11" s="148">
        <f>('Anual_1947-1989 (ref1987)'!H13/'Anual_1947-1989 (ref1987)'!AH13)</f>
        <v>1.8060575471332354E-5</v>
      </c>
      <c r="J11" s="148">
        <f t="shared" si="2"/>
        <v>3.0426717083215863E-4</v>
      </c>
      <c r="K11" s="148">
        <f t="shared" si="3"/>
        <v>-5.7875644056865115E-7</v>
      </c>
      <c r="L11" s="151">
        <f t="shared" si="4"/>
        <v>-1.8985211504921062E-3</v>
      </c>
      <c r="M11" s="151">
        <f>('Anual_1947-1989 (ref1987)'!Z13-1)</f>
        <v>2.9000000000000137E-2</v>
      </c>
      <c r="N11" s="151">
        <f>('Anual_1947-1989 (ref1987)'!BG13-1)</f>
        <v>2.7046421736143689E-2</v>
      </c>
      <c r="O11" s="151">
        <f t="shared" si="5"/>
        <v>-1.9535782638564481E-3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183.11144268987147</v>
      </c>
      <c r="S11" s="154">
        <f t="shared" si="0"/>
        <v>102.03213586957898</v>
      </c>
      <c r="T11" s="151">
        <f t="shared" si="7"/>
        <v>-1.8985211504922717E-3</v>
      </c>
    </row>
    <row r="12" spans="1:23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(ref1987)'!AH14)</f>
        <v>2.221253419843343E-5</v>
      </c>
      <c r="I12" s="148">
        <f>('Anual_1947-1989 (ref1987)'!H14/'Anual_1947-1989 (ref1987)'!AH14)</f>
        <v>2.4542297124418548E-5</v>
      </c>
      <c r="J12" s="148">
        <f t="shared" si="2"/>
        <v>4.0273559140595783E-4</v>
      </c>
      <c r="K12" s="148">
        <f t="shared" si="3"/>
        <v>-2.1906313949670219E-7</v>
      </c>
      <c r="L12" s="151">
        <f t="shared" si="4"/>
        <v>-5.4364216178074006E-4</v>
      </c>
      <c r="M12" s="151">
        <f>('Anual_1947-1989 (ref1987)'!Z14-1)</f>
        <v>7.6999999999999957E-2</v>
      </c>
      <c r="N12" s="151">
        <f>('Anual_1947-1989 (ref1987)'!BG14-1)</f>
        <v>7.6414497391761982E-2</v>
      </c>
      <c r="O12" s="151">
        <f t="shared" si="5"/>
        <v>-5.8550260823797551E-4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197.10381154969843</v>
      </c>
      <c r="S12" s="154">
        <f t="shared" si="0"/>
        <v>101.97666689866374</v>
      </c>
      <c r="T12" s="151">
        <f t="shared" si="7"/>
        <v>-5.4364216178071079E-4</v>
      </c>
    </row>
    <row r="13" spans="1:23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(ref1987)'!AH15)</f>
        <v>2.8670620616564282E-5</v>
      </c>
      <c r="I13" s="148">
        <f>('Anual_1947-1989 (ref1987)'!H15/'Anual_1947-1989 (ref1987)'!AH15)</f>
        <v>3.0506828903243118E-5</v>
      </c>
      <c r="J13" s="148">
        <f t="shared" si="2"/>
        <v>5.0192410625286474E-4</v>
      </c>
      <c r="K13" s="148">
        <f t="shared" si="3"/>
        <v>-1.3093482925898752E-6</v>
      </c>
      <c r="L13" s="151">
        <f t="shared" si="4"/>
        <v>-2.6018705250280775E-3</v>
      </c>
      <c r="M13" s="151">
        <f>('Anual_1947-1989 (ref1987)'!Z15-1)</f>
        <v>0.1080000000000001</v>
      </c>
      <c r="N13" s="151">
        <f>('Anual_1947-1989 (ref1987)'!BG15-1)</f>
        <v>0.10511712745826918</v>
      </c>
      <c r="O13" s="151">
        <f t="shared" si="5"/>
        <v>-2.8828725417309187E-3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217.82279803087874</v>
      </c>
      <c r="S13" s="154">
        <f t="shared" si="0"/>
        <v>101.7113368148195</v>
      </c>
      <c r="T13" s="151">
        <f t="shared" si="7"/>
        <v>-2.6018705250280272E-3</v>
      </c>
    </row>
    <row r="14" spans="1:23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(ref1987)'!AH16)</f>
        <v>3.6564098244118025E-5</v>
      </c>
      <c r="I14" s="148">
        <f>('Anual_1947-1989 (ref1987)'!H16/'Anual_1947-1989 (ref1987)'!AH16)</f>
        <v>4.0458969578817554E-5</v>
      </c>
      <c r="J14" s="148">
        <f t="shared" si="2"/>
        <v>6.2023981744948882E-4</v>
      </c>
      <c r="K14" s="148">
        <f t="shared" si="3"/>
        <v>-6.292734596020054E-7</v>
      </c>
      <c r="L14" s="151">
        <f t="shared" si="4"/>
        <v>-1.0135364585159307E-3</v>
      </c>
      <c r="M14" s="151">
        <f>('Anual_1947-1989 (ref1987)'!Z16-1)</f>
        <v>9.8000000000000087E-2</v>
      </c>
      <c r="N14" s="151">
        <f>('Anual_1947-1989 (ref1987)'!BG16-1)</f>
        <v>9.6887136968549337E-2</v>
      </c>
      <c r="O14" s="151">
        <f t="shared" si="5"/>
        <v>-1.1128630314507504E-3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238.92702529856916</v>
      </c>
      <c r="S14" s="154">
        <f t="shared" si="0"/>
        <v>101.60824866671328</v>
      </c>
      <c r="T14" s="151">
        <f t="shared" si="7"/>
        <v>-1.0135364585159845E-3</v>
      </c>
    </row>
    <row r="15" spans="1:23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(ref1987)'!AH17)</f>
        <v>4.8300549782034617E-5</v>
      </c>
      <c r="I15" s="148">
        <f>('Anual_1947-1989 (ref1987)'!H17/'Anual_1947-1989 (ref1987)'!AH17)</f>
        <v>5.8086189814661831E-5</v>
      </c>
      <c r="J15" s="148">
        <f t="shared" si="2"/>
        <v>9.1938111022641506E-4</v>
      </c>
      <c r="K15" s="148">
        <f t="shared" si="3"/>
        <v>-3.3979443190393409E-6</v>
      </c>
      <c r="L15" s="151">
        <f t="shared" si="4"/>
        <v>-3.6822945886142936E-3</v>
      </c>
      <c r="M15" s="151">
        <f>('Anual_1947-1989 (ref1987)'!Z17-1)</f>
        <v>9.4000000000000083E-2</v>
      </c>
      <c r="N15" s="151">
        <f>('Anual_1947-1989 (ref1987)'!BG17-1)</f>
        <v>8.9971569720055822E-2</v>
      </c>
      <c r="O15" s="151">
        <f t="shared" si="5"/>
        <v>-4.0284302799442617E-3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260.42366481322495</v>
      </c>
      <c r="S15" s="154">
        <f t="shared" si="0"/>
        <v>101.23409716248926</v>
      </c>
      <c r="T15" s="151">
        <f t="shared" si="7"/>
        <v>-3.6822945886143543E-3</v>
      </c>
    </row>
    <row r="16" spans="1:23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(ref1987)'!AH18)</f>
        <v>7.2356819534419761E-5</v>
      </c>
      <c r="I16" s="148">
        <f>('Anual_1947-1989 (ref1987)'!H18/'Anual_1947-1989 (ref1987)'!AH18)</f>
        <v>7.7321957373391447E-5</v>
      </c>
      <c r="J16" s="148">
        <f t="shared" si="2"/>
        <v>1.2561092429217385E-3</v>
      </c>
      <c r="K16" s="148">
        <f t="shared" si="3"/>
        <v>-7.2842980553379857E-7</v>
      </c>
      <c r="L16" s="151">
        <f t="shared" si="4"/>
        <v>-5.7957349731023238E-4</v>
      </c>
      <c r="M16" s="151">
        <f>('Anual_1947-1989 (ref1987)'!Z18-1)</f>
        <v>8.5999999999999854E-2</v>
      </c>
      <c r="N16" s="151">
        <f>('Anual_1947-1989 (ref1987)'!BG18-1)</f>
        <v>8.5370583181920923E-2</v>
      </c>
      <c r="O16" s="151">
        <f t="shared" si="5"/>
        <v>-6.2941681807893168E-4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282.65618495270309</v>
      </c>
      <c r="S16" s="154">
        <f t="shared" si="0"/>
        <v>101.17542456274975</v>
      </c>
      <c r="T16" s="151">
        <f t="shared" si="7"/>
        <v>-5.7957349731019292E-4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(ref1987)'!AH19)</f>
        <v>1.1778908504240866E-4</v>
      </c>
      <c r="I17" s="148">
        <f>('Anual_1947-1989 (ref1987)'!H19/'Anual_1947-1989 (ref1987)'!AH19)</f>
        <v>1.418736783780341E-4</v>
      </c>
      <c r="J17" s="148">
        <f t="shared" si="2"/>
        <v>1.7966773431294381E-3</v>
      </c>
      <c r="K17" s="148">
        <f t="shared" si="3"/>
        <v>-6.9171295978345815E-6</v>
      </c>
      <c r="L17" s="151">
        <f t="shared" si="4"/>
        <v>-3.8351911709814512E-3</v>
      </c>
      <c r="M17" s="151">
        <f>('Anual_1947-1989 (ref1987)'!Z19-1)</f>
        <v>6.5999999999999837E-2</v>
      </c>
      <c r="N17" s="151">
        <f>('Anual_1947-1989 (ref1987)'!BG19-1)</f>
        <v>6.1911686211733707E-2</v>
      </c>
      <c r="O17" s="151">
        <f t="shared" si="5"/>
        <v>-4.0883137882661291E-3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300.15590598130063</v>
      </c>
      <c r="S17" s="154">
        <f t="shared" si="0"/>
        <v>100.78739746774642</v>
      </c>
      <c r="T17" s="151">
        <f t="shared" si="7"/>
        <v>-3.8351911709813002E-3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(ref1987)'!AH20)</f>
        <v>2.3434652126521168E-4</v>
      </c>
      <c r="I18" s="148">
        <f>('Anual_1947-1989 (ref1987)'!H20/'Anual_1947-1989 (ref1987)'!AH20)</f>
        <v>2.4456105440692809E-4</v>
      </c>
      <c r="J18" s="148">
        <f t="shared" si="2"/>
        <v>2.725035339413488E-3</v>
      </c>
      <c r="K18" s="148">
        <f t="shared" si="3"/>
        <v>-1.1149151319671431E-6</v>
      </c>
      <c r="L18" s="151">
        <f t="shared" si="4"/>
        <v>-4.0897053642152919E-4</v>
      </c>
      <c r="M18" s="151">
        <f>('Anual_1947-1989 (ref1987)'!Z20-1)</f>
        <v>6.0000000000000053E-3</v>
      </c>
      <c r="N18" s="151">
        <f>('Anual_1947-1989 (ref1987)'!BG20-1)</f>
        <v>5.5885756403599718E-3</v>
      </c>
      <c r="O18" s="151">
        <f t="shared" si="5"/>
        <v>-4.1142435964003354E-4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301.83334996577793</v>
      </c>
      <c r="S18" s="154">
        <f t="shared" si="0"/>
        <v>100.74617839173952</v>
      </c>
      <c r="T18" s="151">
        <f t="shared" si="7"/>
        <v>-4.0897053642130476E-4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(ref1987)'!AH21)</f>
        <v>3.3040851738129067E-4</v>
      </c>
      <c r="I19" s="148">
        <f>('Anual_1947-1989 (ref1987)'!H21/'Anual_1947-1989 (ref1987)'!AH21)</f>
        <v>2.8472626785978872E-4</v>
      </c>
      <c r="J19" s="148">
        <f t="shared" si="2"/>
        <v>5.0886926000332337E-3</v>
      </c>
      <c r="K19" s="148">
        <f t="shared" si="3"/>
        <v>5.9391800033233889E-5</v>
      </c>
      <c r="L19" s="151">
        <f t="shared" si="4"/>
        <v>1.1809156460324245E-2</v>
      </c>
      <c r="M19" s="151">
        <f>('Anual_1947-1989 (ref1987)'!Z21-1)</f>
        <v>3.400000000000003E-2</v>
      </c>
      <c r="N19" s="151">
        <f>('Anual_1947-1989 (ref1987)'!BG21-1)</f>
        <v>4.6210667779975401E-2</v>
      </c>
      <c r="O19" s="151">
        <f t="shared" si="5"/>
        <v>1.221066777997537E-2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315.78127062596354</v>
      </c>
      <c r="S19" s="154">
        <f t="shared" si="0"/>
        <v>101.9359057751473</v>
      </c>
      <c r="T19" s="151">
        <f t="shared" si="7"/>
        <v>1.1809156460324211E-2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(ref1987)'!AH22)</f>
        <v>7.7015379478956379E-4</v>
      </c>
      <c r="I20" s="148">
        <f>('Anual_1947-1989 (ref1987)'!H22/'Anual_1947-1989 (ref1987)'!AH22)</f>
        <v>5.4692356183065637E-4</v>
      </c>
      <c r="J20" s="148">
        <f t="shared" si="2"/>
        <v>9.7722330830858958E-3</v>
      </c>
      <c r="K20" s="148">
        <f t="shared" si="3"/>
        <v>1.1241664904076618E-5</v>
      </c>
      <c r="L20" s="151">
        <f t="shared" si="4"/>
        <v>1.1516929400364746E-3</v>
      </c>
      <c r="M20" s="151">
        <f>('Anual_1947-1989 (ref1987)'!Z22-1)</f>
        <v>2.4000000000000021E-2</v>
      </c>
      <c r="N20" s="151">
        <f>('Anual_1947-1989 (ref1987)'!BG22-1)</f>
        <v>2.5179333570597429E-2</v>
      </c>
      <c r="O20" s="151">
        <f t="shared" si="5"/>
        <v>1.1793335705974073E-3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323.7324325744018</v>
      </c>
      <c r="S20" s="154">
        <f t="shared" si="0"/>
        <v>102.05330463816478</v>
      </c>
      <c r="T20" s="151">
        <f t="shared" si="7"/>
        <v>1.1516929400365861E-3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(ref1987)'!AH23)</f>
        <v>1.0934077797775904E-3</v>
      </c>
      <c r="I21" s="148">
        <f>('Anual_1947-1989 (ref1987)'!H23/'Anual_1947-1989 (ref1987)'!AH23)</f>
        <v>9.7296761397055553E-4</v>
      </c>
      <c r="J21" s="148">
        <f t="shared" si="2"/>
        <v>1.6433852880836257E-2</v>
      </c>
      <c r="K21" s="148">
        <f t="shared" si="3"/>
        <v>-1.1900311916374084E-4</v>
      </c>
      <c r="L21" s="151">
        <f t="shared" si="4"/>
        <v>-7.1892801558680183E-3</v>
      </c>
      <c r="M21" s="151">
        <f>('Anual_1947-1989 (ref1987)'!Z23-1)</f>
        <v>6.6999999999999948E-2</v>
      </c>
      <c r="N21" s="151">
        <f>('Anual_1947-1989 (ref1987)'!BG23-1)</f>
        <v>5.9329038073688611E-2</v>
      </c>
      <c r="O21" s="151">
        <f t="shared" si="5"/>
        <v>-7.6709619263113371E-3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342.93916639229633</v>
      </c>
      <c r="S21" s="154">
        <f t="shared" si="0"/>
        <v>101.31961484028884</v>
      </c>
      <c r="T21" s="151">
        <f t="shared" si="7"/>
        <v>-7.1892801558682828E-3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(ref1987)'!AH24)</f>
        <v>1.3617750132318258E-3</v>
      </c>
      <c r="I22" s="148">
        <f>('Anual_1947-1989 (ref1987)'!H24/'Anual_1947-1989 (ref1987)'!AH24)</f>
        <v>1.3748817168924641E-3</v>
      </c>
      <c r="J22" s="148">
        <f t="shared" si="2"/>
        <v>2.3758121575179932E-2</v>
      </c>
      <c r="K22" s="148">
        <f t="shared" si="3"/>
        <v>-3.3201333910978792E-5</v>
      </c>
      <c r="L22" s="151">
        <f t="shared" si="4"/>
        <v>-1.3955228146767837E-3</v>
      </c>
      <c r="M22" s="151">
        <f>('Anual_1947-1989 (ref1987)'!Z24-1)</f>
        <v>4.2000000000000037E-2</v>
      </c>
      <c r="N22" s="151">
        <f>('Anual_1947-1989 (ref1987)'!BG24-1)</f>
        <v>4.0545865227106903E-2</v>
      </c>
      <c r="O22" s="151">
        <f t="shared" si="5"/>
        <v>-1.4541347728931342E-3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356.84393161393479</v>
      </c>
      <c r="S22" s="154">
        <f t="shared" si="0"/>
        <v>101.17822100620498</v>
      </c>
      <c r="T22" s="151">
        <f t="shared" si="7"/>
        <v>-1.3955228146764753E-3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(ref1987)'!AH25)</f>
        <v>1.9495221503884152E-3</v>
      </c>
      <c r="I23" s="148">
        <f>('Anual_1947-1989 (ref1987)'!H25/'Anual_1947-1989 (ref1987)'!AH25)</f>
        <v>2.1970093232207277E-3</v>
      </c>
      <c r="J23" s="148">
        <f t="shared" si="2"/>
        <v>3.2947471496782184E-2</v>
      </c>
      <c r="K23" s="148">
        <f t="shared" si="3"/>
        <v>-1.0552268503599693E-4</v>
      </c>
      <c r="L23" s="151">
        <f t="shared" si="4"/>
        <v>-3.1925302880440086E-3</v>
      </c>
      <c r="M23" s="151">
        <f>('Anual_1947-1989 (ref1987)'!Z25-1)</f>
        <v>9.8000000000000087E-2</v>
      </c>
      <c r="N23" s="151">
        <f>('Anual_1947-1989 (ref1987)'!BG25-1)</f>
        <v>9.4494601743727813E-2</v>
      </c>
      <c r="O23" s="151">
        <f t="shared" si="5"/>
        <v>-3.5053982562722741E-3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390.5637568164596</v>
      </c>
      <c r="S23" s="154">
        <f t="shared" si="0"/>
        <v>100.85520647115224</v>
      </c>
      <c r="T23" s="151">
        <f t="shared" si="7"/>
        <v>-3.1925302880441153E-3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(ref1987)'!AH26)</f>
        <v>3.0672127538228576E-3</v>
      </c>
      <c r="I24" s="148">
        <f>('Anual_1947-1989 (ref1987)'!H26/'Anual_1947-1989 (ref1987)'!AH26)</f>
        <v>3.072439120736856E-3</v>
      </c>
      <c r="J24" s="148">
        <f t="shared" si="2"/>
        <v>4.5992880921739594E-2</v>
      </c>
      <c r="K24" s="148">
        <f t="shared" si="3"/>
        <v>1.338827399214107E-4</v>
      </c>
      <c r="L24" s="151">
        <f t="shared" si="4"/>
        <v>2.9194431895481635E-3</v>
      </c>
      <c r="M24" s="151">
        <f>('Anual_1947-1989 (ref1987)'!Z26-1)</f>
        <v>9.4999999999999973E-2</v>
      </c>
      <c r="N24" s="151">
        <f>('Anual_1947-1989 (ref1987)'!BG26-1)</f>
        <v>9.8196790292555125E-2</v>
      </c>
      <c r="O24" s="151">
        <f t="shared" si="5"/>
        <v>3.1967902925551517E-3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428.91586414043798</v>
      </c>
      <c r="S24" s="154">
        <f t="shared" si="0"/>
        <v>101.14964751681492</v>
      </c>
      <c r="T24" s="151">
        <f t="shared" si="7"/>
        <v>2.9194431895480655E-3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(ref1987)'!AH27)</f>
        <v>4.2172503176670702E-3</v>
      </c>
      <c r="I25" s="148">
        <f>('Anual_1947-1989 (ref1987)'!H27/'Anual_1947-1989 (ref1987)'!AH27)</f>
        <v>4.4691739091177532E-3</v>
      </c>
      <c r="J25" s="148">
        <f t="shared" si="2"/>
        <v>6.1161212575216541E-2</v>
      </c>
      <c r="K25" s="148">
        <f t="shared" si="3"/>
        <v>3.8099439339835811E-4</v>
      </c>
      <c r="L25" s="151">
        <f t="shared" si="4"/>
        <v>6.2683946322576534E-3</v>
      </c>
      <c r="M25" s="151">
        <f>('Anual_1947-1989 (ref1987)'!Z27-1)</f>
        <v>0.10400000000000009</v>
      </c>
      <c r="N25" s="151">
        <f>('Anual_1947-1989 (ref1987)'!BG27-1)</f>
        <v>0.11092030767401262</v>
      </c>
      <c r="O25" s="151">
        <f t="shared" si="5"/>
        <v>6.9203076740125269E-3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476.49134375716034</v>
      </c>
      <c r="S25" s="154">
        <f t="shared" si="0"/>
        <v>101.78369342436409</v>
      </c>
      <c r="T25" s="151">
        <f t="shared" si="7"/>
        <v>6.2683946322577011E-3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(ref1987)'!AH28)</f>
        <v>4.9402940439911142E-3</v>
      </c>
      <c r="I26" s="148">
        <f>('Anual_1947-1989 (ref1987)'!H28/'Anual_1947-1989 (ref1987)'!AH28)</f>
        <v>6.2687441181742279E-3</v>
      </c>
      <c r="J26" s="148">
        <f t="shared" si="2"/>
        <v>7.8377427455814649E-2</v>
      </c>
      <c r="K26" s="148">
        <f t="shared" si="3"/>
        <v>-2.9760423787895951E-4</v>
      </c>
      <c r="L26" s="151">
        <f t="shared" si="4"/>
        <v>-3.7827024847937201E-3</v>
      </c>
      <c r="M26" s="151">
        <f>('Anual_1947-1989 (ref1987)'!Z28-1)</f>
        <v>0.11342921993190824</v>
      </c>
      <c r="N26" s="151">
        <f>('Anual_1947-1989 (ref1987)'!BG28-1)</f>
        <v>0.10921744845502968</v>
      </c>
      <c r="O26" s="151">
        <f t="shared" si="5"/>
        <v>-4.2117714768785675E-3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528.53251253322583</v>
      </c>
      <c r="S26" s="154">
        <f t="shared" si="0"/>
        <v>101.39867599433623</v>
      </c>
      <c r="T26" s="151">
        <f t="shared" si="7"/>
        <v>-3.7827024847940649E-3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(ref1987)'!AH29)</f>
        <v>7.4281070207991825E-3</v>
      </c>
      <c r="I27" s="148">
        <f>('Anual_1947-1989 (ref1987)'!H29/'Anual_1947-1989 (ref1987)'!AH29)</f>
        <v>9.0500120692242857E-3</v>
      </c>
      <c r="J27" s="148">
        <f t="shared" si="2"/>
        <v>0.10521043609567295</v>
      </c>
      <c r="K27" s="148">
        <f t="shared" si="3"/>
        <v>6.9501270631974754E-5</v>
      </c>
      <c r="L27" s="151">
        <f t="shared" si="4"/>
        <v>6.6102960514501661E-4</v>
      </c>
      <c r="M27" s="151">
        <f>('Anual_1947-1989 (ref1987)'!Z29-1)</f>
        <v>0.11940348116250821</v>
      </c>
      <c r="N27" s="151">
        <f>('Anual_1947-1989 (ref1987)'!BG29-1)</f>
        <v>0.12014344000365895</v>
      </c>
      <c r="O27" s="151">
        <f t="shared" si="5"/>
        <v>7.3995884115074517E-4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592.03222674274457</v>
      </c>
      <c r="S27" s="154">
        <f t="shared" si="0"/>
        <v>101.46570352109099</v>
      </c>
      <c r="T27" s="151">
        <f t="shared" si="7"/>
        <v>6.6102960514502485E-4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(ref1987)'!AH30)</f>
        <v>1.0964243168355746E-2</v>
      </c>
      <c r="I28" s="148">
        <f>('Anual_1947-1989 (ref1987)'!H30/'Anual_1947-1989 (ref1987)'!AH30)</f>
        <v>1.2594734699493723E-2</v>
      </c>
      <c r="J28" s="148">
        <f t="shared" si="2"/>
        <v>0.1449836058083131</v>
      </c>
      <c r="K28" s="148">
        <f t="shared" si="3"/>
        <v>1.3495314530765357E-3</v>
      </c>
      <c r="L28" s="151">
        <f t="shared" si="4"/>
        <v>9.3956218894053461E-3</v>
      </c>
      <c r="M28" s="151">
        <f>('Anual_1947-1989 (ref1987)'!Z30-1)</f>
        <v>0.13968721779678095</v>
      </c>
      <c r="N28" s="151">
        <f>('Anual_1947-1989 (ref1987)'!BG30-1)</f>
        <v>0.15039528796738821</v>
      </c>
      <c r="O28" s="151">
        <f t="shared" si="5"/>
        <v>1.0708070170607265E-2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681.07108396969375</v>
      </c>
      <c r="S28" s="154">
        <f t="shared" si="0"/>
        <v>102.41903690611771</v>
      </c>
      <c r="T28" s="151">
        <f t="shared" si="7"/>
        <v>9.3956218894057919E-3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(ref1987)'!AH31)</f>
        <v>1.4292449246418757E-2</v>
      </c>
      <c r="I29" s="148">
        <f>('Anual_1947-1989 (ref1987)'!H31/'Anual_1947-1989 (ref1987)'!AH31)</f>
        <v>2.4764179384811763E-2</v>
      </c>
      <c r="J29" s="148">
        <f t="shared" si="2"/>
        <v>0.19745302437196849</v>
      </c>
      <c r="K29" s="148">
        <f t="shared" si="3"/>
        <v>-3.8447582398354052E-3</v>
      </c>
      <c r="L29" s="151">
        <f t="shared" si="4"/>
        <v>-1.9099853907729794E-2</v>
      </c>
      <c r="M29" s="151">
        <f>('Anual_1947-1989 (ref1987)'!Z31-1)</f>
        <v>8.153938684571882E-2</v>
      </c>
      <c r="N29" s="151">
        <f>('Anual_1947-1989 (ref1987)'!BG31-1)</f>
        <v>6.0882142561510033E-2</v>
      </c>
      <c r="O29" s="151">
        <f t="shared" si="5"/>
        <v>-2.0657244284208787E-2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722.53615079845883</v>
      </c>
      <c r="S29" s="154">
        <f t="shared" si="0"/>
        <v>100.46284826384048</v>
      </c>
      <c r="T29" s="151">
        <f t="shared" si="7"/>
        <v>-1.9099853907729725E-2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(ref1987)'!AH32)</f>
        <v>1.9316931569532649E-2</v>
      </c>
      <c r="I30" s="148">
        <f>('Anual_1947-1989 (ref1987)'!H32/'Anual_1947-1989 (ref1987)'!AH32)</f>
        <v>2.9481818481857807E-2</v>
      </c>
      <c r="J30" s="148">
        <f t="shared" si="2"/>
        <v>0.2850192595318638</v>
      </c>
      <c r="K30" s="148">
        <f t="shared" si="3"/>
        <v>6.1178037955189613E-5</v>
      </c>
      <c r="L30" s="151">
        <f t="shared" si="4"/>
        <v>2.1469135963598696E-4</v>
      </c>
      <c r="M30" s="151">
        <f>('Anual_1947-1989 (ref1987)'!Z32-1)</f>
        <v>5.1666490840630352E-2</v>
      </c>
      <c r="N30" s="151">
        <f>('Anual_1947-1989 (ref1987)'!BG32-1)</f>
        <v>5.1892274549433015E-2</v>
      </c>
      <c r="O30" s="151">
        <f t="shared" si="5"/>
        <v>2.2578370880266263E-4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760.03019510758304</v>
      </c>
      <c r="S30" s="154">
        <f t="shared" si="0"/>
        <v>100.4844167693272</v>
      </c>
      <c r="T30" s="151">
        <f t="shared" si="7"/>
        <v>2.1469135963636532E-4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(ref1987)'!AH33)</f>
        <v>2.8198808016911749E-2</v>
      </c>
      <c r="I31" s="148">
        <f>('Anual_1947-1989 (ref1987)'!H33/'Anual_1947-1989 (ref1987)'!AH33)</f>
        <v>3.7805444252739573E-2</v>
      </c>
      <c r="J31" s="148">
        <f t="shared" si="2"/>
        <v>0.42462823937595473</v>
      </c>
      <c r="K31" s="148">
        <f t="shared" si="3"/>
        <v>3.8398943063575608E-3</v>
      </c>
      <c r="L31" s="151">
        <f t="shared" si="4"/>
        <v>9.1254768611104316E-3</v>
      </c>
      <c r="M31" s="151">
        <f>('Anual_1947-1989 (ref1987)'!Z33-1)</f>
        <v>0.10257129534787301</v>
      </c>
      <c r="N31" s="151">
        <f>('Anual_1947-1989 (ref1987)'!BG33-1)</f>
        <v>0.11263278419129441</v>
      </c>
      <c r="O31" s="151">
        <f t="shared" si="5"/>
        <v>1.0061488843421396E-2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845.63451205200283</v>
      </c>
      <c r="S31" s="154">
        <f t="shared" si="0"/>
        <v>101.40138498945785</v>
      </c>
      <c r="T31" s="151">
        <f t="shared" si="7"/>
        <v>9.1254768611102044E-3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(ref1987)'!AH34)</f>
        <v>4.4345585578200834E-2</v>
      </c>
      <c r="I32" s="148">
        <f>('Anual_1947-1989 (ref1987)'!H34/'Anual_1947-1989 (ref1987)'!AH34)</f>
        <v>4.8413762682062399E-2</v>
      </c>
      <c r="J32" s="148">
        <f t="shared" si="2"/>
        <v>0.63031345301257291</v>
      </c>
      <c r="K32" s="148">
        <f t="shared" si="3"/>
        <v>6.8268425782513908E-3</v>
      </c>
      <c r="L32" s="151">
        <f t="shared" si="4"/>
        <v>1.0949461406229405E-2</v>
      </c>
      <c r="M32" s="151">
        <f>('Anual_1947-1989 (ref1987)'!Z34-1)</f>
        <v>4.934328069789351E-2</v>
      </c>
      <c r="N32" s="151">
        <f>('Anual_1947-1989 (ref1987)'!BG34-1)</f>
        <v>6.0833024451781403E-2</v>
      </c>
      <c r="O32" s="151">
        <f t="shared" si="5"/>
        <v>1.1489743753887893E-2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897.07701700093253</v>
      </c>
      <c r="S32" s="154">
        <f t="shared" si="0"/>
        <v>102.51167554093816</v>
      </c>
      <c r="T32" s="151">
        <f t="shared" si="7"/>
        <v>1.0949461406229766E-2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(ref1987)'!AH35)</f>
        <v>6.2880411505970263E-2</v>
      </c>
      <c r="I33" s="148">
        <f>('Anual_1947-1989 (ref1987)'!H35/'Anual_1947-1989 (ref1987)'!AH35)</f>
        <v>7.4078584756307547E-2</v>
      </c>
      <c r="J33" s="148">
        <f t="shared" si="2"/>
        <v>0.94164375936382527</v>
      </c>
      <c r="K33" s="148">
        <f t="shared" si="3"/>
        <v>-9.9476349763299998E-3</v>
      </c>
      <c r="L33" s="151">
        <f t="shared" si="4"/>
        <v>-1.0453683204257861E-2</v>
      </c>
      <c r="M33" s="151">
        <f>('Anual_1947-1989 (ref1987)'!Z35-1)</f>
        <v>4.9698976892475377E-2</v>
      </c>
      <c r="N33" s="151">
        <f>('Anual_1947-1989 (ref1987)'!BG35-1)</f>
        <v>3.8725756328207961E-2</v>
      </c>
      <c r="O33" s="151">
        <f t="shared" si="5"/>
        <v>-1.0973220564267416E-2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931.81700296894633</v>
      </c>
      <c r="S33" s="154">
        <f t="shared" si="0"/>
        <v>101.44005096009553</v>
      </c>
      <c r="T33" s="151">
        <f t="shared" si="7"/>
        <v>-1.0453683204257769E-2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(ref1987)'!AH36)</f>
        <v>9.8809596846923711E-2</v>
      </c>
      <c r="I34" s="148">
        <f>('Anual_1947-1989 (ref1987)'!H36/'Anual_1947-1989 (ref1987)'!AH36)</f>
        <v>0.12726652449627407</v>
      </c>
      <c r="J34" s="148">
        <f t="shared" si="2"/>
        <v>1.3935904652034705</v>
      </c>
      <c r="K34" s="148">
        <f t="shared" si="3"/>
        <v>-1.068427660777771E-2</v>
      </c>
      <c r="L34" s="151">
        <f t="shared" si="4"/>
        <v>-7.608394774655719E-3</v>
      </c>
      <c r="M34" s="151">
        <f>('Anual_1947-1989 (ref1987)'!Z36-1)</f>
        <v>6.7595601220407309E-2</v>
      </c>
      <c r="N34" s="151">
        <f>('Anual_1947-1989 (ref1987)'!BG36-1)</f>
        <v>5.9472912426636437E-2</v>
      </c>
      <c r="O34" s="151">
        <f t="shared" si="5"/>
        <v>-8.1226887937708714E-3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987.23487398416933</v>
      </c>
      <c r="S34" s="154">
        <f t="shared" si="0"/>
        <v>100.66825500642993</v>
      </c>
      <c r="T34" s="151">
        <f t="shared" si="7"/>
        <v>-7.6083947746556913E-3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(ref1987)'!AH37)</f>
        <v>0.20746646799812538</v>
      </c>
      <c r="I35" s="148">
        <f>('Anual_1947-1989 (ref1987)'!H37/'Anual_1947-1989 (ref1987)'!AH37)</f>
        <v>0.25910174415466147</v>
      </c>
      <c r="J35" s="148">
        <f t="shared" si="2"/>
        <v>2.3168224787734912</v>
      </c>
      <c r="K35" s="148">
        <f t="shared" si="3"/>
        <v>-5.0330148939200292E-2</v>
      </c>
      <c r="L35" s="151">
        <f t="shared" si="4"/>
        <v>-2.1261894290201644E-2</v>
      </c>
      <c r="M35" s="151">
        <f>('Anual_1947-1989 (ref1987)'!Z37-1)</f>
        <v>9.2000000000000082E-2</v>
      </c>
      <c r="N35" s="151">
        <f>('Anual_1947-1989 (ref1987)'!BG37-1)</f>
        <v>6.8782011435100099E-2</v>
      </c>
      <c r="O35" s="151">
        <f t="shared" si="5"/>
        <v>-2.3217988564899983E-2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1055.1388743756781</v>
      </c>
      <c r="S35" s="154">
        <f t="shared" si="0"/>
        <v>98.527857210104187</v>
      </c>
      <c r="T35" s="151">
        <f t="shared" si="7"/>
        <v>-2.1261894290201311E-2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(ref1987)'!AH38)</f>
        <v>0.41942974418756102</v>
      </c>
      <c r="I36" s="148">
        <f>('Anual_1947-1989 (ref1987)'!H38/'Anual_1947-1989 (ref1987)'!AH38)</f>
        <v>0.43630856989480599</v>
      </c>
      <c r="J36" s="148">
        <f t="shared" si="2"/>
        <v>4.2968788315427497</v>
      </c>
      <c r="K36" s="148">
        <f t="shared" si="3"/>
        <v>-5.8111803002704576E-2</v>
      </c>
      <c r="L36" s="151">
        <f t="shared" si="4"/>
        <v>-1.3343726285365459E-2</v>
      </c>
      <c r="M36" s="151">
        <f>('Anual_1947-1989 (ref1987)'!Z38-1)</f>
        <v>-4.2499999999999982E-2</v>
      </c>
      <c r="N36" s="151">
        <f>('Anual_1947-1989 (ref1987)'!BG38-1)</f>
        <v>-5.5276617918237458E-2</v>
      </c>
      <c r="O36" s="151">
        <f t="shared" si="5"/>
        <v>-1.2776617918237476E-2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996.81436596613457</v>
      </c>
      <c r="S36" s="154">
        <f t="shared" si="0"/>
        <v>97.213128452008974</v>
      </c>
      <c r="T36" s="151">
        <f t="shared" si="7"/>
        <v>-1.334372628536562E-2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(ref1987)'!AH39)</f>
        <v>0.68922165117650902</v>
      </c>
      <c r="I37" s="148">
        <f>('Anual_1947-1989 (ref1987)'!H39/'Anual_1947-1989 (ref1987)'!AH39)</f>
        <v>0.74943446313576723</v>
      </c>
      <c r="J37" s="148">
        <f t="shared" si="2"/>
        <v>8.7888447510020242</v>
      </c>
      <c r="K37" s="148">
        <f t="shared" si="3"/>
        <v>-1.6653081870703801E-2</v>
      </c>
      <c r="L37" s="151">
        <f t="shared" si="4"/>
        <v>-1.891214124036739E-3</v>
      </c>
      <c r="M37" s="151">
        <f>('Anual_1947-1989 (ref1987)'!Z39-1)</f>
        <v>8.2999999999999741E-3</v>
      </c>
      <c r="N37" s="151">
        <f>('Anual_1947-1989 (ref1987)'!BG39-1)</f>
        <v>6.3930887987340146E-3</v>
      </c>
      <c r="O37" s="151">
        <f t="shared" si="5"/>
        <v>-1.9069112012659595E-3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1003.1870887236098</v>
      </c>
      <c r="S37" s="154">
        <f t="shared" si="0"/>
        <v>97.029277610438783</v>
      </c>
      <c r="T37" s="151">
        <f t="shared" si="7"/>
        <v>-1.8912141240362557E-3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(ref1987)'!AH40)</f>
        <v>2.1794690373600116</v>
      </c>
      <c r="I38" s="148">
        <f>('Anual_1947-1989 (ref1987)'!H40/'Anual_1947-1989 (ref1987)'!AH40)</f>
        <v>1.7189376123074596</v>
      </c>
      <c r="J38" s="148">
        <f t="shared" si="2"/>
        <v>17.293755625634166</v>
      </c>
      <c r="K38" s="148">
        <f t="shared" si="3"/>
        <v>0.11034727559780322</v>
      </c>
      <c r="L38" s="151">
        <f t="shared" si="4"/>
        <v>6.4217338813093916E-3</v>
      </c>
      <c r="M38" s="151">
        <f>('Anual_1947-1989 (ref1987)'!Z40-1)</f>
        <v>-2.9300000000000104E-2</v>
      </c>
      <c r="N38" s="151">
        <f>('Anual_1947-1989 (ref1987)'!BG40-1)</f>
        <v>-2.306642292141281E-2</v>
      </c>
      <c r="O38" s="151">
        <f t="shared" si="5"/>
        <v>6.2335770785872935E-3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980.04715106581011</v>
      </c>
      <c r="S38" s="154">
        <f t="shared" si="0"/>
        <v>97.652373809948728</v>
      </c>
      <c r="T38" s="151">
        <f t="shared" si="7"/>
        <v>6.4217338813095104E-3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(ref1987)'!AH41)</f>
        <v>6.849227187083355</v>
      </c>
      <c r="I39" s="148">
        <f>('Anual_1947-1989 (ref1987)'!H41/'Anual_1947-1989 (ref1987)'!AH41)</f>
        <v>4.0062728136124965</v>
      </c>
      <c r="J39" s="148">
        <f t="shared" si="2"/>
        <v>42.584187826659125</v>
      </c>
      <c r="K39" s="148">
        <f t="shared" si="3"/>
        <v>0.65938926811366372</v>
      </c>
      <c r="L39" s="151">
        <f t="shared" si="4"/>
        <v>1.5727905458934197E-2</v>
      </c>
      <c r="M39" s="151">
        <f>('Anual_1947-1989 (ref1987)'!Z41-1)</f>
        <v>5.4000000000000048E-2</v>
      </c>
      <c r="N39" s="151">
        <f>('Anual_1947-1989 (ref1987)'!BG41-1)</f>
        <v>7.0577212353716723E-2</v>
      </c>
      <c r="O39" s="151">
        <f t="shared" si="5"/>
        <v>1.6577212353716675E-2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1049.216146963237</v>
      </c>
      <c r="S39" s="154">
        <f t="shared" si="0"/>
        <v>99.18824111307211</v>
      </c>
      <c r="T39" s="151">
        <f t="shared" si="7"/>
        <v>1.5727905458934321E-2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(ref1987)'!AH42)</f>
        <v>19.055574591827536</v>
      </c>
      <c r="I40" s="148">
        <f>('Anual_1947-1989 (ref1987)'!H42/'Anual_1947-1989 (ref1987)'!AH42)</f>
        <v>11.038956446313614</v>
      </c>
      <c r="J40" s="148">
        <f t="shared" si="2"/>
        <v>135.68705236645152</v>
      </c>
      <c r="K40" s="148">
        <f t="shared" si="3"/>
        <v>-0.74751751627576368</v>
      </c>
      <c r="L40" s="151">
        <f t="shared" si="4"/>
        <v>-5.4789450864124421E-3</v>
      </c>
      <c r="M40" s="151">
        <f>('Anual_1947-1989 (ref1987)'!Z42-1)</f>
        <v>7.8500000000000014E-2</v>
      </c>
      <c r="N40" s="151">
        <f>('Anual_1947-1989 (ref1987)'!BG42-1)</f>
        <v>7.2590957724304239E-2</v>
      </c>
      <c r="O40" s="151">
        <f t="shared" si="5"/>
        <v>-5.909042275695775E-3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1125.3797519311026</v>
      </c>
      <c r="S40" s="154">
        <f t="shared" si="0"/>
        <v>98.644794186795764</v>
      </c>
      <c r="T40" s="151">
        <f t="shared" si="7"/>
        <v>-5.4789450864123346E-3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(ref1987)'!AH43)</f>
        <v>48.528552262408468</v>
      </c>
      <c r="I41" s="148">
        <f>('Anual_1947-1989 (ref1987)'!H43/'Anual_1947-1989 (ref1987)'!AH43)</f>
        <v>34.976999738566178</v>
      </c>
      <c r="J41" s="148">
        <f t="shared" si="2"/>
        <v>520.37007090805548</v>
      </c>
      <c r="K41" s="148">
        <f t="shared" si="3"/>
        <v>9.2185289668191785</v>
      </c>
      <c r="L41" s="151">
        <f t="shared" si="4"/>
        <v>1.8034825703174679E-2</v>
      </c>
      <c r="M41" s="151">
        <f>('Anual_1947-1989 (ref1987)'!Z43-1)</f>
        <v>7.4899999999999967E-2</v>
      </c>
      <c r="N41" s="151">
        <f>('Anual_1947-1989 (ref1987)'!BG43-1)</f>
        <v>9.4285634148342679E-2</v>
      </c>
      <c r="O41" s="151">
        <f t="shared" si="5"/>
        <v>1.9385634148342712E-2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1231.4868954996311</v>
      </c>
      <c r="S41" s="181">
        <f t="shared" si="0"/>
        <v>100.42383585648015</v>
      </c>
      <c r="T41" s="151">
        <f t="shared" si="7"/>
        <v>1.8034825703174606E-2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(ref1987)'!AH44)</f>
        <v>136.15886978760287</v>
      </c>
      <c r="I42" s="148">
        <f>('Anual_1947-1989 (ref1987)'!H44/'Anual_1947-1989 (ref1987)'!AH44)</f>
        <v>89.132540448747108</v>
      </c>
      <c r="J42" s="148">
        <f t="shared" si="2"/>
        <v>1308.3030524181831</v>
      </c>
      <c r="K42" s="148">
        <f t="shared" si="3"/>
        <v>-10.341917863744129</v>
      </c>
      <c r="L42" s="151">
        <f t="shared" si="4"/>
        <v>-7.8428372282290815E-3</v>
      </c>
      <c r="M42" s="151">
        <f>('Anual_1947-1989 (ref1987)'!Z44-1)</f>
        <v>3.5299999999999887E-2</v>
      </c>
      <c r="N42" s="151">
        <f>('Anual_1947-1989 (ref1987)'!BG44-1)</f>
        <v>2.7180310617614278E-2</v>
      </c>
      <c r="O42" s="151">
        <f t="shared" si="5"/>
        <v>-8.1196893823856087E-3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1264.9590918408326</v>
      </c>
      <c r="S42" s="181">
        <f t="shared" si="0"/>
        <v>99.636228058023391</v>
      </c>
      <c r="T42" s="151">
        <f t="shared" si="7"/>
        <v>-7.8428372282289827E-3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(ref1987)'!AH45)</f>
        <v>502.21354620035646</v>
      </c>
      <c r="I43" s="148">
        <f>('Anual_1947-1989 (ref1987)'!H45/'Anual_1947-1989 (ref1987)'!AH45)</f>
        <v>262.56459297674525</v>
      </c>
      <c r="J43" s="148">
        <f t="shared" si="2"/>
        <v>4074.3980594591512</v>
      </c>
      <c r="K43" s="148">
        <f t="shared" si="3"/>
        <v>39.015007627587693</v>
      </c>
      <c r="L43" s="151">
        <f t="shared" si="4"/>
        <v>9.6682290445462716E-3</v>
      </c>
      <c r="M43" s="151">
        <f>('Anual_1947-1989 (ref1987)'!Z45-1)</f>
        <v>-6.0000000000004494E-4</v>
      </c>
      <c r="N43" s="151">
        <f>('Anual_1947-1989 (ref1987)'!BG45-1)</f>
        <v>9.0624281071194357E-3</v>
      </c>
      <c r="O43" s="151">
        <f t="shared" si="5"/>
        <v>9.6624281071194806E-3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1276.4226926690872</v>
      </c>
      <c r="S43" s="181">
        <f t="shared" si="0"/>
        <v>100.59953393202299</v>
      </c>
      <c r="T43" s="151">
        <f t="shared" si="7"/>
        <v>9.6682290445460062E-3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8">
        <f>('Anual_1947-1989 (ref1987)'!G46/'Anual_1947-1989 (ref1987)'!AH46)</f>
        <v>2813.0612562164624</v>
      </c>
      <c r="I44" s="148">
        <f>('Anual_1947-1989 (ref1987)'!H46/'Anual_1947-1989 (ref1987)'!AH46)</f>
        <v>1720.4432966371371</v>
      </c>
      <c r="J44" s="149">
        <f t="shared" si="2"/>
        <v>29963.060724032512</v>
      </c>
      <c r="K44" s="149">
        <f t="shared" si="3"/>
        <v>-340.83944618145324</v>
      </c>
      <c r="L44" s="156">
        <f t="shared" si="4"/>
        <v>-1.1247378861037435E-2</v>
      </c>
      <c r="M44" s="156">
        <f>('Anual_1947-1989 (ref1987)'!Z46-1)</f>
        <v>3.1600000000000072E-2</v>
      </c>
      <c r="N44" s="151">
        <f>('Anual_1947-1989 (ref1987)'!BG46-1)</f>
        <v>1.9997203966954036E-2</v>
      </c>
      <c r="O44" s="156">
        <f t="shared" si="5"/>
        <v>-1.1602796033046037E-2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1301.9475776024397</v>
      </c>
      <c r="S44" s="157">
        <f t="shared" si="0"/>
        <v>99.468052860645756</v>
      </c>
      <c r="T44" s="151">
        <f t="shared" si="7"/>
        <v>-1.1247378861037327E-2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(ref1987)'!AH47)</f>
        <v>33814.993658281128</v>
      </c>
      <c r="I45" s="148">
        <f>('Anual_1947-1989 (ref1987)'!H47/'Anual_1947-1989 (ref1987)'!AH47)</f>
        <v>28704.432546550572</v>
      </c>
      <c r="J45" s="148">
        <f t="shared" si="2"/>
        <v>402841.81874447659</v>
      </c>
      <c r="K45" s="153">
        <f t="shared" si="3"/>
        <v>-4240.0956468626973</v>
      </c>
      <c r="L45" s="151">
        <f t="shared" si="4"/>
        <v>-1.0415829092290683E-2</v>
      </c>
      <c r="M45" s="151">
        <f>('Anual_1947-1989 (ref1987)'!Z47-1)</f>
        <v>-4.3499999999999983E-2</v>
      </c>
      <c r="N45" s="151">
        <f>('Anual_1947-1989 (ref1987)'!BG47-1)</f>
        <v>-5.346274052677602E-2</v>
      </c>
      <c r="O45" s="151">
        <f t="shared" si="5"/>
        <v>-9.9627405267760372E-3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1232.3418920816159</v>
      </c>
      <c r="S45" s="181">
        <f t="shared" si="0"/>
        <v>98.432010621906358</v>
      </c>
      <c r="T45" s="151">
        <f t="shared" si="7"/>
        <v>-1.0415829092290441E-2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1253.7280948118423</v>
      </c>
      <c r="S46" s="181">
        <f t="shared" si="0"/>
        <v>99.117826245087301</v>
      </c>
      <c r="T46" s="151">
        <f t="shared" si="7"/>
        <v>6.9674043926144513E-3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53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1254.9678387615634</v>
      </c>
      <c r="S47" s="181">
        <f t="shared" si="0"/>
        <v>99.75810345705348</v>
      </c>
      <c r="T47" s="151">
        <f t="shared" si="7"/>
        <v>6.4597584130121621E-3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53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1316.3726095425111</v>
      </c>
      <c r="S48" s="181">
        <f t="shared" si="0"/>
        <v>99.727840448310346</v>
      </c>
      <c r="T48" s="151">
        <f t="shared" si="7"/>
        <v>-3.0336391425245246E-4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1"/>
        <v>14925.395636363637</v>
      </c>
      <c r="H49" s="153">
        <f>('Anual_1900-2000 (ref1985e2000)'!G8/'Anual_1900-2000 (ref1985e2000)'!J24)</f>
        <v>1423.6400815935799</v>
      </c>
      <c r="I49" s="148">
        <f>('Anual_1900-2000 (ref1985e2000)'!H8/'Anual_1900-2000 (ref1985e2000)'!J24)</f>
        <v>1371.0538077933281</v>
      </c>
      <c r="J49" s="150">
        <f t="shared" si="2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1398.6270436961167</v>
      </c>
      <c r="S49" s="181">
        <f t="shared" si="0"/>
        <v>100.10063889870599</v>
      </c>
      <c r="T49" s="151">
        <f t="shared" si="7"/>
        <v>3.7381582587148188E-3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53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1468.943699851736</v>
      </c>
      <c r="S50" s="181">
        <f t="shared" si="0"/>
        <v>100.87259696830952</v>
      </c>
      <c r="T50" s="151">
        <f t="shared" si="7"/>
        <v>7.7118196057139876E-3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53">
        <f>('Anual_1900-2000 (ref1985e2000)'!G10/'Anual_1900-2000 (ref1985e2000)'!J26)</f>
        <v>46488.679246236934</v>
      </c>
      <c r="I51" s="148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1511.8049046758997</v>
      </c>
      <c r="S51" s="157">
        <f t="shared" si="0"/>
        <v>101.12732215211886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('Trimestral_1996-2017 (ref2010)'!L31)</f>
        <v>1.077290234100478</v>
      </c>
      <c r="D52" s="145">
        <f>'Trimestral_1996-2017 (ref2010)'!P31</f>
        <v>883781.51583615888</v>
      </c>
      <c r="E52" s="145">
        <f>('Trimestral_1996-2017 (ref2010)'!U31)</f>
        <v>63866.491551254505</v>
      </c>
      <c r="F52" s="145">
        <f>('Trimestral_1996-2017 (ref2010)'!V31)</f>
        <v>87229.729806979376</v>
      </c>
      <c r="G52" s="145">
        <f t="shared" si="1"/>
        <v>907144.75409188378</v>
      </c>
      <c r="H52" s="145">
        <f>('Trimestral_1996-2017 (ref2010)'!F5/'Trimestral_1996-2017 (ref2010)'!J31)</f>
        <v>61614.973154053681</v>
      </c>
      <c r="I52" s="145">
        <f>('Trimestral_1996-2017 (ref2010)'!G5/'Trimestral_1996-2017 (ref2010)'!J31)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('Trimestral_1996-2017 (ref2010)'!O5-1)</f>
        <v>3.3948459853159418E-2</v>
      </c>
      <c r="N52" s="151">
        <f>('Trimestral_1996-2017 (ref2010)'!AA31-1)</f>
        <v>3.435264703782015E-2</v>
      </c>
      <c r="O52" s="151">
        <f t="shared" si="5"/>
        <v>4.0418718466073145E-4</v>
      </c>
      <c r="P52" s="46">
        <f>('Trimestral_1996-2017 (ref2010)'!B31/'Trimestral_1996-2017 (ref2010)'!C31)</f>
        <v>0.99435027299070444</v>
      </c>
      <c r="Q52" s="143">
        <f t="shared" ref="Q52:R67" si="10">Q51*(M52+1)</f>
        <v>1545.7032971137046</v>
      </c>
      <c r="R52" s="143">
        <f t="shared" si="10"/>
        <v>1563.7394049562763</v>
      </c>
      <c r="S52" s="181">
        <f t="shared" si="0"/>
        <v>101.1668544588247</v>
      </c>
      <c r="T52" s="151">
        <f t="shared" si="7"/>
        <v>3.9091618233855208E-4</v>
      </c>
    </row>
    <row r="53" spans="1:20">
      <c r="B53" s="123">
        <v>1998</v>
      </c>
      <c r="C53" s="178">
        <f>('Trimestral_1996-2017 (ref2010)'!L32)</f>
        <v>1.0492436158675287</v>
      </c>
      <c r="D53" s="145">
        <f>'Trimestral_1996-2017 (ref2010)'!P32</f>
        <v>955308.18968550186</v>
      </c>
      <c r="E53" s="145">
        <f>('Trimestral_1996-2017 (ref2010)'!U32)</f>
        <v>69754.066965353995</v>
      </c>
      <c r="F53" s="145">
        <f>('Trimestral_1996-2017 (ref2010)'!V32)</f>
        <v>91277.975848002432</v>
      </c>
      <c r="G53" s="145">
        <f t="shared" si="1"/>
        <v>976832.09856815031</v>
      </c>
      <c r="H53" s="145">
        <f>('Trimestral_1996-2017 (ref2010)'!F6/'Trimestral_1996-2017 (ref2010)'!J32)</f>
        <v>67812.914697544853</v>
      </c>
      <c r="I53" s="145">
        <f>('Trimestral_1996-2017 (ref2010)'!G6/'Trimestral_1996-2017 (ref2010)'!J32)</f>
        <v>90745.979324848944</v>
      </c>
      <c r="J53" s="145">
        <f t="shared" si="2"/>
        <v>953899.03394084622</v>
      </c>
      <c r="K53" s="145">
        <f t="shared" si="3"/>
        <v>-1409.1557446556399</v>
      </c>
      <c r="L53" s="151">
        <f t="shared" si="4"/>
        <v>-1.4750797280608991E-3</v>
      </c>
      <c r="M53" s="151">
        <f>('Trimestral_1996-2017 (ref2010)'!O6-1)</f>
        <v>3.380979019523167E-3</v>
      </c>
      <c r="N53" s="151">
        <f>('Trimestral_1996-2017 (ref2010)'!AA32-1)</f>
        <v>1.9009120778494815E-3</v>
      </c>
      <c r="O53" s="151">
        <f t="shared" si="5"/>
        <v>-1.4800669416736856E-3</v>
      </c>
      <c r="P53" s="46">
        <f>('Trimestral_1996-2017 (ref2010)'!B32/'Trimestral_1996-2017 (ref2010)'!C32)</f>
        <v>0.97787081881831983</v>
      </c>
      <c r="Q53" s="143">
        <f t="shared" si="10"/>
        <v>1550.9292875316537</v>
      </c>
      <c r="R53" s="143">
        <f t="shared" si="10"/>
        <v>1566.7119360777669</v>
      </c>
      <c r="S53" s="181">
        <f t="shared" si="0"/>
        <v>101.0176252826608</v>
      </c>
      <c r="T53" s="151">
        <f t="shared" si="7"/>
        <v>-1.4750797280609351E-3</v>
      </c>
    </row>
    <row r="54" spans="1:20">
      <c r="B54" s="123">
        <v>1999</v>
      </c>
      <c r="C54" s="178">
        <f>('Trimestral_1996-2017 (ref2010)'!L33)</f>
        <v>1.0801050087686859</v>
      </c>
      <c r="D54" s="145">
        <f>'Trimestral_1996-2017 (ref2010)'!P33</f>
        <v>1007041.3961823741</v>
      </c>
      <c r="E54" s="145">
        <f>('Trimestral_1996-2017 (ref2010)'!U33)</f>
        <v>74491.530680084397</v>
      </c>
      <c r="F54" s="145">
        <f>('Trimestral_1996-2017 (ref2010)'!V33)</f>
        <v>80067.945932008603</v>
      </c>
      <c r="G54" s="145">
        <f t="shared" si="1"/>
        <v>1012617.8114342983</v>
      </c>
      <c r="H54" s="145">
        <f>('Trimestral_1996-2017 (ref2010)'!F7/'Trimestral_1996-2017 (ref2010)'!J33)</f>
        <v>96052.300949017386</v>
      </c>
      <c r="I54" s="145">
        <f>('Trimestral_1996-2017 (ref2010)'!G7/'Trimestral_1996-2017 (ref2010)'!J33)</f>
        <v>114654.10846795489</v>
      </c>
      <c r="J54" s="145">
        <f t="shared" si="2"/>
        <v>994016.00391536066</v>
      </c>
      <c r="K54" s="145">
        <f t="shared" si="3"/>
        <v>-13025.392267013434</v>
      </c>
      <c r="L54" s="151">
        <f t="shared" si="4"/>
        <v>-1.2934316619348338E-2</v>
      </c>
      <c r="M54" s="151">
        <f>('Trimestral_1996-2017 (ref2010)'!O7-1)</f>
        <v>4.6793756667953268E-3</v>
      </c>
      <c r="N54" s="151">
        <f>('Trimestral_1996-2017 (ref2010)'!AA33-1)</f>
        <v>-8.3154654790080773E-3</v>
      </c>
      <c r="O54" s="151">
        <f t="shared" si="5"/>
        <v>-1.2994841145803404E-2</v>
      </c>
      <c r="P54" s="46">
        <f>('Trimestral_1996-2017 (ref2010)'!B33/'Trimestral_1996-2017 (ref2010)'!C33)</f>
        <v>0.90047143396234364</v>
      </c>
      <c r="Q54" s="143">
        <f t="shared" si="10"/>
        <v>1558.1866683006494</v>
      </c>
      <c r="R54" s="143">
        <f t="shared" si="10"/>
        <v>1553.6839970577623</v>
      </c>
      <c r="S54" s="181">
        <f t="shared" si="0"/>
        <v>99.711031333120204</v>
      </c>
      <c r="T54" s="151">
        <f t="shared" si="7"/>
        <v>-1.2934316619348074E-2</v>
      </c>
    </row>
    <row r="55" spans="1:20" ht="15.75" thickBot="1">
      <c r="B55" s="140">
        <v>2000</v>
      </c>
      <c r="C55" s="178">
        <f>('Trimestral_1996-2017 (ref2010)'!L34)</f>
        <v>1.0560606515271738</v>
      </c>
      <c r="D55" s="145">
        <f>'Trimestral_1996-2017 (ref2010)'!P34</f>
        <v>1135438.6409589238</v>
      </c>
      <c r="E55" s="146">
        <f>('Trimestral_1996-2017 (ref2010)'!U34)</f>
        <v>117418.30805139701</v>
      </c>
      <c r="F55" s="146">
        <f>('Trimestral_1996-2017 (ref2010)'!V34)</f>
        <v>137597.241602066</v>
      </c>
      <c r="G55" s="146">
        <f t="shared" si="1"/>
        <v>1155617.574509593</v>
      </c>
      <c r="H55" s="145">
        <f>('Trimestral_1996-2017 (ref2010)'!F8/'Trimestral_1996-2017 (ref2010)'!J34)</f>
        <v>114343.27234056077</v>
      </c>
      <c r="I55" s="145">
        <f>('Trimestral_1996-2017 (ref2010)'!G8/'Trimestral_1996-2017 (ref2010)'!J34)</f>
        <v>139749.01278691663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('Trimestral_1996-2017 (ref2010)'!O8-1)</f>
        <v>4.3879494436487976E-2</v>
      </c>
      <c r="N55" s="156">
        <f>('Trimestral_1996-2017 (ref2010)'!AA34-1)</f>
        <v>3.9074165162878982E-2</v>
      </c>
      <c r="O55" s="156">
        <f t="shared" si="5"/>
        <v>-4.8053292736089936E-3</v>
      </c>
      <c r="P55" s="142">
        <f>('Trimestral_1996-2017 (ref2010)'!B34/'Trimestral_1996-2017 (ref2010)'!C34)</f>
        <v>0.95881711569433592</v>
      </c>
      <c r="Q55" s="144">
        <f t="shared" si="10"/>
        <v>1626.5591115433576</v>
      </c>
      <c r="R55" s="144">
        <f t="shared" si="10"/>
        <v>1614.3929021697193</v>
      </c>
      <c r="S55" s="157">
        <f t="shared" si="0"/>
        <v>99.252027836720032</v>
      </c>
      <c r="T55" s="151">
        <f t="shared" si="7"/>
        <v>-4.6033371660424427E-3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1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2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10"/>
        <v>1649.166598151083</v>
      </c>
      <c r="R56" s="143">
        <f t="shared" si="10"/>
        <v>1629.1652226341423</v>
      </c>
      <c r="S56" s="154">
        <f t="shared" si="0"/>
        <v>98.787182838934243</v>
      </c>
      <c r="T56" s="151">
        <f t="shared" si="7"/>
        <v>-4.6834811128545484E-3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si="1"/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si="2"/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10"/>
        <v>1699.5232711813089</v>
      </c>
      <c r="R57" s="143">
        <f t="shared" si="10"/>
        <v>1684.2013563457429</v>
      </c>
      <c r="S57" s="154">
        <f t="shared" si="0"/>
        <v>99.098458073779952</v>
      </c>
      <c r="T57" s="151">
        <f t="shared" si="7"/>
        <v>3.1509678270027486E-3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10"/>
        <v>1718.9119254998081</v>
      </c>
      <c r="R58" s="143">
        <f t="shared" si="10"/>
        <v>1699.4765802315787</v>
      </c>
      <c r="S58" s="154">
        <f t="shared" si="0"/>
        <v>98.869322797758926</v>
      </c>
      <c r="T58" s="151">
        <f t="shared" si="7"/>
        <v>-2.312198196367854E-3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10"/>
        <v>1817.9206445473662</v>
      </c>
      <c r="R59" s="143">
        <f t="shared" si="10"/>
        <v>1806.7722432612215</v>
      </c>
      <c r="S59" s="154">
        <f t="shared" si="0"/>
        <v>99.386749838636632</v>
      </c>
      <c r="T59" s="151">
        <f t="shared" si="7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10"/>
        <v>1876.1328643710867</v>
      </c>
      <c r="R60" s="143">
        <f t="shared" si="10"/>
        <v>1854.9136478245327</v>
      </c>
      <c r="S60" s="154">
        <f t="shared" si="0"/>
        <v>98.868991799593729</v>
      </c>
      <c r="T60" s="151">
        <f t="shared" si="7"/>
        <v>-5.2095278282420221E-3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10"/>
        <v>1950.4650366232108</v>
      </c>
      <c r="R61" s="143">
        <f t="shared" si="10"/>
        <v>1943.2669387814703</v>
      </c>
      <c r="S61" s="154">
        <f t="shared" si="0"/>
        <v>99.630954787366903</v>
      </c>
      <c r="T61" s="151">
        <f t="shared" si="7"/>
        <v>7.7067943538624561E-3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10"/>
        <v>2068.8557405874813</v>
      </c>
      <c r="R62" s="143">
        <f t="shared" si="10"/>
        <v>2063.8333016540018</v>
      </c>
      <c r="S62" s="154">
        <f t="shared" si="0"/>
        <v>99.75723590413061</v>
      </c>
      <c r="T62" s="151">
        <f t="shared" si="7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10"/>
        <v>2174.2472955526564</v>
      </c>
      <c r="R63" s="143">
        <f t="shared" si="10"/>
        <v>2177.6332174736276</v>
      </c>
      <c r="S63" s="154">
        <f t="shared" si="0"/>
        <v>100.15572846418605</v>
      </c>
      <c r="T63" s="151">
        <f t="shared" si="7"/>
        <v>3.9946231112337749E-3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10"/>
        <v>2171.5118314801302</v>
      </c>
      <c r="R64" s="143">
        <f t="shared" si="10"/>
        <v>2174.7867658535461</v>
      </c>
      <c r="S64" s="154">
        <f t="shared" si="0"/>
        <v>100.15081356343261</v>
      </c>
      <c r="T64" s="151">
        <f t="shared" si="7"/>
        <v>-4.9072587547605018E-5</v>
      </c>
    </row>
    <row r="65" spans="1:23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10"/>
        <v>2334.988145821183</v>
      </c>
      <c r="R65" s="143">
        <f t="shared" si="10"/>
        <v>2377.2056981257319</v>
      </c>
      <c r="S65" s="154">
        <f t="shared" si="0"/>
        <v>101.80804139755928</v>
      </c>
      <c r="T65" s="151">
        <f t="shared" si="7"/>
        <v>1.6547322734198566E-2</v>
      </c>
    </row>
    <row r="66" spans="1:23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10"/>
        <v>2427.790453591052</v>
      </c>
      <c r="R66" s="143">
        <f t="shared" si="10"/>
        <v>2491.4222858888311</v>
      </c>
      <c r="S66" s="154">
        <f t="shared" si="0"/>
        <v>102.62097711948981</v>
      </c>
      <c r="T66" s="151">
        <f t="shared" si="7"/>
        <v>7.9849853780804558E-3</v>
      </c>
    </row>
    <row r="67" spans="1:23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10"/>
        <v>2474.4325807538612</v>
      </c>
      <c r="R67" s="143">
        <f t="shared" si="10"/>
        <v>2525.5660354071356</v>
      </c>
      <c r="S67" s="154">
        <f t="shared" ref="S67:S72" si="11">(R67/Q67)*100</f>
        <v>102.06647192778621</v>
      </c>
      <c r="T67" s="151">
        <f t="shared" si="7"/>
        <v>-5.4034292721452104E-3</v>
      </c>
    </row>
    <row r="68" spans="1:23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>(D68-E68+F68)</f>
        <v>5056917</v>
      </c>
      <c r="H68" s="145">
        <f>('Anual_2000-2015 (ref2010)'!H17/'Anual_2000-2015 (ref2010)'!D37)</f>
        <v>574897.41585101443</v>
      </c>
      <c r="I68" s="145">
        <f>-('Anual_2000-2015 (ref2010)'!I17/'Anual_2000-2015 (ref2010)'!D37)</f>
        <v>688663.83067825425</v>
      </c>
      <c r="J68" s="147">
        <f>(D68-E68+F68+H68-I68)</f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2">Q67*(M68+1)</f>
        <v>2548.7848919013668</v>
      </c>
      <c r="R68" s="254">
        <f t="shared" si="12"/>
        <v>2592.9128816005846</v>
      </c>
      <c r="S68" s="181">
        <f t="shared" si="11"/>
        <v>101.73133440328496</v>
      </c>
      <c r="T68" s="252">
        <f>(S68/S67)-1</f>
        <v>-3.2835221809015547E-3</v>
      </c>
    </row>
    <row r="69" spans="1:23" s="65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>(D69-E69+F69)</f>
        <v>5474011</v>
      </c>
      <c r="H69" s="145">
        <f>('Anual_2000-2015 (ref2010)'!H18/'Anual_2000-2015 (ref2010)'!D38)</f>
        <v>587167.38296469382</v>
      </c>
      <c r="I69" s="145">
        <f>-('Anual_2000-2015 (ref2010)'!I18/'Anual_2000-2015 (ref2010)'!D38)</f>
        <v>729082.19866146636</v>
      </c>
      <c r="J69" s="147">
        <f>(D69-E69+F69+H69-I69)</f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2"/>
        <v>2561.6296396713215</v>
      </c>
      <c r="R69" s="254">
        <f t="shared" si="12"/>
        <v>2593.1449494446551</v>
      </c>
      <c r="S69" s="181">
        <f t="shared" si="11"/>
        <v>101.23028361654096</v>
      </c>
      <c r="T69" s="252">
        <f>(S69/S68)-1</f>
        <v>-4.9252355695810213E-3</v>
      </c>
    </row>
    <row r="70" spans="1:23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>(D70-E70+F70)</f>
        <v>5572323</v>
      </c>
      <c r="H70" s="145">
        <f>('Anual_2000-2015 (ref2010)'!H19/'Anual_2000-2015 (ref2010)'!D39)</f>
        <v>710644.87046501588</v>
      </c>
      <c r="I70" s="145">
        <f>-('Anual_2000-2015 (ref2010)'!I19/'Anual_2000-2015 (ref2010)'!D39)</f>
        <v>774174.64831383969</v>
      </c>
      <c r="J70" s="146">
        <f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3">Q69*(M70+1)</f>
        <v>2470.8003136315056</v>
      </c>
      <c r="R70" s="144">
        <f t="shared" ref="R70" si="14">R69*(N70+1)</f>
        <v>2471.9182387460619</v>
      </c>
      <c r="S70" s="257">
        <f t="shared" si="11"/>
        <v>100.04524546594837</v>
      </c>
      <c r="T70" s="256">
        <f>(S70/S69)-1</f>
        <v>-1.1706360075819822E-2</v>
      </c>
      <c r="U70" s="117"/>
      <c r="V70" s="117"/>
      <c r="W70" s="117"/>
    </row>
    <row r="71" spans="1:23">
      <c r="A71" s="161" t="s">
        <v>82</v>
      </c>
      <c r="B71" s="123">
        <v>2016</v>
      </c>
      <c r="C71" s="178">
        <f>('Trimestral_1996-2017 (ref2010)'!L50)</f>
        <v>1.0813828643151586</v>
      </c>
      <c r="D71" s="145">
        <f>'Trimestral_1996-2017 (ref2010)'!P50</f>
        <v>5788169.9409810761</v>
      </c>
      <c r="E71" s="145">
        <f>('Trimestral_1996-2017 (ref2010)'!U50)</f>
        <v>788243.78346288798</v>
      </c>
      <c r="F71" s="145">
        <f>('Trimestral_1996-2017 (ref2010)'!V50)</f>
        <v>758313.19556904933</v>
      </c>
      <c r="G71" s="145">
        <f>(D71-E71+F71)</f>
        <v>5758239.353087238</v>
      </c>
      <c r="H71" s="145">
        <f>('Trimestral_1996-2017 (ref2010)'!F24/'Trimestral_1996-2017 (ref2010)'!J50)</f>
        <v>724677.40915182524</v>
      </c>
      <c r="I71" s="145">
        <f>('Trimestral_1996-2017 (ref2010)'!G24/'Trimestral_1996-2017 (ref2010)'!J50)</f>
        <v>703625.00390422973</v>
      </c>
      <c r="J71" s="147">
        <f>(D71-E71+F71+H71-I71)</f>
        <v>5779291.7583348332</v>
      </c>
      <c r="K71" s="147">
        <f>(J71-D71)</f>
        <v>-8878.1826462429017</v>
      </c>
      <c r="L71" s="151">
        <f>(K71/D71)</f>
        <v>-1.5338496859575756E-3</v>
      </c>
      <c r="M71" s="151">
        <f>('Trimestral_1996-2017 (ref2010)'!O24-1)</f>
        <v>-3.4627157205371462E-2</v>
      </c>
      <c r="N71" s="151">
        <f>('Trimestral_1996-2017 (ref2010)'!AA50-1)</f>
        <v>-3.6107894037124E-2</v>
      </c>
      <c r="O71" s="151">
        <f>(N71-M71)</f>
        <v>-1.4807368317525382E-3</v>
      </c>
      <c r="P71" s="46">
        <f>('Trimestral_1996-2017 (ref2010)'!B50/'Trimestral_1996-2017 (ref2010)'!C50)</f>
        <v>0.99081259330147331</v>
      </c>
      <c r="Q71" s="143">
        <f t="shared" si="12"/>
        <v>2385.2435227483065</v>
      </c>
      <c r="R71" s="143">
        <f t="shared" si="12"/>
        <v>2382.6624769129849</v>
      </c>
      <c r="S71" s="154">
        <f t="shared" si="11"/>
        <v>99.891791097608859</v>
      </c>
      <c r="T71" s="151">
        <f>(S71/S70)-1</f>
        <v>-1.5338496859577111E-3</v>
      </c>
    </row>
    <row r="72" spans="1:23">
      <c r="B72" s="123">
        <v>2017</v>
      </c>
      <c r="C72" s="178">
        <f>('Trimestral_1996-2017 (ref2010)'!L51)</f>
        <v>1.0378160447838669</v>
      </c>
      <c r="D72" s="145">
        <f>'Trimestral_1996-2017 (ref2010)'!P51</f>
        <v>6320908.5008100625</v>
      </c>
      <c r="E72" s="145">
        <f>('Trimestral_1996-2017 (ref2010)'!U51)</f>
        <v>823159.84050194966</v>
      </c>
      <c r="F72" s="145">
        <f>('Trimestral_1996-2017 (ref2010)'!V51)</f>
        <v>797834.41603786696</v>
      </c>
      <c r="G72" s="145">
        <f>(D72-E72+F72)</f>
        <v>6295583.0763459802</v>
      </c>
      <c r="H72" s="145">
        <f>('Trimestral_1996-2017 (ref2010)'!F25/'Trimestral_1996-2017 (ref2010)'!J51)</f>
        <v>797802.20836189413</v>
      </c>
      <c r="I72" s="145">
        <f>('Trimestral_1996-2017 (ref2010)'!G25/'Trimestral_1996-2017 (ref2010)'!J51)</f>
        <v>733344.1203926591</v>
      </c>
      <c r="J72" s="147">
        <f>(D72-E72+F72+H72-I72)</f>
        <v>6360041.1643152153</v>
      </c>
      <c r="K72" s="147">
        <f>(J72-D72)</f>
        <v>39132.663505152799</v>
      </c>
      <c r="L72" s="151">
        <f>(K72/D72)</f>
        <v>6.1909871816903713E-3</v>
      </c>
      <c r="M72" s="151">
        <f>('Trimestral_1996-2017 (ref2010)'!O25-1)</f>
        <v>9.8543643016739679E-3</v>
      </c>
      <c r="N72" s="151">
        <f>('Trimestral_1996-2017 (ref2010)'!AA51-1)</f>
        <v>1.6106359726439479E-2</v>
      </c>
      <c r="O72" s="151">
        <f>(N72-M72)</f>
        <v>6.2519954247655107E-3</v>
      </c>
      <c r="P72" s="46">
        <f>('Trimestral_1996-2017 (ref2010)'!B51/'Trimestral_1996-2017 (ref2010)'!C51)</f>
        <v>1.0544257709873672</v>
      </c>
      <c r="Q72" s="143">
        <f t="shared" ref="Q72" si="15">Q71*(M72+1)</f>
        <v>2408.7485813696767</v>
      </c>
      <c r="R72" s="143">
        <f t="shared" ref="R72" si="16">R71*(N72+1)</f>
        <v>2421.0384958728346</v>
      </c>
      <c r="S72" s="154">
        <f t="shared" si="11"/>
        <v>100.51021989585021</v>
      </c>
      <c r="T72" s="151">
        <f>(S72/S71)-1</f>
        <v>6.1909871816900885E-3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pane xSplit="2" ySplit="2" topLeftCell="E51" activePane="bottomRight" state="frozen"/>
      <selection pane="topRight" activeCell="C1" sqref="C1"/>
      <selection pane="bottomLeft" activeCell="A2" sqref="A2"/>
      <selection pane="bottomRight" activeCell="E73" sqref="E73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19" t="s">
        <v>175</v>
      </c>
      <c r="L1" s="319" t="s">
        <v>176</v>
      </c>
    </row>
    <row r="2" spans="1:24" s="1" customFormat="1" ht="79.5" customHeight="1" thickBot="1">
      <c r="B2" s="113"/>
      <c r="C2" s="198" t="s">
        <v>98</v>
      </c>
      <c r="D2" s="199" t="s">
        <v>99</v>
      </c>
      <c r="E2" s="199" t="s">
        <v>100</v>
      </c>
      <c r="F2" s="199" t="s">
        <v>101</v>
      </c>
      <c r="G2" s="199" t="s">
        <v>104</v>
      </c>
      <c r="H2" s="199" t="s">
        <v>102</v>
      </c>
      <c r="I2" s="273" t="s">
        <v>105</v>
      </c>
      <c r="J2" s="273" t="s">
        <v>103</v>
      </c>
      <c r="K2" s="204" t="s">
        <v>110</v>
      </c>
      <c r="L2" s="204" t="s">
        <v>111</v>
      </c>
      <c r="M2" s="199" t="s">
        <v>106</v>
      </c>
      <c r="N2" s="199" t="s">
        <v>107</v>
      </c>
      <c r="O2" s="200" t="s">
        <v>166</v>
      </c>
      <c r="P2" s="203" t="s">
        <v>167</v>
      </c>
      <c r="Q2" s="205"/>
      <c r="R2" s="114" t="s">
        <v>95</v>
      </c>
      <c r="S2" s="114" t="s">
        <v>75</v>
      </c>
      <c r="T2" s="114" t="s">
        <v>112</v>
      </c>
      <c r="U2" s="226" t="s">
        <v>117</v>
      </c>
      <c r="V2" s="227" t="s">
        <v>114</v>
      </c>
      <c r="W2" s="226" t="s">
        <v>116</v>
      </c>
      <c r="X2" s="226" t="s">
        <v>115</v>
      </c>
    </row>
    <row r="3" spans="1:24" s="1" customFormat="1">
      <c r="A3" s="158" t="s">
        <v>85</v>
      </c>
      <c r="B3" s="119">
        <v>1947</v>
      </c>
      <c r="C3" s="234">
        <f>('Anual_1947-1989 (ref1987)'!G4/'Anual_1947-1989 (ref1987)'!B4)</f>
        <v>0.12661064425770308</v>
      </c>
      <c r="D3" s="234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4"/>
      <c r="H3" s="114"/>
      <c r="I3" s="114"/>
      <c r="J3" s="114"/>
      <c r="K3" s="114"/>
      <c r="L3" s="114"/>
      <c r="M3" s="114"/>
      <c r="N3" s="114"/>
      <c r="O3" s="206">
        <v>100</v>
      </c>
      <c r="P3" s="155"/>
      <c r="Q3" s="224">
        <v>1</v>
      </c>
      <c r="R3" s="155">
        <f>'SNA 2008'!S2</f>
        <v>100</v>
      </c>
      <c r="S3" s="154"/>
      <c r="T3" s="113"/>
      <c r="U3" s="113"/>
      <c r="V3" s="113"/>
      <c r="W3" s="113"/>
      <c r="X3" s="113"/>
    </row>
    <row r="4" spans="1:24">
      <c r="A4" s="118"/>
      <c r="B4" s="120">
        <v>1948</v>
      </c>
      <c r="C4" s="234">
        <f>('Anual_1947-1989 (ref1987)'!G5/'Anual_1947-1989 (ref1987)'!B5)</f>
        <v>0.11089681774349082</v>
      </c>
      <c r="D4" s="234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1.0184757426842641</v>
      </c>
      <c r="J4" s="48">
        <f>LN(I4)</f>
        <v>1.8307139694438562E-2</v>
      </c>
      <c r="K4" s="48">
        <f>(E4*H4)</f>
        <v>-3.4161333340741629E-3</v>
      </c>
      <c r="L4" s="48">
        <f>(F4*J4)</f>
        <v>1.7653943774771974E-4</v>
      </c>
      <c r="M4" s="48">
        <f>SUM(K4:L4)</f>
        <v>-3.239593896326443E-3</v>
      </c>
      <c r="N4" s="48">
        <f>EXP(M4)</f>
        <v>0.99676564792599376</v>
      </c>
      <c r="O4" s="48">
        <f>(O3*N4)</f>
        <v>99.676564792599379</v>
      </c>
      <c r="P4" s="202">
        <f>(O4/O3)-1</f>
        <v>-3.2343520740062415E-3</v>
      </c>
      <c r="Q4" s="48">
        <f>(Q3*N4)</f>
        <v>0.99676564792599376</v>
      </c>
      <c r="R4" s="155">
        <f>'SNA 2008'!S3</f>
        <v>99.676557659978997</v>
      </c>
      <c r="S4" s="151">
        <f>'SNA 2008'!O3</f>
        <v>-3.5481624700304248E-3</v>
      </c>
      <c r="T4" s="151">
        <f>(R4/R3)-1</f>
        <v>-3.2344234002100736E-3</v>
      </c>
      <c r="U4" s="48">
        <f>(T4-P4)</f>
        <v>-7.1326203832100532E-8</v>
      </c>
      <c r="V4" s="240">
        <f>U4^2</f>
        <v>5.0874273530983526E-15</v>
      </c>
      <c r="W4" s="240">
        <f>AVERAGE(V4:V72)</f>
        <v>2.0801350579985045E-5</v>
      </c>
      <c r="X4" s="241">
        <f>SQRT(W4)</f>
        <v>4.5608497651188915E-3</v>
      </c>
    </row>
    <row r="5" spans="1:24">
      <c r="A5" s="118"/>
      <c r="B5" s="120">
        <v>1949</v>
      </c>
      <c r="C5" s="234">
        <f>('Anual_1947-1989 (ref1987)'!G6/'Anual_1947-1989 (ref1987)'!B6)</f>
        <v>8.8879702356345583E-2</v>
      </c>
      <c r="D5" s="234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0.96477704178034063</v>
      </c>
      <c r="J5" s="48">
        <f>LN(I5)</f>
        <v>-3.5858249125321658E-2</v>
      </c>
      <c r="K5" s="48">
        <f>(E5*H5)</f>
        <v>-1.7517209637762545E-6</v>
      </c>
      <c r="L5" s="48">
        <f>(F5*J5)</f>
        <v>-4.4470751292254787E-5</v>
      </c>
      <c r="M5" s="48">
        <f>SUM(K5:L5)</f>
        <v>-4.622247225603104E-5</v>
      </c>
      <c r="N5" s="48">
        <f>EXP(M5)</f>
        <v>0.999953778595986</v>
      </c>
      <c r="O5" s="48">
        <f t="shared" ref="O5:O68" si="2">(O4*N5)</f>
        <v>99.671957601827373</v>
      </c>
      <c r="P5" s="202">
        <f>(O5/O4)-1</f>
        <v>-4.6221404014001877E-5</v>
      </c>
      <c r="Q5" s="48">
        <f t="shared" ref="Q5:Q68" si="3">(Q4*N5)</f>
        <v>0.99671957601827366</v>
      </c>
      <c r="R5" s="155">
        <f>'SNA 2008'!S4</f>
        <v>99.67426889854741</v>
      </c>
      <c r="S5" s="151">
        <f>'SNA 2008'!O4</f>
        <v>-2.472994773983217E-5</v>
      </c>
      <c r="T5" s="151">
        <f t="shared" ref="T5:T68" si="4">(R5/R4)-1</f>
        <v>-2.296188276684763E-5</v>
      </c>
      <c r="U5" s="48">
        <f t="shared" ref="U5:U68" si="5">(T5-P5)</f>
        <v>2.3259521247154247E-5</v>
      </c>
      <c r="V5" s="240">
        <f t="shared" ref="V5:V68" si="6">U5^2</f>
        <v>5.4100532864681984E-10</v>
      </c>
      <c r="W5" s="48"/>
    </row>
    <row r="6" spans="1:24">
      <c r="A6" s="118"/>
      <c r="B6" s="120">
        <v>1950</v>
      </c>
      <c r="C6" s="234">
        <f>('Anual_1947-1989 (ref1987)'!G7/'Anual_1947-1989 (ref1987)'!B7)</f>
        <v>9.2007104795737121E-2</v>
      </c>
      <c r="D6" s="234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1.0580971301914563</v>
      </c>
      <c r="J6" s="48">
        <f t="shared" ref="J6:J69" si="8">LN(I6)</f>
        <v>5.647213469620932E-2</v>
      </c>
      <c r="K6" s="48">
        <f t="shared" ref="K6:K69" si="9">(E6*H6)</f>
        <v>4.2577615860295397E-2</v>
      </c>
      <c r="L6" s="48">
        <f t="shared" ref="L6:L69" si="10">(F6*J6)</f>
        <v>9.0275170917563741E-4</v>
      </c>
      <c r="M6" s="48">
        <f t="shared" ref="M6:M69" si="11">SUM(K6:L6)</f>
        <v>4.3480367569471032E-2</v>
      </c>
      <c r="N6" s="48">
        <f t="shared" ref="N6:N69" si="12">EXP(M6)</f>
        <v>1.0444394892250306</v>
      </c>
      <c r="O6" s="48">
        <f t="shared" si="2"/>
        <v>104.10132848771148</v>
      </c>
      <c r="P6" s="202">
        <f t="shared" ref="P6:P69" si="13">(O6/O5)-1</f>
        <v>4.4439489225030604E-2</v>
      </c>
      <c r="Q6" s="48">
        <f t="shared" si="3"/>
        <v>1.0410132848771148</v>
      </c>
      <c r="R6" s="155">
        <f>'SNA 2008'!S5</f>
        <v>103.71847328750074</v>
      </c>
      <c r="S6" s="151">
        <f>'SNA 2008'!O5</f>
        <v>4.3333252755517471E-2</v>
      </c>
      <c r="T6" s="151">
        <f t="shared" si="4"/>
        <v>4.0574206699922621E-2</v>
      </c>
      <c r="U6" s="48">
        <f t="shared" si="5"/>
        <v>-3.8652825251079825E-3</v>
      </c>
      <c r="V6" s="240">
        <f t="shared" si="6"/>
        <v>1.4940408998905142E-5</v>
      </c>
      <c r="W6" s="48"/>
    </row>
    <row r="7" spans="1:24">
      <c r="A7" s="118"/>
      <c r="B7" s="120">
        <v>1951</v>
      </c>
      <c r="C7" s="234">
        <f>('Anual_1947-1989 (ref1987)'!G8/'Anual_1947-1989 (ref1987)'!B8)</f>
        <v>9.6043577981651376E-2</v>
      </c>
      <c r="D7" s="234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1.0310408837748786</v>
      </c>
      <c r="J7" s="48">
        <f t="shared" si="8"/>
        <v>3.0568858734422739E-2</v>
      </c>
      <c r="K7" s="48">
        <f t="shared" si="9"/>
        <v>-1.1040494837542176E-2</v>
      </c>
      <c r="L7" s="48">
        <f t="shared" si="10"/>
        <v>-5.0831244455175459E-4</v>
      </c>
      <c r="M7" s="48">
        <f t="shared" si="11"/>
        <v>-1.1548807282093931E-2</v>
      </c>
      <c r="N7" s="48">
        <f t="shared" si="12"/>
        <v>0.9885176242119551</v>
      </c>
      <c r="O7" s="48">
        <f t="shared" si="2"/>
        <v>102.90599791398088</v>
      </c>
      <c r="P7" s="202">
        <f t="shared" si="13"/>
        <v>-1.1482375788044896E-2</v>
      </c>
      <c r="Q7" s="48">
        <f t="shared" si="3"/>
        <v>1.0290599791398087</v>
      </c>
      <c r="R7" s="155">
        <f>'SNA 2008'!S6</f>
        <v>102.43225392450066</v>
      </c>
      <c r="S7" s="151">
        <f>'SNA 2008'!O6</f>
        <v>-1.3008715506706903E-2</v>
      </c>
      <c r="T7" s="151">
        <f t="shared" si="4"/>
        <v>-1.2401063400102053E-2</v>
      </c>
      <c r="U7" s="48">
        <f t="shared" si="5"/>
        <v>-9.1868761205715632E-4</v>
      </c>
      <c r="V7" s="240">
        <f t="shared" si="6"/>
        <v>8.4398692854728017E-7</v>
      </c>
      <c r="W7" s="48"/>
    </row>
    <row r="8" spans="1:24">
      <c r="A8" s="118"/>
      <c r="B8" s="120">
        <v>1952</v>
      </c>
      <c r="C8" s="234">
        <f>('Anual_1947-1989 (ref1987)'!G9/'Anual_1947-1989 (ref1987)'!B9)</f>
        <v>7.0697220867869337E-2</v>
      </c>
      <c r="D8" s="234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0.90044339205503532</v>
      </c>
      <c r="J8" s="48">
        <f t="shared" si="8"/>
        <v>-0.10486797913492807</v>
      </c>
      <c r="K8" s="48">
        <f t="shared" si="9"/>
        <v>-7.4251210597166698E-3</v>
      </c>
      <c r="L8" s="48">
        <f t="shared" si="10"/>
        <v>2.939984788034308E-3</v>
      </c>
      <c r="M8" s="48">
        <f t="shared" si="11"/>
        <v>-4.4851362716823613E-3</v>
      </c>
      <c r="N8" s="48">
        <f t="shared" si="12"/>
        <v>0.99552490693135032</v>
      </c>
      <c r="O8" s="48">
        <f t="shared" si="2"/>
        <v>102.44548399599356</v>
      </c>
      <c r="P8" s="202">
        <f t="shared" si="13"/>
        <v>-4.4750930686495716E-3</v>
      </c>
      <c r="Q8" s="48">
        <f t="shared" si="3"/>
        <v>1.0244548399599354</v>
      </c>
      <c r="R8" s="155">
        <f>'SNA 2008'!S7</f>
        <v>102.06723416733365</v>
      </c>
      <c r="S8" s="151">
        <f>'SNA 2008'!O7</f>
        <v>-3.8236608532395966E-3</v>
      </c>
      <c r="T8" s="151">
        <f t="shared" si="4"/>
        <v>-3.5635236283685368E-3</v>
      </c>
      <c r="U8" s="48">
        <f t="shared" si="5"/>
        <v>9.1156944028103482E-4</v>
      </c>
      <c r="V8" s="240">
        <f t="shared" si="6"/>
        <v>8.3095884445427908E-7</v>
      </c>
      <c r="W8" s="48"/>
    </row>
    <row r="9" spans="1:24">
      <c r="A9" s="118"/>
      <c r="B9" s="120">
        <v>1953</v>
      </c>
      <c r="C9" s="234">
        <f>('Anual_1947-1989 (ref1987)'!G10/'Anual_1947-1989 (ref1987)'!B10)</f>
        <v>6.5985699693564853E-2</v>
      </c>
      <c r="D9" s="234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1.7990689222036831</v>
      </c>
      <c r="J9" s="48">
        <f t="shared" si="8"/>
        <v>0.58726926563180004</v>
      </c>
      <c r="K9" s="48">
        <f t="shared" si="9"/>
        <v>2.0253112554004206E-3</v>
      </c>
      <c r="L9" s="48">
        <f t="shared" si="10"/>
        <v>5.8786913209311837E-3</v>
      </c>
      <c r="M9" s="48">
        <f t="shared" si="11"/>
        <v>7.9040025763316042E-3</v>
      </c>
      <c r="N9" s="48">
        <f t="shared" si="12"/>
        <v>1.0079353216657039</v>
      </c>
      <c r="O9" s="48">
        <f t="shared" si="2"/>
        <v>103.25842186470048</v>
      </c>
      <c r="P9" s="202">
        <f t="shared" si="13"/>
        <v>7.9353216657038761E-3</v>
      </c>
      <c r="Q9" s="48">
        <f t="shared" si="3"/>
        <v>1.0325842186470047</v>
      </c>
      <c r="R9" s="155">
        <f>'SNA 2008'!S8</f>
        <v>102.60518152015987</v>
      </c>
      <c r="S9" s="151">
        <f>'SNA 2008'!O8</f>
        <v>5.5182339661097313E-3</v>
      </c>
      <c r="T9" s="151">
        <f t="shared" si="4"/>
        <v>5.2705195473827793E-3</v>
      </c>
      <c r="U9" s="48">
        <f t="shared" si="5"/>
        <v>-2.6648021183210968E-3</v>
      </c>
      <c r="V9" s="240">
        <f t="shared" si="6"/>
        <v>7.1011703298086049E-6</v>
      </c>
      <c r="W9" s="48"/>
    </row>
    <row r="10" spans="1:24">
      <c r="A10" s="118"/>
      <c r="B10" s="120">
        <v>1954</v>
      </c>
      <c r="C10" s="234">
        <f>('Anual_1947-1989 (ref1987)'!G11/'Anual_1947-1989 (ref1987)'!B11)</f>
        <v>6.6746126340881992E-2</v>
      </c>
      <c r="D10" s="234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1.2419774961399215</v>
      </c>
      <c r="J10" s="48">
        <f t="shared" si="8"/>
        <v>0.21670486429715236</v>
      </c>
      <c r="K10" s="48">
        <f t="shared" si="9"/>
        <v>1.5837100950750537E-2</v>
      </c>
      <c r="L10" s="48">
        <f t="shared" si="10"/>
        <v>-3.2286183596119217E-4</v>
      </c>
      <c r="M10" s="48">
        <f t="shared" si="11"/>
        <v>1.5514239114789346E-2</v>
      </c>
      <c r="N10" s="48">
        <f t="shared" si="12"/>
        <v>1.015635209701685</v>
      </c>
      <c r="O10" s="48">
        <f t="shared" si="2"/>
        <v>104.87288894402012</v>
      </c>
      <c r="P10" s="202">
        <f t="shared" si="13"/>
        <v>1.5635209701684971E-2</v>
      </c>
      <c r="Q10" s="48">
        <f t="shared" si="3"/>
        <v>1.0487288894402012</v>
      </c>
      <c r="R10" s="155">
        <f>'SNA 2008'!S9</f>
        <v>103.8689499785626</v>
      </c>
      <c r="S10" s="151">
        <f>'SNA 2008'!O9</f>
        <v>1.3277520471911775E-2</v>
      </c>
      <c r="T10" s="151">
        <f t="shared" si="4"/>
        <v>1.2316809343146273E-2</v>
      </c>
      <c r="U10" s="48">
        <f t="shared" si="5"/>
        <v>-3.3184003585386979E-3</v>
      </c>
      <c r="V10" s="240">
        <f t="shared" si="6"/>
        <v>1.1011780939549759E-5</v>
      </c>
      <c r="W10" s="48"/>
    </row>
    <row r="11" spans="1:24">
      <c r="A11" s="118"/>
      <c r="B11" s="120">
        <v>1955</v>
      </c>
      <c r="C11" s="234">
        <f>('Anual_1947-1989 (ref1987)'!G12/'Anual_1947-1989 (ref1987)'!B12)</f>
        <v>7.6224377071314603E-2</v>
      </c>
      <c r="D11" s="234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0.97704209078956561</v>
      </c>
      <c r="J11" s="48">
        <f t="shared" si="8"/>
        <v>-2.3225546199414762E-2</v>
      </c>
      <c r="K11" s="48">
        <f t="shared" si="9"/>
        <v>-1.5385020534640729E-2</v>
      </c>
      <c r="L11" s="48">
        <f t="shared" si="10"/>
        <v>-1.8245181744968011E-4</v>
      </c>
      <c r="M11" s="48">
        <f t="shared" si="11"/>
        <v>-1.5567472352090408E-2</v>
      </c>
      <c r="N11" s="48">
        <f t="shared" si="12"/>
        <v>0.98455307439889705</v>
      </c>
      <c r="O11" s="48">
        <f t="shared" si="2"/>
        <v>103.25292523092911</v>
      </c>
      <c r="P11" s="202">
        <f t="shared" si="13"/>
        <v>-1.5446925601102945E-2</v>
      </c>
      <c r="Q11" s="48">
        <f t="shared" si="3"/>
        <v>1.032529252309291</v>
      </c>
      <c r="R11" s="155">
        <f>'SNA 2008'!S10</f>
        <v>102.07853787505208</v>
      </c>
      <c r="S11" s="151">
        <f>'SNA 2008'!O10</f>
        <v>-1.875409705230946E-2</v>
      </c>
      <c r="T11" s="151">
        <f t="shared" si="4"/>
        <v>-1.7237221555431503E-2</v>
      </c>
      <c r="U11" s="48">
        <f t="shared" si="5"/>
        <v>-1.7902959543285579E-3</v>
      </c>
      <c r="V11" s="240">
        <f t="shared" si="6"/>
        <v>3.205159604085202E-6</v>
      </c>
      <c r="W11" s="48"/>
    </row>
    <row r="12" spans="1:24">
      <c r="A12" s="118"/>
      <c r="B12" s="120">
        <v>1956</v>
      </c>
      <c r="C12" s="234">
        <f>('Anual_1947-1989 (ref1987)'!G13/'Anual_1947-1989 (ref1987)'!B13)</f>
        <v>6.7645057828749133E-2</v>
      </c>
      <c r="D12" s="234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0.79166042065123254</v>
      </c>
      <c r="J12" s="48">
        <f t="shared" si="8"/>
        <v>-0.23362274091633531</v>
      </c>
      <c r="K12" s="48">
        <f t="shared" si="9"/>
        <v>5.1000232009591653E-4</v>
      </c>
      <c r="L12" s="48">
        <f t="shared" si="10"/>
        <v>-2.2251947331908676E-3</v>
      </c>
      <c r="M12" s="48">
        <f t="shared" si="11"/>
        <v>-1.715192413094951E-3</v>
      </c>
      <c r="N12" s="48">
        <f t="shared" si="12"/>
        <v>0.99828627768878941</v>
      </c>
      <c r="O12" s="48">
        <f t="shared" si="2"/>
        <v>103.07597838926311</v>
      </c>
      <c r="P12" s="202">
        <f t="shared" si="13"/>
        <v>-1.7137223112104749E-3</v>
      </c>
      <c r="Q12" s="48">
        <f t="shared" si="3"/>
        <v>1.030759783892631</v>
      </c>
      <c r="R12" s="155">
        <f>'SNA 2008'!S11</f>
        <v>101.87422007857</v>
      </c>
      <c r="S12" s="151">
        <f>'SNA 2008'!O11</f>
        <v>-2.0596201410860715E-3</v>
      </c>
      <c r="T12" s="151">
        <f t="shared" si="4"/>
        <v>-2.0015744811330283E-3</v>
      </c>
      <c r="U12" s="48">
        <f t="shared" si="5"/>
        <v>-2.8785216992255336E-4</v>
      </c>
      <c r="V12" s="240">
        <f t="shared" si="6"/>
        <v>8.2858871729122529E-8</v>
      </c>
      <c r="W12" s="48"/>
    </row>
    <row r="13" spans="1:24">
      <c r="A13" s="118"/>
      <c r="B13" s="120">
        <v>1957</v>
      </c>
      <c r="C13" s="234">
        <f>('Anual_1947-1989 (ref1987)'!G14/'Anual_1947-1989 (ref1987)'!B14)</f>
        <v>5.5724579663730983E-2</v>
      </c>
      <c r="D13" s="234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0.92805386700289749</v>
      </c>
      <c r="J13" s="48">
        <f t="shared" si="8"/>
        <v>-7.4665501541230847E-2</v>
      </c>
      <c r="K13" s="48">
        <f t="shared" si="9"/>
        <v>-9.307007158202514E-4</v>
      </c>
      <c r="L13" s="48">
        <f t="shared" si="10"/>
        <v>4.3639564551720161E-4</v>
      </c>
      <c r="M13" s="48">
        <f t="shared" si="11"/>
        <v>-4.9430507030304984E-4</v>
      </c>
      <c r="N13" s="48">
        <f t="shared" si="12"/>
        <v>0.9995058170783212</v>
      </c>
      <c r="O13" s="48">
        <f t="shared" si="2"/>
        <v>103.02504000110781</v>
      </c>
      <c r="P13" s="202">
        <f t="shared" si="13"/>
        <v>-4.9418292167879851E-4</v>
      </c>
      <c r="Q13" s="48">
        <f t="shared" si="3"/>
        <v>1.0302504000110779</v>
      </c>
      <c r="R13" s="155">
        <f>'SNA 2008'!S12</f>
        <v>101.81134538607881</v>
      </c>
      <c r="S13" s="151">
        <f>'SNA 2008'!O12</f>
        <v>-6.6470245132466133E-4</v>
      </c>
      <c r="T13" s="151">
        <f t="shared" si="4"/>
        <v>-6.1717962054286257E-4</v>
      </c>
      <c r="U13" s="48">
        <f t="shared" si="5"/>
        <v>-1.2299669886406406E-4</v>
      </c>
      <c r="V13" s="240">
        <f t="shared" si="6"/>
        <v>1.5128187931457255E-8</v>
      </c>
      <c r="W13" s="48"/>
    </row>
    <row r="14" spans="1:24">
      <c r="A14" s="118"/>
      <c r="B14" s="120">
        <v>1958</v>
      </c>
      <c r="C14" s="234">
        <f>('Anual_1947-1989 (ref1987)'!G15/'Anual_1947-1989 (ref1987)'!B15)</f>
        <v>5.7234726688102894E-2</v>
      </c>
      <c r="D14" s="234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1.4645285712961422</v>
      </c>
      <c r="J14" s="48">
        <f t="shared" si="8"/>
        <v>0.38153339634501854</v>
      </c>
      <c r="K14" s="48">
        <f t="shared" si="9"/>
        <v>-2.1257371501439723E-3</v>
      </c>
      <c r="L14" s="48">
        <f t="shared" si="10"/>
        <v>-1.3985468547695215E-3</v>
      </c>
      <c r="M14" s="48">
        <f t="shared" si="11"/>
        <v>-3.524284004913494E-3</v>
      </c>
      <c r="N14" s="48">
        <f t="shared" si="12"/>
        <v>0.99648191899477634</v>
      </c>
      <c r="O14" s="48">
        <f t="shared" si="2"/>
        <v>102.66258956481751</v>
      </c>
      <c r="P14" s="202">
        <f t="shared" si="13"/>
        <v>-3.5180810052236611E-3</v>
      </c>
      <c r="Q14" s="48">
        <f t="shared" si="3"/>
        <v>1.0266258956481749</v>
      </c>
      <c r="R14" s="155">
        <f>'SNA 2008'!S13</f>
        <v>101.56303424633548</v>
      </c>
      <c r="S14" s="151">
        <f>'SNA 2008'!O13</f>
        <v>-2.7023387402680399E-3</v>
      </c>
      <c r="T14" s="151">
        <f t="shared" si="4"/>
        <v>-2.4389338811083849E-3</v>
      </c>
      <c r="U14" s="48">
        <f t="shared" si="5"/>
        <v>1.0791471241152761E-3</v>
      </c>
      <c r="V14" s="240">
        <f t="shared" si="6"/>
        <v>1.1645585154862712E-6</v>
      </c>
      <c r="W14" s="48"/>
    </row>
    <row r="15" spans="1:24">
      <c r="A15" s="118"/>
      <c r="B15" s="120">
        <v>1959</v>
      </c>
      <c r="C15" s="234">
        <f>('Anual_1947-1989 (ref1987)'!G16/'Anual_1947-1989 (ref1987)'!B16)</f>
        <v>5.9493016037247812E-2</v>
      </c>
      <c r="D15" s="234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0.77440291989345722</v>
      </c>
      <c r="J15" s="48">
        <f t="shared" si="8"/>
        <v>-0.25566297250330222</v>
      </c>
      <c r="K15" s="48">
        <f t="shared" si="9"/>
        <v>-2.2234553978466368E-3</v>
      </c>
      <c r="L15" s="48">
        <f t="shared" si="10"/>
        <v>1.6202128366091324E-3</v>
      </c>
      <c r="M15" s="48">
        <f t="shared" si="11"/>
        <v>-6.0324256123750431E-4</v>
      </c>
      <c r="N15" s="48">
        <f t="shared" si="12"/>
        <v>0.99939693935297502</v>
      </c>
      <c r="O15" s="48">
        <f t="shared" si="2"/>
        <v>102.60067779712929</v>
      </c>
      <c r="P15" s="202">
        <f t="shared" si="13"/>
        <v>-6.0306064702497775E-4</v>
      </c>
      <c r="Q15" s="48">
        <f t="shared" si="3"/>
        <v>1.0260067779712927</v>
      </c>
      <c r="R15" s="155">
        <f>'SNA 2008'!S14</f>
        <v>101.52216858322294</v>
      </c>
      <c r="S15" s="151">
        <f>'SNA 2008'!O14</f>
        <v>-4.4179950343692376E-4</v>
      </c>
      <c r="T15" s="151">
        <f t="shared" si="4"/>
        <v>-4.0236748946886891E-4</v>
      </c>
      <c r="U15" s="48">
        <f t="shared" si="5"/>
        <v>2.0069315755610884E-4</v>
      </c>
      <c r="V15" s="240">
        <f t="shared" si="6"/>
        <v>4.0277743489841125E-8</v>
      </c>
      <c r="W15" s="48"/>
    </row>
    <row r="16" spans="1:24">
      <c r="A16" s="118"/>
      <c r="B16" s="120">
        <v>1960</v>
      </c>
      <c r="C16" s="234">
        <f>('Anual_1947-1989 (ref1987)'!G17/'Anual_1947-1989 (ref1987)'!B17)</f>
        <v>5.319550053415447E-2</v>
      </c>
      <c r="D16" s="234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1.0137661360047905</v>
      </c>
      <c r="J16" s="48">
        <f t="shared" si="8"/>
        <v>1.3672243464868897E-2</v>
      </c>
      <c r="K16" s="48">
        <f t="shared" si="9"/>
        <v>-3.6500983718730819E-3</v>
      </c>
      <c r="L16" s="48">
        <f t="shared" si="10"/>
        <v>-1.4735057840916329E-4</v>
      </c>
      <c r="M16" s="48">
        <f t="shared" si="11"/>
        <v>-3.797448950282245E-3</v>
      </c>
      <c r="N16" s="48">
        <f t="shared" si="12"/>
        <v>0.99620975224071384</v>
      </c>
      <c r="O16" s="48">
        <f t="shared" si="2"/>
        <v>102.21179580800748</v>
      </c>
      <c r="P16" s="202">
        <f t="shared" si="13"/>
        <v>-3.7902477592861583E-3</v>
      </c>
      <c r="Q16" s="48">
        <f t="shared" si="3"/>
        <v>1.0221179580800746</v>
      </c>
      <c r="R16" s="155">
        <f>'SNA 2008'!S15</f>
        <v>101.11657907963243</v>
      </c>
      <c r="S16" s="151">
        <f>'SNA 2008'!O15</f>
        <v>-4.3706209502833993E-3</v>
      </c>
      <c r="T16" s="151">
        <f t="shared" si="4"/>
        <v>-3.995083135542199E-3</v>
      </c>
      <c r="U16" s="48">
        <f t="shared" si="5"/>
        <v>-2.0483537625604065E-4</v>
      </c>
      <c r="V16" s="240">
        <f t="shared" si="6"/>
        <v>4.1957531365953739E-8</v>
      </c>
      <c r="W16" s="48"/>
    </row>
    <row r="17" spans="1:23">
      <c r="A17" s="118"/>
      <c r="B17" s="120">
        <v>1961</v>
      </c>
      <c r="C17" s="234">
        <f>('Anual_1947-1989 (ref1987)'!G18/'Anual_1947-1989 (ref1987)'!B18)</f>
        <v>5.7943603851444286E-2</v>
      </c>
      <c r="D17" s="234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1.1127196044759466</v>
      </c>
      <c r="J17" s="48">
        <f t="shared" si="8"/>
        <v>0.10680711285972813</v>
      </c>
      <c r="K17" s="48">
        <f t="shared" si="9"/>
        <v>-2.0090289921692033E-4</v>
      </c>
      <c r="L17" s="48">
        <f t="shared" si="10"/>
        <v>-4.2467580551602791E-4</v>
      </c>
      <c r="M17" s="48">
        <f t="shared" si="11"/>
        <v>-6.2557870473294822E-4</v>
      </c>
      <c r="N17" s="48">
        <f t="shared" si="12"/>
        <v>0.99937461692882812</v>
      </c>
      <c r="O17" s="48">
        <f t="shared" si="2"/>
        <v>102.14787428123508</v>
      </c>
      <c r="P17" s="202">
        <f t="shared" si="13"/>
        <v>-6.2538307117188108E-4</v>
      </c>
      <c r="Q17" s="48">
        <f t="shared" si="3"/>
        <v>1.0214787428123504</v>
      </c>
      <c r="R17" s="155">
        <f>'SNA 2008'!S16</f>
        <v>101.07935469616727</v>
      </c>
      <c r="S17" s="151">
        <f>'SNA 2008'!O16</f>
        <v>-3.9979280164637032E-4</v>
      </c>
      <c r="T17" s="151">
        <f t="shared" si="4"/>
        <v>-3.681333348495297E-4</v>
      </c>
      <c r="U17" s="48">
        <f t="shared" si="5"/>
        <v>2.5724973632235137E-4</v>
      </c>
      <c r="V17" s="240">
        <f t="shared" si="6"/>
        <v>6.6177426837919304E-8</v>
      </c>
      <c r="W17" s="48"/>
    </row>
    <row r="18" spans="1:23">
      <c r="A18" s="118"/>
      <c r="B18" s="120">
        <v>1962</v>
      </c>
      <c r="C18" s="234">
        <f>('Anual_1947-1989 (ref1987)'!G19/'Anual_1947-1989 (ref1987)'!B19)</f>
        <v>6.6611202061136299E-2</v>
      </c>
      <c r="D18" s="234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0.89562628761948926</v>
      </c>
      <c r="J18" s="48">
        <f t="shared" si="8"/>
        <v>-0.11023204272370503</v>
      </c>
      <c r="K18" s="48">
        <f t="shared" si="9"/>
        <v>-4.9317819303566941E-3</v>
      </c>
      <c r="L18" s="48">
        <f t="shared" si="10"/>
        <v>1.5013757462837907E-3</v>
      </c>
      <c r="M18" s="48">
        <f t="shared" si="11"/>
        <v>-3.4304061840729032E-3</v>
      </c>
      <c r="N18" s="48">
        <f t="shared" si="12"/>
        <v>0.99657547093699617</v>
      </c>
      <c r="O18" s="48">
        <f t="shared" si="2"/>
        <v>101.79806591703492</v>
      </c>
      <c r="P18" s="202">
        <f t="shared" si="13"/>
        <v>-3.4245290630039449E-3</v>
      </c>
      <c r="Q18" s="48">
        <f t="shared" si="3"/>
        <v>1.0179806591703489</v>
      </c>
      <c r="R18" s="155">
        <f>'SNA 2008'!S17</f>
        <v>100.70826365136934</v>
      </c>
      <c r="S18" s="151">
        <f>'SNA 2008'!O17</f>
        <v>-3.9135890305559418E-3</v>
      </c>
      <c r="T18" s="151">
        <f t="shared" si="4"/>
        <v>-3.6712842688142455E-3</v>
      </c>
      <c r="U18" s="48">
        <f t="shared" si="5"/>
        <v>-2.4675520581030064E-4</v>
      </c>
      <c r="V18" s="240">
        <f t="shared" si="6"/>
        <v>6.0888131594483822E-8</v>
      </c>
      <c r="W18" s="48"/>
    </row>
    <row r="19" spans="1:23">
      <c r="A19" s="118"/>
      <c r="B19" s="120">
        <v>1963</v>
      </c>
      <c r="C19" s="234">
        <f>('Anual_1947-1989 (ref1987)'!G20/'Anual_1947-1989 (ref1987)'!B20)</f>
        <v>8.6447165777000262E-2</v>
      </c>
      <c r="D19" s="234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0.84494504262593495</v>
      </c>
      <c r="J19" s="48">
        <f t="shared" si="8"/>
        <v>-0.16848369205254898</v>
      </c>
      <c r="K19" s="48">
        <f t="shared" si="9"/>
        <v>-9.3180117544818778E-4</v>
      </c>
      <c r="L19" s="48">
        <f t="shared" si="10"/>
        <v>6.3484637026932811E-4</v>
      </c>
      <c r="M19" s="48">
        <f t="shared" si="11"/>
        <v>-2.9695480517885967E-4</v>
      </c>
      <c r="N19" s="48">
        <f t="shared" si="12"/>
        <v>0.99970308928153528</v>
      </c>
      <c r="O19" s="48">
        <f t="shared" si="2"/>
        <v>101.76784098014517</v>
      </c>
      <c r="P19" s="202">
        <f t="shared" si="13"/>
        <v>-2.9691071846482675E-4</v>
      </c>
      <c r="Q19" s="48">
        <f t="shared" si="3"/>
        <v>1.0176784098014513</v>
      </c>
      <c r="R19" s="155">
        <f>'SNA 2008'!S18</f>
        <v>100.66951835852016</v>
      </c>
      <c r="S19" s="151">
        <f>'SNA 2008'!O18</f>
        <v>-3.8703640786819093E-4</v>
      </c>
      <c r="T19" s="151">
        <f t="shared" si="4"/>
        <v>-3.8472803963041091E-4</v>
      </c>
      <c r="U19" s="48">
        <f t="shared" si="5"/>
        <v>-8.7817321165584161E-5</v>
      </c>
      <c r="V19" s="240">
        <f t="shared" si="6"/>
        <v>7.711881896699356E-9</v>
      </c>
      <c r="W19" s="48"/>
    </row>
    <row r="20" spans="1:23">
      <c r="A20" s="118"/>
      <c r="B20" s="120">
        <v>1964</v>
      </c>
      <c r="C20" s="234">
        <f>('Anual_1947-1989 (ref1987)'!G21/'Anual_1947-1989 (ref1987)'!B21)</f>
        <v>6.5198980681783508E-2</v>
      </c>
      <c r="D20" s="234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1.2379861939244119</v>
      </c>
      <c r="J20" s="48">
        <f t="shared" si="8"/>
        <v>0.2134860222813294</v>
      </c>
      <c r="K20" s="48">
        <f t="shared" si="9"/>
        <v>1.2388980665300102E-2</v>
      </c>
      <c r="L20" s="48">
        <f t="shared" si="10"/>
        <v>1.9244494104235261E-3</v>
      </c>
      <c r="M20" s="48">
        <f t="shared" si="11"/>
        <v>1.4313430075723629E-2</v>
      </c>
      <c r="N20" s="48">
        <f t="shared" si="12"/>
        <v>1.0144163577121845</v>
      </c>
      <c r="O20" s="48">
        <f t="shared" si="2"/>
        <v>103.23496257931166</v>
      </c>
      <c r="P20" s="202">
        <f t="shared" si="13"/>
        <v>1.4416357712184524E-2</v>
      </c>
      <c r="Q20" s="48">
        <f t="shared" si="3"/>
        <v>1.0323496257931162</v>
      </c>
      <c r="R20" s="155">
        <f>'SNA 2008'!S19</f>
        <v>101.86575209008204</v>
      </c>
      <c r="S20" s="151">
        <f>'SNA 2008'!O19</f>
        <v>1.2286794439900994E-2</v>
      </c>
      <c r="T20" s="151">
        <f t="shared" si="4"/>
        <v>1.1882779922534725E-2</v>
      </c>
      <c r="U20" s="48">
        <f t="shared" si="5"/>
        <v>-2.5335777896497991E-3</v>
      </c>
      <c r="V20" s="240">
        <f t="shared" si="6"/>
        <v>6.4190164162067617E-6</v>
      </c>
      <c r="W20" s="48"/>
    </row>
    <row r="21" spans="1:23">
      <c r="A21" s="118"/>
      <c r="B21" s="120">
        <v>1965</v>
      </c>
      <c r="C21" s="234">
        <f>('Anual_1947-1989 (ref1987)'!G22/'Anual_1947-1989 (ref1987)'!B22)</f>
        <v>7.6081758942384323E-2</v>
      </c>
      <c r="D21" s="234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1.020357210162143</v>
      </c>
      <c r="J21" s="48">
        <f t="shared" si="8"/>
        <v>2.0152772029673836E-2</v>
      </c>
      <c r="K21" s="48">
        <f t="shared" si="9"/>
        <v>6.8452267922406611E-4</v>
      </c>
      <c r="L21" s="48">
        <f t="shared" si="10"/>
        <v>4.444172313889912E-4</v>
      </c>
      <c r="M21" s="48">
        <f t="shared" si="11"/>
        <v>1.1289399106130574E-3</v>
      </c>
      <c r="N21" s="48">
        <f t="shared" si="12"/>
        <v>1.0011295774031483</v>
      </c>
      <c r="O21" s="48">
        <f t="shared" si="2"/>
        <v>103.35157446025612</v>
      </c>
      <c r="P21" s="202">
        <f t="shared" si="13"/>
        <v>1.1295774031483408E-3</v>
      </c>
      <c r="Q21" s="48">
        <f t="shared" si="3"/>
        <v>1.0335157446025607</v>
      </c>
      <c r="R21" s="155">
        <f>'SNA 2008'!S20</f>
        <v>102.10917811591185</v>
      </c>
      <c r="S21" s="151">
        <f>'SNA 2008'!O20</f>
        <v>2.4470270462371158E-3</v>
      </c>
      <c r="T21" s="151">
        <f t="shared" si="4"/>
        <v>2.3896748498408726E-3</v>
      </c>
      <c r="U21" s="48">
        <f t="shared" si="5"/>
        <v>1.2600974466925319E-3</v>
      </c>
      <c r="V21" s="240">
        <f t="shared" si="6"/>
        <v>1.5878455751610382E-6</v>
      </c>
      <c r="W21" s="48"/>
    </row>
    <row r="22" spans="1:23">
      <c r="A22" s="118"/>
      <c r="B22" s="120">
        <v>1966</v>
      </c>
      <c r="C22" s="234">
        <f>('Anual_1947-1989 (ref1987)'!G23/'Anual_1947-1989 (ref1987)'!B23)</f>
        <v>6.4890347035308729E-2</v>
      </c>
      <c r="D22" s="234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0.86509001745253256</v>
      </c>
      <c r="J22" s="48">
        <f t="shared" si="8"/>
        <v>-0.14492171104567911</v>
      </c>
      <c r="K22" s="48">
        <f t="shared" si="9"/>
        <v>-5.137588497062571E-3</v>
      </c>
      <c r="L22" s="48">
        <f t="shared" si="10"/>
        <v>-1.0358639875981583E-3</v>
      </c>
      <c r="M22" s="48">
        <f t="shared" si="11"/>
        <v>-6.1734524846607294E-3</v>
      </c>
      <c r="N22" s="48">
        <f t="shared" si="12"/>
        <v>0.99384556412030334</v>
      </c>
      <c r="O22" s="48">
        <f t="shared" si="2"/>
        <v>102.71550382217478</v>
      </c>
      <c r="P22" s="202">
        <f t="shared" si="13"/>
        <v>-6.1544358796965515E-3</v>
      </c>
      <c r="Q22" s="48">
        <f t="shared" si="3"/>
        <v>1.0271550382217474</v>
      </c>
      <c r="R22" s="155">
        <f>'SNA 2008'!S21</f>
        <v>101.34515437415588</v>
      </c>
      <c r="S22" s="151">
        <f>'SNA 2008'!O21</f>
        <v>-7.9837419857420322E-3</v>
      </c>
      <c r="T22" s="151">
        <f t="shared" si="4"/>
        <v>-7.4824198554283017E-3</v>
      </c>
      <c r="U22" s="48">
        <f t="shared" si="5"/>
        <v>-1.3279839757317502E-3</v>
      </c>
      <c r="V22" s="240">
        <f t="shared" si="6"/>
        <v>1.7635414398003057E-6</v>
      </c>
      <c r="W22" s="48"/>
    </row>
    <row r="23" spans="1:23">
      <c r="A23" s="118"/>
      <c r="B23" s="120">
        <v>1967</v>
      </c>
      <c r="C23" s="234">
        <f>('Anual_1947-1989 (ref1987)'!G24/'Anual_1947-1989 (ref1987)'!B24)</f>
        <v>5.7231557203773722E-2</v>
      </c>
      <c r="D23" s="234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0.95942567810832491</v>
      </c>
      <c r="J23" s="48">
        <f t="shared" si="8"/>
        <v>-4.1420425514864696E-2</v>
      </c>
      <c r="K23" s="48">
        <f t="shared" si="9"/>
        <v>-1.3610992342341093E-3</v>
      </c>
      <c r="L23" s="48">
        <f t="shared" si="10"/>
        <v>2.2815933265016287E-5</v>
      </c>
      <c r="M23" s="48">
        <f t="shared" si="11"/>
        <v>-1.338283300969093E-3</v>
      </c>
      <c r="N23" s="48">
        <f t="shared" si="12"/>
        <v>0.99866261180078331</v>
      </c>
      <c r="O23" s="48">
        <f t="shared" si="2"/>
        <v>102.57813331948641</v>
      </c>
      <c r="P23" s="202">
        <f t="shared" si="13"/>
        <v>-1.3373881992166936E-3</v>
      </c>
      <c r="Q23" s="48">
        <f t="shared" si="3"/>
        <v>1.0257813331948635</v>
      </c>
      <c r="R23" s="155">
        <f>'SNA 2008'!S22</f>
        <v>101.20281151908286</v>
      </c>
      <c r="S23" s="151">
        <f>'SNA 2008'!O22</f>
        <v>-1.463525867635429E-3</v>
      </c>
      <c r="T23" s="151">
        <f t="shared" si="4"/>
        <v>-1.4045353816080075E-3</v>
      </c>
      <c r="U23" s="48">
        <f t="shared" si="5"/>
        <v>-6.7147182391313898E-5</v>
      </c>
      <c r="V23" s="240">
        <f t="shared" si="6"/>
        <v>4.5087441030923754E-9</v>
      </c>
      <c r="W23" s="48"/>
    </row>
    <row r="24" spans="1:23">
      <c r="A24" s="118"/>
      <c r="B24" s="120">
        <v>1968</v>
      </c>
      <c r="C24" s="234">
        <f>('Anual_1947-1989 (ref1987)'!G25/'Anual_1947-1989 (ref1987)'!B25)</f>
        <v>5.9627857707235325E-2</v>
      </c>
      <c r="D24" s="234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1.0104569082836532</v>
      </c>
      <c r="J24" s="48">
        <f t="shared" si="8"/>
        <v>1.0402612997438179E-2</v>
      </c>
      <c r="K24" s="48">
        <f t="shared" si="9"/>
        <v>-3.1841508460477902E-3</v>
      </c>
      <c r="L24" s="48">
        <f t="shared" si="10"/>
        <v>-7.8743763718007172E-5</v>
      </c>
      <c r="M24" s="48">
        <f t="shared" si="11"/>
        <v>-3.2628946097657974E-3</v>
      </c>
      <c r="N24" s="48">
        <f t="shared" si="12"/>
        <v>0.9967424228458468</v>
      </c>
      <c r="O24" s="48">
        <f t="shared" si="2"/>
        <v>102.24397713586917</v>
      </c>
      <c r="P24" s="202">
        <f t="shared" si="13"/>
        <v>-3.2575771541532017E-3</v>
      </c>
      <c r="Q24" s="48">
        <f t="shared" si="3"/>
        <v>1.0224397713586912</v>
      </c>
      <c r="R24" s="155">
        <f>'SNA 2008'!S23</f>
        <v>100.85507875451798</v>
      </c>
      <c r="S24" s="151">
        <f>'SNA 2008'!O23</f>
        <v>-3.7727269604583835E-3</v>
      </c>
      <c r="T24" s="151">
        <f t="shared" si="4"/>
        <v>-3.4359990532408791E-3</v>
      </c>
      <c r="U24" s="48">
        <f t="shared" si="5"/>
        <v>-1.7842189908767736E-4</v>
      </c>
      <c r="V24" s="240">
        <f t="shared" si="6"/>
        <v>3.1834374074053324E-8</v>
      </c>
      <c r="W24" s="48"/>
    </row>
    <row r="25" spans="1:23">
      <c r="A25" s="118"/>
      <c r="B25" s="120">
        <v>1969</v>
      </c>
      <c r="C25" s="234">
        <f>('Anual_1947-1989 (ref1987)'!G26/'Anual_1947-1989 (ref1987)'!B26)</f>
        <v>6.7060105680317048E-2</v>
      </c>
      <c r="D25" s="234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1.0518168970546751</v>
      </c>
      <c r="J25" s="48">
        <f t="shared" si="8"/>
        <v>5.05190469372747E-2</v>
      </c>
      <c r="K25" s="48">
        <f t="shared" si="9"/>
        <v>3.0844447973705728E-3</v>
      </c>
      <c r="L25" s="48">
        <f t="shared" si="10"/>
        <v>-5.772651994813941E-6</v>
      </c>
      <c r="M25" s="48">
        <f t="shared" si="11"/>
        <v>3.0786721453757589E-3</v>
      </c>
      <c r="N25" s="48">
        <f t="shared" si="12"/>
        <v>1.0030834161236004</v>
      </c>
      <c r="O25" s="48">
        <f t="shared" si="2"/>
        <v>102.55923786351094</v>
      </c>
      <c r="P25" s="202">
        <f t="shared" si="13"/>
        <v>3.0834161236004132E-3</v>
      </c>
      <c r="Q25" s="48">
        <f t="shared" si="3"/>
        <v>1.0255923786351089</v>
      </c>
      <c r="R25" s="155">
        <f>'SNA 2008'!S24</f>
        <v>101.1498706190612</v>
      </c>
      <c r="S25" s="151">
        <f>'SNA 2008'!O24</f>
        <v>3.2006032384399585E-3</v>
      </c>
      <c r="T25" s="151">
        <f t="shared" si="4"/>
        <v>2.9229253319087434E-3</v>
      </c>
      <c r="U25" s="48">
        <f t="shared" si="5"/>
        <v>-1.604907916916698E-4</v>
      </c>
      <c r="V25" s="240">
        <f t="shared" si="6"/>
        <v>2.5757294217818948E-8</v>
      </c>
      <c r="W25" s="48"/>
    </row>
    <row r="26" spans="1:23">
      <c r="A26" s="118"/>
      <c r="B26" s="120">
        <v>1970</v>
      </c>
      <c r="C26" s="234">
        <f>('Anual_1947-1989 (ref1987)'!G27/'Anual_1947-1989 (ref1987)'!B27)</f>
        <v>7.0298117189823039E-2</v>
      </c>
      <c r="D26" s="234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1.049288840733017</v>
      </c>
      <c r="J26" s="48">
        <f t="shared" si="8"/>
        <v>4.8112640161883963E-2</v>
      </c>
      <c r="K26" s="48">
        <f t="shared" si="9"/>
        <v>6.8635842819539548E-3</v>
      </c>
      <c r="L26" s="48">
        <f t="shared" si="10"/>
        <v>-2.0204231781787075E-4</v>
      </c>
      <c r="M26" s="48">
        <f t="shared" si="11"/>
        <v>6.6615419641360843E-3</v>
      </c>
      <c r="N26" s="48">
        <f t="shared" si="12"/>
        <v>1.0066837793858885</v>
      </c>
      <c r="O26" s="48">
        <f t="shared" si="2"/>
        <v>103.24472118337552</v>
      </c>
      <c r="P26" s="202">
        <f t="shared" si="13"/>
        <v>6.6837793858884886E-3</v>
      </c>
      <c r="Q26" s="48">
        <f t="shared" si="3"/>
        <v>1.0324472118337547</v>
      </c>
      <c r="R26" s="155">
        <f>'SNA 2008'!S25</f>
        <v>101.79489954176124</v>
      </c>
      <c r="S26" s="151">
        <f>'SNA 2008'!O25</f>
        <v>7.0401665004864444E-3</v>
      </c>
      <c r="T26" s="151">
        <f t="shared" si="4"/>
        <v>6.3769624098608535E-3</v>
      </c>
      <c r="U26" s="48">
        <f t="shared" si="5"/>
        <v>-3.0681697602763514E-4</v>
      </c>
      <c r="V26" s="240">
        <f t="shared" si="6"/>
        <v>9.4136656778742439E-8</v>
      </c>
      <c r="W26" s="48"/>
    </row>
    <row r="27" spans="1:23">
      <c r="A27" s="118"/>
      <c r="B27" s="120">
        <v>1971</v>
      </c>
      <c r="C27" s="234">
        <f>('Anual_1947-1989 (ref1987)'!G28/'Anual_1947-1989 (ref1987)'!B28)</f>
        <v>6.4573173983102819E-2</v>
      </c>
      <c r="D27" s="234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0.96674114240622733</v>
      </c>
      <c r="J27" s="48">
        <f t="shared" si="8"/>
        <v>-3.3824510774896725E-2</v>
      </c>
      <c r="K27" s="48">
        <f t="shared" si="9"/>
        <v>-4.3450259051405022E-3</v>
      </c>
      <c r="L27" s="48">
        <f t="shared" si="10"/>
        <v>5.873217666488358E-4</v>
      </c>
      <c r="M27" s="48">
        <f t="shared" si="11"/>
        <v>-3.7577041384916667E-3</v>
      </c>
      <c r="N27" s="48">
        <f t="shared" si="12"/>
        <v>0.99624934719666236</v>
      </c>
      <c r="O27" s="48">
        <f t="shared" si="2"/>
        <v>102.85748608043927</v>
      </c>
      <c r="P27" s="202">
        <f t="shared" si="13"/>
        <v>-3.7506528033376396E-3</v>
      </c>
      <c r="Q27" s="48">
        <f t="shared" si="3"/>
        <v>1.0285748608043923</v>
      </c>
      <c r="R27" s="155">
        <f>'SNA 2008'!S26</f>
        <v>101.34203321419375</v>
      </c>
      <c r="S27" s="151">
        <f>'SNA 2008'!O26</f>
        <v>-4.9534368038748333E-3</v>
      </c>
      <c r="T27" s="151">
        <f t="shared" si="4"/>
        <v>-4.4488115770643377E-3</v>
      </c>
      <c r="U27" s="48">
        <f t="shared" si="5"/>
        <v>-6.981587737266981E-4</v>
      </c>
      <c r="V27" s="240">
        <f t="shared" si="6"/>
        <v>4.8742567333156686E-7</v>
      </c>
      <c r="W27" s="48"/>
    </row>
    <row r="28" spans="1:23">
      <c r="A28" s="118"/>
      <c r="B28" s="120">
        <v>1972</v>
      </c>
      <c r="C28" s="234">
        <f>('Anual_1947-1989 (ref1987)'!G29/'Anual_1947-1989 (ref1987)'!B29)</f>
        <v>7.2718974061046174E-2</v>
      </c>
      <c r="D28" s="234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0.97978780444649671</v>
      </c>
      <c r="J28" s="48">
        <f t="shared" si="8"/>
        <v>-2.0419256837677768E-2</v>
      </c>
      <c r="K28" s="48">
        <f t="shared" si="9"/>
        <v>3.4567921549725388E-4</v>
      </c>
      <c r="L28" s="48">
        <f t="shared" si="10"/>
        <v>3.2421637693973301E-4</v>
      </c>
      <c r="M28" s="48">
        <f t="shared" si="11"/>
        <v>6.6989559243698683E-4</v>
      </c>
      <c r="N28" s="48">
        <f t="shared" si="12"/>
        <v>1.0006701200226016</v>
      </c>
      <c r="O28" s="48">
        <f t="shared" si="2"/>
        <v>102.92641294133624</v>
      </c>
      <c r="P28" s="202">
        <f t="shared" si="13"/>
        <v>6.7012002260158354E-4</v>
      </c>
      <c r="Q28" s="48">
        <f t="shared" si="3"/>
        <v>1.029264129413362</v>
      </c>
      <c r="R28" s="155">
        <f>'SNA 2008'!S27</f>
        <v>101.2807289615109</v>
      </c>
      <c r="S28" s="151">
        <f>'SNA 2008'!O27</f>
        <v>-6.7715430297532464E-4</v>
      </c>
      <c r="T28" s="151">
        <f t="shared" si="4"/>
        <v>-6.0492424257241328E-4</v>
      </c>
      <c r="U28" s="48">
        <f t="shared" si="5"/>
        <v>-1.2750442651739968E-3</v>
      </c>
      <c r="V28" s="240">
        <f t="shared" si="6"/>
        <v>1.6257378781530975E-6</v>
      </c>
      <c r="W28" s="48"/>
    </row>
    <row r="29" spans="1:23">
      <c r="A29" s="118"/>
      <c r="B29" s="120">
        <v>1973</v>
      </c>
      <c r="C29" s="234">
        <f>('Anual_1947-1989 (ref1987)'!G30/'Anual_1947-1989 (ref1987)'!B30)</f>
        <v>7.8447270591648521E-2</v>
      </c>
      <c r="D29" s="234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0.99122029905153874</v>
      </c>
      <c r="J29" s="48">
        <f t="shared" si="8"/>
        <v>-8.8184696077948446E-3</v>
      </c>
      <c r="K29" s="48">
        <f t="shared" si="9"/>
        <v>9.4452051335368967E-3</v>
      </c>
      <c r="L29" s="48">
        <f t="shared" si="10"/>
        <v>1.028752607064948E-4</v>
      </c>
      <c r="M29" s="48">
        <f t="shared" si="11"/>
        <v>9.5480803942433919E-3</v>
      </c>
      <c r="N29" s="48">
        <f t="shared" si="12"/>
        <v>1.009593808737274</v>
      </c>
      <c r="O29" s="48">
        <f t="shared" si="2"/>
        <v>103.9138692611091</v>
      </c>
      <c r="P29" s="202">
        <f t="shared" si="13"/>
        <v>9.5938087372740011E-3</v>
      </c>
      <c r="Q29" s="48">
        <f t="shared" si="3"/>
        <v>1.0391386926110906</v>
      </c>
      <c r="R29" s="155">
        <f>'SNA 2008'!S28</f>
        <v>102.03551248104475</v>
      </c>
      <c r="S29" s="151">
        <f>'SNA 2008'!O28</f>
        <v>8.4933939381821588E-3</v>
      </c>
      <c r="T29" s="151">
        <f t="shared" si="4"/>
        <v>7.4523902747647419E-3</v>
      </c>
      <c r="U29" s="48">
        <f t="shared" si="5"/>
        <v>-2.1414184625092592E-3</v>
      </c>
      <c r="V29" s="240">
        <f t="shared" si="6"/>
        <v>4.5856730315755192E-6</v>
      </c>
      <c r="W29" s="48"/>
    </row>
    <row r="30" spans="1:23">
      <c r="A30" s="118"/>
      <c r="B30" s="120">
        <v>1974</v>
      </c>
      <c r="C30" s="234">
        <f>('Anual_1947-1989 (ref1987)'!G31/'Anual_1947-1989 (ref1987)'!B31)</f>
        <v>7.6729601302119338E-2</v>
      </c>
      <c r="D30" s="234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1.047969702867436</v>
      </c>
      <c r="J30" s="48">
        <f t="shared" si="8"/>
        <v>4.6854676003325976E-2</v>
      </c>
      <c r="K30" s="48">
        <f t="shared" si="9"/>
        <v>-1.9141947865193153E-2</v>
      </c>
      <c r="L30" s="48">
        <f t="shared" si="10"/>
        <v>-2.6340721325389385E-3</v>
      </c>
      <c r="M30" s="48">
        <f t="shared" si="11"/>
        <v>-2.1776019997732092E-2</v>
      </c>
      <c r="N30" s="48">
        <f t="shared" si="12"/>
        <v>0.97845936584081661</v>
      </c>
      <c r="O30" s="48">
        <f t="shared" si="2"/>
        <v>101.67549861929034</v>
      </c>
      <c r="P30" s="202">
        <f t="shared" si="13"/>
        <v>-2.1540634159183392E-2</v>
      </c>
      <c r="Q30" s="48">
        <f t="shared" si="3"/>
        <v>1.0167549861929031</v>
      </c>
      <c r="R30" s="155">
        <f>'SNA 2008'!S29</f>
        <v>99.625219030715641</v>
      </c>
      <c r="S30" s="151">
        <f>'SNA 2008'!O29</f>
        <v>-2.5548235481950066E-2</v>
      </c>
      <c r="T30" s="151">
        <f t="shared" si="4"/>
        <v>-2.3622103635504987E-2</v>
      </c>
      <c r="U30" s="48">
        <f t="shared" si="5"/>
        <v>-2.0814694763215957E-3</v>
      </c>
      <c r="V30" s="240">
        <f t="shared" si="6"/>
        <v>4.3325151808584976E-6</v>
      </c>
      <c r="W30" s="48"/>
    </row>
    <row r="31" spans="1:23">
      <c r="A31" s="118"/>
      <c r="B31" s="120">
        <v>1975</v>
      </c>
      <c r="C31" s="234">
        <f>('Anual_1947-1989 (ref1987)'!G32/'Anual_1947-1989 (ref1987)'!B32)</f>
        <v>7.2179830062000003E-2</v>
      </c>
      <c r="D31" s="234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0.88181491719457405</v>
      </c>
      <c r="J31" s="48">
        <f t="shared" si="8"/>
        <v>-0.12577308944636942</v>
      </c>
      <c r="K31" s="48">
        <f t="shared" si="9"/>
        <v>-4.2975010571292063E-3</v>
      </c>
      <c r="L31" s="48">
        <f t="shared" si="10"/>
        <v>4.7771402766054443E-3</v>
      </c>
      <c r="M31" s="48">
        <f t="shared" si="11"/>
        <v>4.7963921947623799E-4</v>
      </c>
      <c r="N31" s="48">
        <f t="shared" si="12"/>
        <v>1.0004797542647594</v>
      </c>
      <c r="O31" s="48">
        <f t="shared" si="2"/>
        <v>101.72427787337449</v>
      </c>
      <c r="P31" s="202">
        <f t="shared" si="13"/>
        <v>4.797542647594355E-4</v>
      </c>
      <c r="Q31" s="48">
        <f t="shared" si="3"/>
        <v>1.0172427787337446</v>
      </c>
      <c r="R31" s="155">
        <f>'SNA 2008'!S30</f>
        <v>99.337966163488971</v>
      </c>
      <c r="S31" s="151">
        <f>'SNA 2008'!O30</f>
        <v>-3.0323066568820334E-3</v>
      </c>
      <c r="T31" s="151">
        <f t="shared" si="4"/>
        <v>-2.8833348626124966E-3</v>
      </c>
      <c r="U31" s="48">
        <f t="shared" si="5"/>
        <v>-3.3630891273719321E-3</v>
      </c>
      <c r="V31" s="240">
        <f t="shared" si="6"/>
        <v>1.1310368478647304E-5</v>
      </c>
      <c r="W31" s="48"/>
    </row>
    <row r="32" spans="1:23">
      <c r="A32" s="118"/>
      <c r="B32" s="120">
        <v>1976</v>
      </c>
      <c r="C32" s="234">
        <f>('Anual_1947-1989 (ref1987)'!G33/'Anual_1947-1989 (ref1987)'!B33)</f>
        <v>7.0131939587136941E-2</v>
      </c>
      <c r="D32" s="234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0.98300057968367049</v>
      </c>
      <c r="J32" s="48">
        <f t="shared" si="8"/>
        <v>-1.7145569126425664E-2</v>
      </c>
      <c r="K32" s="48">
        <f t="shared" si="9"/>
        <v>8.941647784297152E-3</v>
      </c>
      <c r="L32" s="48">
        <f t="shared" si="10"/>
        <v>4.096456531987936E-4</v>
      </c>
      <c r="M32" s="48">
        <f t="shared" si="11"/>
        <v>9.3512934374959458E-3</v>
      </c>
      <c r="N32" s="48">
        <f t="shared" si="12"/>
        <v>1.0093951533911332</v>
      </c>
      <c r="O32" s="48">
        <f t="shared" si="2"/>
        <v>102.6799930675971</v>
      </c>
      <c r="P32" s="202">
        <f t="shared" si="13"/>
        <v>9.3951533911331708E-3</v>
      </c>
      <c r="Q32" s="48">
        <f t="shared" si="3"/>
        <v>1.0267999306759708</v>
      </c>
      <c r="R32" s="155">
        <f>'SNA 2008'!S31</f>
        <v>100.19840059701733</v>
      </c>
      <c r="S32" s="151">
        <f>'SNA 2008'!O31</f>
        <v>9.550128159216742E-3</v>
      </c>
      <c r="T32" s="151">
        <f t="shared" si="4"/>
        <v>8.6616876382616947E-3</v>
      </c>
      <c r="U32" s="48">
        <f t="shared" si="5"/>
        <v>-7.3346575287147608E-4</v>
      </c>
      <c r="V32" s="240">
        <f t="shared" si="6"/>
        <v>5.3797201063532128E-7</v>
      </c>
      <c r="W32" s="48"/>
    </row>
    <row r="33" spans="1:24">
      <c r="A33" s="118"/>
      <c r="B33" s="120">
        <v>1977</v>
      </c>
      <c r="C33" s="234">
        <f>('Anual_1947-1989 (ref1987)'!G34/'Anual_1947-1989 (ref1987)'!B34)</f>
        <v>7.2452708524399737E-2</v>
      </c>
      <c r="D33" s="234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1.0323978299355943</v>
      </c>
      <c r="J33" s="48">
        <f t="shared" si="8"/>
        <v>3.1884086899239182E-2</v>
      </c>
      <c r="K33" s="48">
        <f t="shared" si="9"/>
        <v>1.1699093456863133E-2</v>
      </c>
      <c r="L33" s="48">
        <f t="shared" si="10"/>
        <v>-2.1192298707252869E-4</v>
      </c>
      <c r="M33" s="48">
        <f t="shared" si="11"/>
        <v>1.1487170469790604E-2</v>
      </c>
      <c r="N33" s="48">
        <f t="shared" si="12"/>
        <v>1.0115534013714278</v>
      </c>
      <c r="O33" s="48">
        <f t="shared" si="2"/>
        <v>103.86629624032247</v>
      </c>
      <c r="P33" s="202">
        <f t="shared" si="13"/>
        <v>1.1553401371427796E-2</v>
      </c>
      <c r="Q33" s="48">
        <f t="shared" si="3"/>
        <v>1.0386629624032244</v>
      </c>
      <c r="R33" s="155">
        <f>'SNA 2008'!S32</f>
        <v>101.27267703865539</v>
      </c>
      <c r="S33" s="151">
        <f>'SNA 2008'!O32</f>
        <v>1.1250526544617445E-2</v>
      </c>
      <c r="T33" s="151">
        <f t="shared" si="4"/>
        <v>1.0721492910437114E-2</v>
      </c>
      <c r="U33" s="48">
        <f t="shared" si="5"/>
        <v>-8.3190846099068239E-4</v>
      </c>
      <c r="V33" s="240">
        <f t="shared" si="6"/>
        <v>6.9207168746788576E-7</v>
      </c>
      <c r="W33" s="48"/>
    </row>
    <row r="34" spans="1:24">
      <c r="A34" s="118"/>
      <c r="B34" s="120">
        <v>1978</v>
      </c>
      <c r="C34" s="234">
        <f>('Anual_1947-1989 (ref1987)'!G35/'Anual_1947-1989 (ref1987)'!B35)</f>
        <v>6.6929654136610089E-2</v>
      </c>
      <c r="D34" s="234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0.9185680971890775</v>
      </c>
      <c r="J34" s="48">
        <f t="shared" si="8"/>
        <v>-8.4939237511655316E-2</v>
      </c>
      <c r="K34" s="48">
        <f t="shared" si="9"/>
        <v>-1.0719188468494041E-2</v>
      </c>
      <c r="L34" s="48">
        <f t="shared" si="10"/>
        <v>1.012415407722041E-3</v>
      </c>
      <c r="M34" s="48">
        <f t="shared" si="11"/>
        <v>-9.7067730607720004E-3</v>
      </c>
      <c r="N34" s="48">
        <f t="shared" si="12"/>
        <v>0.99034018559901316</v>
      </c>
      <c r="O34" s="48">
        <f t="shared" si="2"/>
        <v>102.86296709612304</v>
      </c>
      <c r="P34" s="202">
        <f t="shared" si="13"/>
        <v>-9.6598144009867326E-3</v>
      </c>
      <c r="Q34" s="48">
        <f t="shared" si="3"/>
        <v>1.0286296709612301</v>
      </c>
      <c r="R34" s="155">
        <f>'SNA 2008'!S33</f>
        <v>100.19793045694259</v>
      </c>
      <c r="S34" s="151">
        <f>'SNA 2008'!O33</f>
        <v>-1.1139829816209978E-2</v>
      </c>
      <c r="T34" s="151">
        <f t="shared" si="4"/>
        <v>-1.0612404185806001E-2</v>
      </c>
      <c r="U34" s="48">
        <f t="shared" si="5"/>
        <v>-9.5258978481926881E-4</v>
      </c>
      <c r="V34" s="240">
        <f t="shared" si="6"/>
        <v>9.0742729814202086E-7</v>
      </c>
      <c r="W34" s="48"/>
    </row>
    <row r="35" spans="1:24">
      <c r="A35" s="118"/>
      <c r="B35" s="120">
        <v>1979</v>
      </c>
      <c r="C35" s="234">
        <f>('Anual_1947-1989 (ref1987)'!G36/'Anual_1947-1989 (ref1987)'!B36)</f>
        <v>7.2407634768658552E-2</v>
      </c>
      <c r="D35" s="234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1.0810237658179673</v>
      </c>
      <c r="J35" s="48">
        <f t="shared" si="8"/>
        <v>7.7908523445901046E-2</v>
      </c>
      <c r="K35" s="48">
        <f t="shared" si="9"/>
        <v>-6.7898123553457642E-3</v>
      </c>
      <c r="L35" s="48">
        <f t="shared" si="10"/>
        <v>-1.6246440229748251E-3</v>
      </c>
      <c r="M35" s="48">
        <f t="shared" si="11"/>
        <v>-8.4144563783205891E-3</v>
      </c>
      <c r="N35" s="48">
        <f t="shared" si="12"/>
        <v>0.99162084607337864</v>
      </c>
      <c r="O35" s="48">
        <f t="shared" si="2"/>
        <v>102.00106246147564</v>
      </c>
      <c r="P35" s="202">
        <f t="shared" si="13"/>
        <v>-8.3791539266213633E-3</v>
      </c>
      <c r="Q35" s="48">
        <f t="shared" si="3"/>
        <v>1.0200106246147562</v>
      </c>
      <c r="R35" s="155">
        <f>'SNA 2008'!S34</f>
        <v>99.632727873451472</v>
      </c>
      <c r="S35" s="151">
        <f>'SNA 2008'!O34</f>
        <v>-6.0221582340249658E-3</v>
      </c>
      <c r="T35" s="151">
        <f t="shared" si="4"/>
        <v>-5.6408608532487747E-3</v>
      </c>
      <c r="U35" s="48">
        <f t="shared" si="5"/>
        <v>2.7382930733725885E-3</v>
      </c>
      <c r="V35" s="240">
        <f t="shared" si="6"/>
        <v>7.4982489556802965E-6</v>
      </c>
      <c r="W35" s="48"/>
    </row>
    <row r="36" spans="1:24">
      <c r="A36" s="118"/>
      <c r="B36" s="120">
        <v>1980</v>
      </c>
      <c r="C36" s="234">
        <f>('Anual_1947-1989 (ref1987)'!G37/'Anual_1947-1989 (ref1987)'!B37)</f>
        <v>8.9624031584755945E-2</v>
      </c>
      <c r="D36" s="234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1.2034068846286603</v>
      </c>
      <c r="J36" s="48">
        <f t="shared" si="8"/>
        <v>0.18515660476885337</v>
      </c>
      <c r="K36" s="48">
        <f t="shared" si="9"/>
        <v>-2.171513331548806E-2</v>
      </c>
      <c r="L36" s="48">
        <f t="shared" si="10"/>
        <v>-4.1301162434490973E-3</v>
      </c>
      <c r="M36" s="48">
        <f t="shared" si="11"/>
        <v>-2.5845249558937158E-2</v>
      </c>
      <c r="N36" s="48">
        <f t="shared" si="12"/>
        <v>0.97448588006075287</v>
      </c>
      <c r="O36" s="48">
        <f t="shared" si="2"/>
        <v>99.398595119902907</v>
      </c>
      <c r="P36" s="202">
        <f t="shared" si="13"/>
        <v>-2.5514119939247237E-2</v>
      </c>
      <c r="Q36" s="48">
        <f t="shared" si="3"/>
        <v>0.99398595119902899</v>
      </c>
      <c r="R36" s="155">
        <f>'SNA 2008'!S35</f>
        <v>97.396210822233783</v>
      </c>
      <c r="S36" s="151">
        <f>'SNA 2008'!O35</f>
        <v>-2.451279486226432E-2</v>
      </c>
      <c r="T36" s="151">
        <f t="shared" si="4"/>
        <v>-2.2447614342732902E-2</v>
      </c>
      <c r="U36" s="48">
        <f t="shared" si="5"/>
        <v>3.0665055965143351E-3</v>
      </c>
      <c r="V36" s="240">
        <f t="shared" si="6"/>
        <v>9.4034565734537384E-6</v>
      </c>
      <c r="W36" s="48"/>
    </row>
    <row r="37" spans="1:24">
      <c r="A37" s="118"/>
      <c r="B37" s="120">
        <v>1981</v>
      </c>
      <c r="C37" s="234">
        <f>('Anual_1947-1989 (ref1987)'!G38/'Anual_1947-1989 (ref1987)'!B38)</f>
        <v>9.6228364440925265E-2</v>
      </c>
      <c r="D37" s="234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0.90421034985589854</v>
      </c>
      <c r="J37" s="48">
        <f t="shared" si="8"/>
        <v>-0.10069325776389662</v>
      </c>
      <c r="K37" s="48">
        <f t="shared" si="9"/>
        <v>-1.2425693283400086E-2</v>
      </c>
      <c r="L37" s="48">
        <f t="shared" si="10"/>
        <v>3.8992986497225882E-4</v>
      </c>
      <c r="M37" s="48">
        <f t="shared" si="11"/>
        <v>-1.2035763418427827E-2</v>
      </c>
      <c r="N37" s="48">
        <f t="shared" si="12"/>
        <v>0.98803637667170197</v>
      </c>
      <c r="O37" s="48">
        <f t="shared" si="2"/>
        <v>98.209427768526382</v>
      </c>
      <c r="P37" s="202">
        <f t="shared" si="13"/>
        <v>-1.1963623328298034E-2</v>
      </c>
      <c r="Q37" s="48">
        <f t="shared" si="3"/>
        <v>0.98209427768526381</v>
      </c>
      <c r="R37" s="155">
        <f>'SNA 2008'!S36</f>
        <v>96.097016341952852</v>
      </c>
      <c r="S37" s="151">
        <f>'SNA 2008'!O36</f>
        <v>-1.2772352274971976E-2</v>
      </c>
      <c r="T37" s="151">
        <f t="shared" si="4"/>
        <v>-1.3339271305453537E-2</v>
      </c>
      <c r="U37" s="48">
        <f t="shared" si="5"/>
        <v>-1.375647977155503E-3</v>
      </c>
      <c r="V37" s="240">
        <f t="shared" si="6"/>
        <v>1.8924073570520273E-6</v>
      </c>
      <c r="W37" s="48"/>
    </row>
    <row r="38" spans="1:24">
      <c r="A38" s="118"/>
      <c r="B38" s="120">
        <v>1982</v>
      </c>
      <c r="C38" s="234">
        <f>('Anual_1947-1989 (ref1987)'!G39/'Anual_1947-1989 (ref1987)'!B39)</f>
        <v>7.9004586579844618E-2</v>
      </c>
      <c r="D38" s="234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0.9155565569216535</v>
      </c>
      <c r="J38" s="48">
        <f t="shared" si="8"/>
        <v>-8.8223139690330188E-2</v>
      </c>
      <c r="K38" s="48">
        <f t="shared" si="9"/>
        <v>-2.3311758415079389E-3</v>
      </c>
      <c r="L38" s="48">
        <f t="shared" si="10"/>
        <v>6.0892641180746159E-4</v>
      </c>
      <c r="M38" s="48">
        <f t="shared" si="11"/>
        <v>-1.7222494297004774E-3</v>
      </c>
      <c r="N38" s="48">
        <f t="shared" si="12"/>
        <v>0.99827923279080866</v>
      </c>
      <c r="O38" s="48">
        <f t="shared" si="2"/>
        <v>98.040432205588857</v>
      </c>
      <c r="P38" s="202">
        <f t="shared" si="13"/>
        <v>-1.7207672091913429E-3</v>
      </c>
      <c r="Q38" s="48">
        <f t="shared" si="3"/>
        <v>0.98040432205588857</v>
      </c>
      <c r="R38" s="155">
        <f>'SNA 2008'!S37</f>
        <v>95.911685361722022</v>
      </c>
      <c r="S38" s="151">
        <f>'SNA 2008'!O37</f>
        <v>-1.9445892752985028E-3</v>
      </c>
      <c r="T38" s="151">
        <f t="shared" si="4"/>
        <v>-1.9285820443305512E-3</v>
      </c>
      <c r="U38" s="48">
        <f t="shared" si="5"/>
        <v>-2.078148351392084E-4</v>
      </c>
      <c r="V38" s="240">
        <f t="shared" si="6"/>
        <v>4.3187005703936366E-8</v>
      </c>
      <c r="W38" s="48"/>
    </row>
    <row r="39" spans="1:24">
      <c r="A39" s="118"/>
      <c r="B39" s="120">
        <v>1983</v>
      </c>
      <c r="C39" s="234">
        <f>('Anual_1947-1989 (ref1987)'!G40/'Anual_1947-1989 (ref1987)'!B40)</f>
        <v>0.12243759810069144</v>
      </c>
      <c r="D39" s="234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1.3742208307207426</v>
      </c>
      <c r="J39" s="48">
        <f t="shared" si="8"/>
        <v>0.31788690193448899</v>
      </c>
      <c r="K39" s="48">
        <f t="shared" si="9"/>
        <v>-1.1624486251923549E-3</v>
      </c>
      <c r="L39" s="48">
        <f t="shared" si="10"/>
        <v>8.2242442869929593E-3</v>
      </c>
      <c r="M39" s="48">
        <f t="shared" si="11"/>
        <v>7.0617956618006048E-3</v>
      </c>
      <c r="N39" s="48">
        <f t="shared" si="12"/>
        <v>1.0070867889386181</v>
      </c>
      <c r="O39" s="48">
        <f t="shared" si="2"/>
        <v>98.735224056080767</v>
      </c>
      <c r="P39" s="202">
        <f t="shared" si="13"/>
        <v>7.0867889386181382E-3</v>
      </c>
      <c r="Q39" s="48">
        <f t="shared" si="3"/>
        <v>0.98735224056080761</v>
      </c>
      <c r="R39" s="155">
        <f>'SNA 2008'!S38</f>
        <v>96.024178173348957</v>
      </c>
      <c r="S39" s="151">
        <f>'SNA 2008'!O38</f>
        <v>1.1385137466245476E-3</v>
      </c>
      <c r="T39" s="151">
        <f t="shared" si="4"/>
        <v>1.1728791043832398E-3</v>
      </c>
      <c r="U39" s="48">
        <f t="shared" si="5"/>
        <v>-5.9139098342348984E-3</v>
      </c>
      <c r="V39" s="240">
        <f t="shared" si="6"/>
        <v>3.4974329527460245E-5</v>
      </c>
      <c r="W39" s="48"/>
    </row>
    <row r="40" spans="1:24">
      <c r="A40" s="118"/>
      <c r="B40" s="120">
        <v>1984</v>
      </c>
      <c r="C40" s="234">
        <f>('Anual_1947-1989 (ref1987)'!G41/'Anual_1947-1989 (ref1987)'!B41)</f>
        <v>0.15035384506617777</v>
      </c>
      <c r="D40" s="234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1.1583774837745211</v>
      </c>
      <c r="J40" s="48">
        <f t="shared" si="8"/>
        <v>0.14702030511106418</v>
      </c>
      <c r="K40" s="48">
        <f t="shared" si="9"/>
        <v>6.9085496264541307E-3</v>
      </c>
      <c r="L40" s="48">
        <f t="shared" si="10"/>
        <v>9.1752979615070587E-3</v>
      </c>
      <c r="M40" s="48">
        <f t="shared" si="11"/>
        <v>1.6083847587961188E-2</v>
      </c>
      <c r="N40" s="48">
        <f t="shared" si="12"/>
        <v>1.0162138889174288</v>
      </c>
      <c r="O40" s="48">
        <f t="shared" si="2"/>
        <v>100.33610601116351</v>
      </c>
      <c r="P40" s="202">
        <f t="shared" si="13"/>
        <v>1.6213888917428809E-2</v>
      </c>
      <c r="Q40" s="48">
        <f t="shared" si="3"/>
        <v>1.003361060111635</v>
      </c>
      <c r="R40" s="155">
        <f>'SNA 2008'!S39</f>
        <v>96.880508290146281</v>
      </c>
      <c r="S40" s="151">
        <f>'SNA 2008'!O39</f>
        <v>9.3994237729899677E-3</v>
      </c>
      <c r="T40" s="151">
        <f t="shared" si="4"/>
        <v>8.9178593671630502E-3</v>
      </c>
      <c r="U40" s="48">
        <f t="shared" si="5"/>
        <v>-7.2960295502657591E-3</v>
      </c>
      <c r="V40" s="240">
        <f t="shared" si="6"/>
        <v>5.3232047198351172E-5</v>
      </c>
      <c r="W40" s="48"/>
    </row>
    <row r="41" spans="1:24">
      <c r="A41" s="118"/>
      <c r="B41" s="120">
        <v>1985</v>
      </c>
      <c r="C41" s="234">
        <f>('Anual_1947-1989 (ref1987)'!G42/'Anual_1947-1989 (ref1987)'!B42)</f>
        <v>0.12948580675401197</v>
      </c>
      <c r="D41" s="234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0.98679550711825481</v>
      </c>
      <c r="J41" s="48">
        <f t="shared" si="8"/>
        <v>-1.329244731839592E-2</v>
      </c>
      <c r="K41" s="48">
        <f t="shared" si="9"/>
        <v>-4.2808800084248753E-3</v>
      </c>
      <c r="L41" s="48">
        <f t="shared" si="10"/>
        <v>-7.2409619166924051E-4</v>
      </c>
      <c r="M41" s="48">
        <f t="shared" si="11"/>
        <v>-5.0049762000941161E-3</v>
      </c>
      <c r="N41" s="48">
        <f t="shared" si="12"/>
        <v>0.99500752782380919</v>
      </c>
      <c r="O41" s="48">
        <f t="shared" si="2"/>
        <v>99.835180793635445</v>
      </c>
      <c r="P41" s="202">
        <f t="shared" si="13"/>
        <v>-4.9924721761908097E-3</v>
      </c>
      <c r="Q41" s="48">
        <f t="shared" si="3"/>
        <v>0.99835180793635425</v>
      </c>
      <c r="R41" s="155">
        <f>'SNA 2008'!S40</f>
        <v>95.935182938246456</v>
      </c>
      <c r="S41" s="151">
        <f>'SNA 2008'!O40</f>
        <v>-1.0523617289151632E-2</v>
      </c>
      <c r="T41" s="151">
        <f t="shared" si="4"/>
        <v>-9.7576423636082099E-3</v>
      </c>
      <c r="U41" s="48">
        <f t="shared" si="5"/>
        <v>-4.7651701874174002E-3</v>
      </c>
      <c r="V41" s="240">
        <f t="shared" si="6"/>
        <v>2.270684691505158E-5</v>
      </c>
      <c r="W41" s="48"/>
    </row>
    <row r="42" spans="1:24">
      <c r="A42" s="118"/>
      <c r="B42" s="120">
        <v>1986</v>
      </c>
      <c r="C42" s="234">
        <f>('Anual_1947-1989 (ref1987)'!G43/'Anual_1947-1989 (ref1987)'!B43)</f>
        <v>9.2173003191722919E-2</v>
      </c>
      <c r="D42" s="234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0.83554386248906032</v>
      </c>
      <c r="J42" s="48">
        <f t="shared" si="8"/>
        <v>-0.17967243383388987</v>
      </c>
      <c r="K42" s="48">
        <f t="shared" si="9"/>
        <v>1.9002192453665377E-2</v>
      </c>
      <c r="L42" s="48">
        <f t="shared" si="10"/>
        <v>-4.6246290838502608E-3</v>
      </c>
      <c r="M42" s="48">
        <f t="shared" si="11"/>
        <v>1.4377563369815115E-2</v>
      </c>
      <c r="N42" s="48">
        <f t="shared" si="12"/>
        <v>1.0144814176610171</v>
      </c>
      <c r="O42" s="48">
        <f t="shared" si="2"/>
        <v>101.28093574397123</v>
      </c>
      <c r="P42" s="202">
        <f t="shared" si="13"/>
        <v>1.4481417661017071E-2</v>
      </c>
      <c r="Q42" s="48">
        <f t="shared" si="3"/>
        <v>1.0128093574397121</v>
      </c>
      <c r="R42" s="155">
        <f>'SNA 2008'!S41</f>
        <v>98.884529710298764</v>
      </c>
      <c r="S42" s="151">
        <f>'SNA 2008'!O41</f>
        <v>3.304577891220295E-2</v>
      </c>
      <c r="T42" s="151">
        <f t="shared" si="4"/>
        <v>3.0743119278261011E-2</v>
      </c>
      <c r="U42" s="48">
        <f t="shared" si="5"/>
        <v>1.626170161724394E-2</v>
      </c>
      <c r="V42" s="240">
        <f t="shared" si="6"/>
        <v>2.6444293948827416E-4</v>
      </c>
      <c r="W42" s="48"/>
    </row>
    <row r="43" spans="1:24">
      <c r="A43" s="118"/>
      <c r="B43" s="120">
        <v>1987</v>
      </c>
      <c r="C43" s="234">
        <f>('Anual_1947-1989 (ref1987)'!G44/'Anual_1947-1989 (ref1987)'!B44)</f>
        <v>9.8284524863357078E-2</v>
      </c>
      <c r="D43" s="234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1.0467621618344152</v>
      </c>
      <c r="J43" s="48">
        <f t="shared" si="8"/>
        <v>4.5701744511587691E-2</v>
      </c>
      <c r="K43" s="48">
        <f t="shared" si="9"/>
        <v>-9.3404827700444074E-3</v>
      </c>
      <c r="L43" s="48">
        <f t="shared" si="10"/>
        <v>1.5513616944589157E-3</v>
      </c>
      <c r="M43" s="48">
        <f t="shared" si="11"/>
        <v>-7.7891210755854914E-3</v>
      </c>
      <c r="N43" s="48">
        <f t="shared" si="12"/>
        <v>0.99224113551958726</v>
      </c>
      <c r="O43" s="48">
        <f t="shared" si="2"/>
        <v>100.49511068908437</v>
      </c>
      <c r="P43" s="202">
        <f t="shared" si="13"/>
        <v>-7.7588644804126305E-3</v>
      </c>
      <c r="Q43" s="48">
        <f t="shared" si="3"/>
        <v>1.0049511068908434</v>
      </c>
      <c r="R43" s="155">
        <f>'SNA 2008'!S42</f>
        <v>96.513448250990066</v>
      </c>
      <c r="S43" s="151">
        <f>'SNA 2008'!O42</f>
        <v>-2.482471870993419E-2</v>
      </c>
      <c r="T43" s="151">
        <f t="shared" si="4"/>
        <v>-2.3978285240929376E-2</v>
      </c>
      <c r="U43" s="48">
        <f t="shared" si="5"/>
        <v>-1.6219420760516745E-2</v>
      </c>
      <c r="V43" s="240">
        <f t="shared" si="6"/>
        <v>2.630696098066816E-4</v>
      </c>
      <c r="W43" s="48"/>
    </row>
    <row r="44" spans="1:24">
      <c r="A44" s="118"/>
      <c r="B44" s="120">
        <v>1988</v>
      </c>
      <c r="C44" s="234">
        <f>('Anual_1947-1989 (ref1987)'!G45/'Anual_1947-1989 (ref1987)'!B45)</f>
        <v>0.1166736189573731</v>
      </c>
      <c r="D44" s="234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1.0497503645243507</v>
      </c>
      <c r="J44" s="48">
        <f t="shared" si="8"/>
        <v>4.8552387830831836E-2</v>
      </c>
      <c r="K44" s="48">
        <f t="shared" si="9"/>
        <v>6.7839423657920792E-3</v>
      </c>
      <c r="L44" s="48">
        <f t="shared" si="10"/>
        <v>2.7031514340262498E-3</v>
      </c>
      <c r="M44" s="48">
        <f t="shared" si="11"/>
        <v>9.4870937998183281E-3</v>
      </c>
      <c r="N44" s="48">
        <f t="shared" si="12"/>
        <v>1.0095322389266121</v>
      </c>
      <c r="O44" s="48">
        <f t="shared" si="2"/>
        <v>101.45305409512906</v>
      </c>
      <c r="P44" s="202">
        <f t="shared" si="13"/>
        <v>9.5322389266121466E-3</v>
      </c>
      <c r="Q44" s="48">
        <f t="shared" si="3"/>
        <v>1.0145305409512904</v>
      </c>
      <c r="R44" s="155">
        <f>'SNA 2008'!S43</f>
        <v>95.250283242363807</v>
      </c>
      <c r="S44" s="151">
        <f>'SNA 2008'!O43</f>
        <v>-1.3080116113332596E-2</v>
      </c>
      <c r="T44" s="151">
        <f t="shared" si="4"/>
        <v>-1.3087968894669566E-2</v>
      </c>
      <c r="U44" s="48">
        <f t="shared" si="5"/>
        <v>-2.2620207821281713E-2</v>
      </c>
      <c r="V44" s="240">
        <f t="shared" si="6"/>
        <v>5.1167380187797432E-4</v>
      </c>
      <c r="W44" s="48"/>
    </row>
    <row r="45" spans="1:24" s="135" customFormat="1" ht="15.75" thickBot="1">
      <c r="A45" s="118"/>
      <c r="B45" s="137">
        <v>1989</v>
      </c>
      <c r="C45" s="263">
        <f>('Anual_1947-1989 (ref1987)'!G46/'Anual_1947-1989 (ref1987)'!B46)</f>
        <v>8.9296096718890161E-2</v>
      </c>
      <c r="D45" s="263">
        <f>('Anual_1947-1989 (ref1987)'!H46/'Anual_1947-1989 (ref1987)'!B46)</f>
        <v>5.4612700194984466E-2</v>
      </c>
      <c r="E45" s="83">
        <f t="shared" si="0"/>
        <v>7.195439845693731E-2</v>
      </c>
      <c r="F45" s="83">
        <f t="shared" si="1"/>
        <v>3.4683396523905695E-2</v>
      </c>
      <c r="G45" s="83">
        <f>('Anual_1947-1989 (ref1987)'!AP46)</f>
        <v>0.95366387405000119</v>
      </c>
      <c r="H45" s="83">
        <f t="shared" si="7"/>
        <v>-4.7444002898725385E-2</v>
      </c>
      <c r="I45" s="48">
        <f>('Anual_1947-1989 (ref1987)'!AN46)</f>
        <v>0.83747119637237311</v>
      </c>
      <c r="J45" s="83">
        <f t="shared" si="8"/>
        <v>-0.1773684082655437</v>
      </c>
      <c r="K45" s="83">
        <f t="shared" si="9"/>
        <v>-3.4138046889669749E-3</v>
      </c>
      <c r="L45" s="83">
        <f t="shared" si="10"/>
        <v>-6.1517388346878444E-3</v>
      </c>
      <c r="M45" s="83">
        <f t="shared" si="11"/>
        <v>-9.5655435236548202E-3</v>
      </c>
      <c r="N45" s="83">
        <f t="shared" si="12"/>
        <v>0.99048006076203365</v>
      </c>
      <c r="O45" s="83">
        <f t="shared" si="2"/>
        <v>100.48722718463732</v>
      </c>
      <c r="P45" s="264">
        <f t="shared" si="13"/>
        <v>-9.5199392379663461E-3</v>
      </c>
      <c r="Q45" s="83">
        <f t="shared" si="3"/>
        <v>1.004872271846373</v>
      </c>
      <c r="R45" s="265">
        <f>'SNA 2008'!S44</f>
        <v>93.240257376931694</v>
      </c>
      <c r="S45" s="156">
        <f>'SNA 2008'!O44</f>
        <v>-2.1769412249448727E-2</v>
      </c>
      <c r="T45" s="156">
        <f t="shared" si="4"/>
        <v>-2.1102571005669479E-2</v>
      </c>
      <c r="U45" s="83">
        <f t="shared" si="5"/>
        <v>-1.1582631767703133E-2</v>
      </c>
      <c r="V45" s="266">
        <f t="shared" si="6"/>
        <v>1.3415735866620579E-4</v>
      </c>
      <c r="W45" s="48"/>
      <c r="X45" s="229"/>
    </row>
    <row r="46" spans="1:24" s="117" customFormat="1">
      <c r="A46" s="159" t="s">
        <v>83</v>
      </c>
      <c r="B46" s="121">
        <v>1990</v>
      </c>
      <c r="C46" s="234">
        <f>('Anual_1947-1989 (ref1987)'!G47/'Anual_1947-1989 (ref1987)'!B47)</f>
        <v>8.1972380588481705E-2</v>
      </c>
      <c r="D46" s="234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0.88529451811486726</v>
      </c>
      <c r="J46" s="48">
        <f t="shared" si="8"/>
        <v>-0.12183490050576964</v>
      </c>
      <c r="K46" s="48">
        <f t="shared" si="9"/>
        <v>-7.6594455449473676E-3</v>
      </c>
      <c r="L46" s="48">
        <f t="shared" si="10"/>
        <v>-1.5093798097589113E-3</v>
      </c>
      <c r="M46" s="48">
        <f t="shared" si="11"/>
        <v>-9.1688253547062785E-3</v>
      </c>
      <c r="N46" s="48">
        <f t="shared" si="12"/>
        <v>0.99087308015193098</v>
      </c>
      <c r="O46" s="48">
        <f t="shared" si="2"/>
        <v>99.570088316368427</v>
      </c>
      <c r="P46" s="202">
        <f t="shared" si="13"/>
        <v>-9.126919848069126E-3</v>
      </c>
      <c r="Q46" s="48">
        <f t="shared" si="3"/>
        <v>0.9957008831636841</v>
      </c>
      <c r="R46" s="155">
        <f>'SNA 2008'!S45</f>
        <v>92.97006082854503</v>
      </c>
      <c r="S46" s="151">
        <f>'SNA 2008'!O45</f>
        <v>-2.7717962798735618E-3</v>
      </c>
      <c r="T46" s="151">
        <f t="shared" si="4"/>
        <v>-2.8978528801606451E-3</v>
      </c>
      <c r="U46" s="48">
        <f t="shared" si="5"/>
        <v>6.2290669679084809E-3</v>
      </c>
      <c r="V46" s="240">
        <f t="shared" si="6"/>
        <v>3.8801275290688557E-5</v>
      </c>
      <c r="W46" s="48"/>
      <c r="X46" s="27"/>
    </row>
    <row r="47" spans="1:24">
      <c r="A47" s="117"/>
      <c r="B47" s="121">
        <v>1991</v>
      </c>
      <c r="C47" s="37">
        <f>'Anual_1900-2000 (ref1985e2000)'!G5/'Anual_1900-2000 (ref1985e2000)'!B5</f>
        <v>8.677605337920824E-2</v>
      </c>
      <c r="D47" s="50">
        <f>'Anual_1900-2000 (ref1985e2000)'!H5/'Anual_1900-2000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'Anual_1900-2000 (ref1985e2000)'!R21</f>
        <v>1.0864480313311555</v>
      </c>
      <c r="H47" s="48">
        <f t="shared" si="7"/>
        <v>8.291368830592788E-2</v>
      </c>
      <c r="I47" s="48">
        <f>'Anual_1900-2000 (ref1985e2000)'!N21</f>
        <v>1.0835933616526046</v>
      </c>
      <c r="J47" s="48">
        <f t="shared" si="8"/>
        <v>8.0282705012736696E-2</v>
      </c>
      <c r="K47" s="48">
        <f t="shared" si="9"/>
        <v>6.8785719077187838E-3</v>
      </c>
      <c r="L47" s="48">
        <f t="shared" si="10"/>
        <v>6.1262484455922386E-4</v>
      </c>
      <c r="M47" s="48">
        <f t="shared" si="11"/>
        <v>7.4911967522780076E-3</v>
      </c>
      <c r="N47" s="48">
        <f t="shared" si="12"/>
        <v>1.0075193259632826</v>
      </c>
      <c r="O47" s="48">
        <f t="shared" si="2"/>
        <v>100.31878826661205</v>
      </c>
      <c r="P47" s="202">
        <f t="shared" si="13"/>
        <v>7.5193259632826415E-3</v>
      </c>
      <c r="Q47" s="48">
        <f t="shared" si="3"/>
        <v>1.0031878826661202</v>
      </c>
      <c r="R47" s="155">
        <f>'SNA 2008'!S46</f>
        <v>93.617820838743498</v>
      </c>
      <c r="S47" s="151">
        <f>'SNA 2008'!O46</f>
        <v>7.0392720734879788E-3</v>
      </c>
      <c r="T47" s="151">
        <f t="shared" si="4"/>
        <v>6.9674043926146734E-3</v>
      </c>
      <c r="U47" s="48">
        <f t="shared" si="5"/>
        <v>-5.519215706679681E-4</v>
      </c>
      <c r="V47" s="240">
        <f t="shared" si="6"/>
        <v>3.0461742016859693E-7</v>
      </c>
      <c r="W47" s="240">
        <f>AVERAGE(V47:V72)</f>
        <v>7.5301094888996771E-7</v>
      </c>
      <c r="X47" s="241">
        <f>SQRT(W47)</f>
        <v>8.6776203471341596E-4</v>
      </c>
    </row>
    <row r="48" spans="1:24">
      <c r="A48" s="117"/>
      <c r="B48" s="121">
        <v>1992</v>
      </c>
      <c r="C48" s="37">
        <f>'Anual_1900-2000 (ref1985e2000)'!G6/'Anual_1900-2000 (ref1985e2000)'!B6</f>
        <v>0.10868313400759154</v>
      </c>
      <c r="D48" s="50">
        <f>'Anual_1900-2000 (ref1985e2000)'!H6/'Anual_1900-2000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'Anual_1900-2000 (ref1985e2000)'!R22</f>
        <v>1.0602849922713657</v>
      </c>
      <c r="H48" s="48">
        <f t="shared" si="7"/>
        <v>5.8537732620796583E-2</v>
      </c>
      <c r="I48" s="48">
        <f>'Anual_1900-2000 (ref1985e2000)'!N22</f>
        <v>1.0434932547726443</v>
      </c>
      <c r="J48" s="48">
        <f t="shared" si="8"/>
        <v>4.2573983472678052E-2</v>
      </c>
      <c r="K48" s="48">
        <f t="shared" si="9"/>
        <v>5.6352438649527594E-3</v>
      </c>
      <c r="L48" s="48">
        <f t="shared" si="10"/>
        <v>1.0572202647348386E-3</v>
      </c>
      <c r="M48" s="48">
        <f t="shared" si="11"/>
        <v>6.6924641296875979E-3</v>
      </c>
      <c r="N48" s="48">
        <f t="shared" si="12"/>
        <v>1.0067149087096634</v>
      </c>
      <c r="O48" s="48">
        <f t="shared" si="2"/>
        <v>100.9924197716864</v>
      </c>
      <c r="P48" s="202">
        <f t="shared" si="13"/>
        <v>6.714908709663403E-3</v>
      </c>
      <c r="Q48" s="48">
        <f t="shared" si="3"/>
        <v>1.0099241977168638</v>
      </c>
      <c r="R48" s="155">
        <f>'SNA 2008'!S47</f>
        <v>94.222569344514412</v>
      </c>
      <c r="S48" s="151">
        <f>'SNA 2008'!O47</f>
        <v>6.4246444678091041E-3</v>
      </c>
      <c r="T48" s="151">
        <f t="shared" si="4"/>
        <v>6.4597584130119401E-3</v>
      </c>
      <c r="U48" s="48">
        <f t="shared" si="5"/>
        <v>-2.5515029665146294E-4</v>
      </c>
      <c r="V48" s="240">
        <f t="shared" si="6"/>
        <v>6.5101673881329537E-8</v>
      </c>
      <c r="W48" s="48"/>
    </row>
    <row r="49" spans="1:23">
      <c r="A49" s="117"/>
      <c r="B49" s="121">
        <v>1993</v>
      </c>
      <c r="C49" s="37">
        <f>'Anual_1900-2000 (ref1985e2000)'!G7/'Anual_1900-2000 (ref1985e2000)'!B7</f>
        <v>0.10503271539985592</v>
      </c>
      <c r="D49" s="50">
        <f>'Anual_1900-2000 (ref1985e2000)'!H7/'Anual_1900-2000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'Anual_1900-2000 (ref1985e2000)'!R23</f>
        <v>1.0112655133811181</v>
      </c>
      <c r="H49" s="48">
        <f t="shared" si="7"/>
        <v>1.120253007004577E-2</v>
      </c>
      <c r="I49" s="48">
        <f>'Anual_1900-2000 (ref1985e2000)'!N23</f>
        <v>0.90253947082012154</v>
      </c>
      <c r="J49" s="48">
        <f t="shared" si="8"/>
        <v>-0.10254285475070336</v>
      </c>
      <c r="K49" s="48">
        <f t="shared" si="9"/>
        <v>1.0978098686702639E-3</v>
      </c>
      <c r="L49" s="48">
        <f t="shared" si="10"/>
        <v>-1.4430065283727454E-3</v>
      </c>
      <c r="M49" s="48">
        <f t="shared" si="11"/>
        <v>-3.4519665970248153E-4</v>
      </c>
      <c r="N49" s="48">
        <f t="shared" si="12"/>
        <v>0.99965486291380945</v>
      </c>
      <c r="O49" s="48">
        <f t="shared" si="2"/>
        <v>100.95756354219907</v>
      </c>
      <c r="P49" s="202">
        <f t="shared" si="13"/>
        <v>-3.4513708619055006E-4</v>
      </c>
      <c r="Q49" s="48">
        <f t="shared" si="3"/>
        <v>1.0095756354219905</v>
      </c>
      <c r="R49" s="155">
        <f>'SNA 2008'!S48</f>
        <v>94.193985617067128</v>
      </c>
      <c r="S49" s="151">
        <f>'SNA 2008'!O48</f>
        <v>-3.1830387775633184E-4</v>
      </c>
      <c r="T49" s="151">
        <f t="shared" si="4"/>
        <v>-3.0336391425256348E-4</v>
      </c>
      <c r="U49" s="48">
        <f t="shared" si="5"/>
        <v>4.1773171937986575E-5</v>
      </c>
      <c r="V49" s="240">
        <f t="shared" si="6"/>
        <v>1.7449978937605891E-9</v>
      </c>
      <c r="W49" s="48"/>
    </row>
    <row r="50" spans="1:23">
      <c r="A50" s="117"/>
      <c r="B50" s="139">
        <v>1994</v>
      </c>
      <c r="C50" s="37">
        <f>'Anual_1900-2000 (ref1985e2000)'!G8/'Anual_1900-2000 (ref1985e2000)'!B8</f>
        <v>9.5130764270200396E-2</v>
      </c>
      <c r="D50" s="50">
        <f>'Anual_1900-2000 (ref1985e2000)'!H8/'Anual_1900-2000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'Anual_1900-2000 (ref1985e2000)'!R24</f>
        <v>1.0405090985638821</v>
      </c>
      <c r="H50" s="48">
        <f t="shared" si="7"/>
        <v>3.9710111228391562E-2</v>
      </c>
      <c r="I50" s="48">
        <f>'Anual_1900-2000 (ref1985e2000)'!N24</f>
        <v>0.90627913184056486</v>
      </c>
      <c r="J50" s="48">
        <f t="shared" si="8"/>
        <v>-9.8407927850663393E-2</v>
      </c>
      <c r="K50" s="48">
        <f t="shared" si="9"/>
        <v>3.7078839433335813E-3</v>
      </c>
      <c r="L50" s="48">
        <f t="shared" si="10"/>
        <v>-3.4579862692767576E-4</v>
      </c>
      <c r="M50" s="48">
        <f t="shared" si="11"/>
        <v>3.3620853164059057E-3</v>
      </c>
      <c r="N50" s="48">
        <f t="shared" si="12"/>
        <v>1.0033677434645252</v>
      </c>
      <c r="O50" s="48">
        <f t="shared" si="2"/>
        <v>101.2975627170127</v>
      </c>
      <c r="P50" s="202">
        <f t="shared" si="13"/>
        <v>3.3677434645251747E-3</v>
      </c>
      <c r="Q50" s="48">
        <f t="shared" si="3"/>
        <v>1.0129756271701267</v>
      </c>
      <c r="R50" s="155">
        <f>'SNA 2008'!S49</f>
        <v>94.546097642322863</v>
      </c>
      <c r="S50" s="151">
        <f>'SNA 2008'!O49</f>
        <v>3.9569479120393769E-3</v>
      </c>
      <c r="T50" s="151">
        <f t="shared" si="4"/>
        <v>3.7381582587150408E-3</v>
      </c>
      <c r="U50" s="48">
        <f t="shared" si="5"/>
        <v>3.7041479418986611E-4</v>
      </c>
      <c r="V50" s="240">
        <f t="shared" si="6"/>
        <v>1.3720711975472086E-7</v>
      </c>
      <c r="W50" s="48"/>
    </row>
    <row r="51" spans="1:23">
      <c r="A51" s="160" t="s">
        <v>84</v>
      </c>
      <c r="B51" s="122">
        <v>1995</v>
      </c>
      <c r="C51" s="37">
        <f>'Anual_1900-2000 (ref1985e2000)'!G9/'Anual_1900-2000 (ref1985e2000)'!B9</f>
        <v>7.724746253516665E-2</v>
      </c>
      <c r="D51" s="50">
        <f>'Anual_1900-2000 (ref1985e2000)'!H9/'Anual_1900-2000 (ref1985e2000)'!B9</f>
        <v>9.4885266034837157E-2</v>
      </c>
      <c r="E51" s="82">
        <f t="shared" si="0"/>
        <v>8.6066364285001903E-2</v>
      </c>
      <c r="F51" s="82">
        <f t="shared" si="1"/>
        <v>-1.7637803499670507E-2</v>
      </c>
      <c r="G51" s="48">
        <f>'Anual_1900-2000 (ref1985e2000)'!R25</f>
        <v>1.0458738978519095</v>
      </c>
      <c r="H51" s="82">
        <f t="shared" si="7"/>
        <v>4.4852801828274946E-2</v>
      </c>
      <c r="I51" s="48">
        <f>'Anual_1900-2000 (ref1985e2000)'!N25</f>
        <v>0.84980383541317317</v>
      </c>
      <c r="J51" s="82">
        <f t="shared" si="8"/>
        <v>-0.16274973799886291</v>
      </c>
      <c r="K51" s="48">
        <f t="shared" si="9"/>
        <v>3.8603175813553109E-3</v>
      </c>
      <c r="L51" s="48">
        <f t="shared" si="10"/>
        <v>2.8705478984468024E-3</v>
      </c>
      <c r="M51" s="82">
        <f t="shared" si="11"/>
        <v>6.7308654798021138E-3</v>
      </c>
      <c r="N51" s="82">
        <f t="shared" si="12"/>
        <v>1.0067535686636306</v>
      </c>
      <c r="O51" s="48">
        <f t="shared" si="2"/>
        <v>101.98168276228047</v>
      </c>
      <c r="P51" s="202">
        <f t="shared" si="13"/>
        <v>6.753568663630638E-3</v>
      </c>
      <c r="Q51" s="48">
        <f t="shared" si="3"/>
        <v>1.0198168276228043</v>
      </c>
      <c r="R51" s="155">
        <f>'SNA 2008'!S50</f>
        <v>95.275220091764652</v>
      </c>
      <c r="S51" s="151">
        <f>'SNA 2008'!O50</f>
        <v>8.0375509512582433E-3</v>
      </c>
      <c r="T51" s="151">
        <f t="shared" si="4"/>
        <v>7.7118196057137656E-3</v>
      </c>
      <c r="U51" s="48">
        <f t="shared" si="5"/>
        <v>9.5825094208312755E-4</v>
      </c>
      <c r="V51" s="240">
        <f t="shared" si="6"/>
        <v>9.1824486800320144E-7</v>
      </c>
      <c r="W51" s="48"/>
    </row>
    <row r="52" spans="1:23" ht="15.75" thickBot="1">
      <c r="B52" s="138">
        <v>1996</v>
      </c>
      <c r="C52" s="43">
        <f>'Anual_1900-2000 (ref1985e2000)'!G10/'Anual_1900-2000 (ref1985e2000)'!B10</f>
        <v>6.9881954735120308E-2</v>
      </c>
      <c r="D52" s="235">
        <f>'Anual_1900-2000 (ref1985e2000)'!H10/'Anual_1900-2000 (ref1985e2000)'!B10</f>
        <v>8.898673144291494E-2</v>
      </c>
      <c r="E52" s="83">
        <f t="shared" si="0"/>
        <v>7.9434343089017617E-2</v>
      </c>
      <c r="F52" s="83">
        <f t="shared" si="1"/>
        <v>-1.9104776707794632E-2</v>
      </c>
      <c r="G52" s="83">
        <f>'Anual_1900-2000 (ref1985e2000)'!R26</f>
        <v>1.0101813129872743</v>
      </c>
      <c r="H52" s="83">
        <f t="shared" si="7"/>
        <v>1.0129832550956825E-2</v>
      </c>
      <c r="I52" s="48">
        <f>'Anual_1900-2000 (ref1985e2000)'!N26</f>
        <v>0.92076931166743314</v>
      </c>
      <c r="J52" s="83">
        <f t="shared" si="8"/>
        <v>-8.2545750032291157E-2</v>
      </c>
      <c r="K52" s="83">
        <f t="shared" si="9"/>
        <v>8.0465659428700302E-4</v>
      </c>
      <c r="L52" s="83">
        <f t="shared" si="10"/>
        <v>1.5770181225443541E-3</v>
      </c>
      <c r="M52" s="83">
        <f t="shared" si="11"/>
        <v>2.3816747168313572E-3</v>
      </c>
      <c r="N52" s="83">
        <f t="shared" si="12"/>
        <v>1.0023845131570261</v>
      </c>
      <c r="O52" s="83">
        <f t="shared" si="2"/>
        <v>102.22485942660279</v>
      </c>
      <c r="P52" s="264">
        <f t="shared" si="13"/>
        <v>2.3845131570261469E-3</v>
      </c>
      <c r="Q52" s="83">
        <f t="shared" si="3"/>
        <v>1.0222485942660275</v>
      </c>
      <c r="R52" s="265">
        <f>'SNA 2008'!S51</f>
        <v>95.515810685045139</v>
      </c>
      <c r="S52" s="156">
        <f>'SNA 2008'!O51</f>
        <v>2.5923520274482303E-3</v>
      </c>
      <c r="T52" s="156">
        <f t="shared" si="4"/>
        <v>2.5252168722229573E-3</v>
      </c>
      <c r="U52" s="83">
        <f t="shared" si="5"/>
        <v>1.4070371519681046E-4</v>
      </c>
      <c r="V52" s="266">
        <f t="shared" si="6"/>
        <v>1.979753547018515E-8</v>
      </c>
      <c r="W52" s="48"/>
    </row>
    <row r="53" spans="1:23">
      <c r="A53" s="161" t="s">
        <v>82</v>
      </c>
      <c r="B53" s="123">
        <v>1997</v>
      </c>
      <c r="C53" s="37">
        <f>'Trimestral_1996-2017 (ref2010)'!F5/'Trimestral_1996-2017 (ref2010)'!B5</f>
        <v>6.9836495772864715E-2</v>
      </c>
      <c r="D53" s="37">
        <f>'Trimestral_1996-2017 (ref2010)'!G5/'Trimestral_1996-2017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'Trimestral_1996-2017 (ref2010)'!R31</f>
        <v>0.99435027299070444</v>
      </c>
      <c r="H53" s="48">
        <f t="shared" si="7"/>
        <v>-5.6657470847985064E-3</v>
      </c>
      <c r="I53" s="48">
        <f>'Trimestral_1996-2017 (ref2010)'!N31</f>
        <v>0.96748336333383045</v>
      </c>
      <c r="J53" s="48">
        <f t="shared" si="8"/>
        <v>-3.3057049746633524E-2</v>
      </c>
      <c r="K53" s="48">
        <f t="shared" si="9"/>
        <v>-4.6958304655381146E-4</v>
      </c>
      <c r="L53" s="48">
        <f t="shared" si="10"/>
        <v>8.6242871249912528E-4</v>
      </c>
      <c r="M53" s="48">
        <f t="shared" si="11"/>
        <v>3.9284566594531382E-4</v>
      </c>
      <c r="N53" s="48">
        <f t="shared" si="12"/>
        <v>1.0003929228399093</v>
      </c>
      <c r="O53" s="48">
        <f t="shared" si="2"/>
        <v>102.26502590867803</v>
      </c>
      <c r="P53" s="202">
        <f t="shared" si="13"/>
        <v>3.9292283990932653E-4</v>
      </c>
      <c r="Q53" s="48">
        <f t="shared" si="3"/>
        <v>1.0226502590867799</v>
      </c>
      <c r="R53" s="155">
        <f>'SNA 2008'!S52</f>
        <v>95.553149361111124</v>
      </c>
      <c r="S53" s="151">
        <f>'SNA 2008'!O52</f>
        <v>4.0418718466073145E-4</v>
      </c>
      <c r="T53" s="151">
        <f t="shared" si="4"/>
        <v>3.9091618233877412E-4</v>
      </c>
      <c r="U53" s="48">
        <f t="shared" si="5"/>
        <v>-2.0066575705524059E-6</v>
      </c>
      <c r="V53" s="240">
        <f t="shared" si="6"/>
        <v>4.0266746054552837E-12</v>
      </c>
      <c r="W53" s="48"/>
    </row>
    <row r="54" spans="1:23">
      <c r="B54" s="123">
        <v>1998</v>
      </c>
      <c r="C54" s="37">
        <f>'Trimestral_1996-2017 (ref2010)'!F6/'Trimestral_1996-2017 (ref2010)'!B6</f>
        <v>7.0305003346416484E-2</v>
      </c>
      <c r="D54" s="37">
        <f>'Trimestral_1996-2017 (ref2010)'!G6/'Trimestral_1996-2017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'Trimestral_1996-2017 (ref2010)'!R32</f>
        <v>0.97787081881831983</v>
      </c>
      <c r="H54" s="48">
        <f t="shared" si="7"/>
        <v>-2.2377704769421157E-2</v>
      </c>
      <c r="I54" s="48">
        <f>'Trimestral_1996-2017 (ref2010)'!N32</f>
        <v>0.98311004666177348</v>
      </c>
      <c r="J54" s="48">
        <f t="shared" si="8"/>
        <v>-1.7034215292364378E-2</v>
      </c>
      <c r="K54" s="48">
        <f t="shared" si="9"/>
        <v>-1.839289001752365E-3</v>
      </c>
      <c r="L54" s="48">
        <f t="shared" si="10"/>
        <v>4.0500282142243317E-4</v>
      </c>
      <c r="M54" s="48">
        <f t="shared" si="11"/>
        <v>-1.4342861803299319E-3</v>
      </c>
      <c r="N54" s="48">
        <f t="shared" si="12"/>
        <v>0.99856674191650652</v>
      </c>
      <c r="O54" s="48">
        <f t="shared" si="2"/>
        <v>102.11845373363575</v>
      </c>
      <c r="P54" s="202">
        <f t="shared" si="13"/>
        <v>-1.4332580834934827E-3</v>
      </c>
      <c r="Q54" s="48">
        <f t="shared" si="3"/>
        <v>1.0211845373363571</v>
      </c>
      <c r="R54" s="155">
        <f>'SNA 2008'!S53</f>
        <v>95.412200847536184</v>
      </c>
      <c r="S54" s="151">
        <f>'SNA 2008'!O53</f>
        <v>-1.4800669416736856E-3</v>
      </c>
      <c r="T54" s="151">
        <f t="shared" si="4"/>
        <v>-1.4750797280608241E-3</v>
      </c>
      <c r="U54" s="48">
        <f t="shared" si="5"/>
        <v>-4.1821644567341387E-5</v>
      </c>
      <c r="V54" s="240">
        <f t="shared" si="6"/>
        <v>1.7490499543170354E-9</v>
      </c>
      <c r="W54" s="48"/>
    </row>
    <row r="55" spans="1:23">
      <c r="B55" s="123">
        <v>1999</v>
      </c>
      <c r="C55" s="37">
        <f>'Trimestral_1996-2017 (ref2010)'!F7/'Trimestral_1996-2017 (ref2010)'!B7</f>
        <v>9.5648982595650175E-2</v>
      </c>
      <c r="D55" s="37">
        <f>'Trimestral_1996-2017 (ref2010)'!G7/'Trimestral_1996-2017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'Trimestral_1996-2017 (ref2010)'!R33</f>
        <v>0.90047143396234364</v>
      </c>
      <c r="H55" s="48">
        <f t="shared" si="7"/>
        <v>-0.10483683728756753</v>
      </c>
      <c r="I55" s="48">
        <f>'Trimestral_1996-2017 (ref2010)'!N33</f>
        <v>1.3588324339000899</v>
      </c>
      <c r="J55" s="48">
        <f t="shared" si="8"/>
        <v>0.30662582653670667</v>
      </c>
      <c r="K55" s="48">
        <f t="shared" si="9"/>
        <v>-1.0998519862814539E-2</v>
      </c>
      <c r="L55" s="48">
        <f t="shared" si="10"/>
        <v>-5.6798446842724944E-3</v>
      </c>
      <c r="M55" s="48">
        <f t="shared" si="11"/>
        <v>-1.6678364547087033E-2</v>
      </c>
      <c r="N55" s="48">
        <f t="shared" si="12"/>
        <v>0.98345994935744285</v>
      </c>
      <c r="O55" s="48">
        <f t="shared" si="2"/>
        <v>100.42940933734178</v>
      </c>
      <c r="P55" s="202">
        <f t="shared" si="13"/>
        <v>-1.6540050642557147E-2</v>
      </c>
      <c r="Q55" s="48">
        <f t="shared" si="3"/>
        <v>1.0042940933734175</v>
      </c>
      <c r="R55" s="155">
        <f>'SNA 2008'!S54</f>
        <v>94.1781092324253</v>
      </c>
      <c r="S55" s="151">
        <f>'SNA 2008'!O54</f>
        <v>-1.2994841145803404E-2</v>
      </c>
      <c r="T55" s="151">
        <f t="shared" si="4"/>
        <v>-1.2934316619348296E-2</v>
      </c>
      <c r="U55" s="48">
        <f t="shared" si="5"/>
        <v>3.6057340232088508E-3</v>
      </c>
      <c r="V55" s="240">
        <f t="shared" si="6"/>
        <v>1.3001317846125885E-5</v>
      </c>
      <c r="W55" s="48"/>
    </row>
    <row r="56" spans="1:23" ht="15.75" thickBot="1">
      <c r="B56" s="140">
        <v>2000</v>
      </c>
      <c r="C56" s="43">
        <f>'Trimestral_1996-2017 (ref2010)'!F8/'Trimestral_1996-2017 (ref2010)'!B8</f>
        <v>0.10188048005849121</v>
      </c>
      <c r="D56" s="43">
        <f>'Trimestral_1996-2017 (ref2010)'!G8/'Trimestral_1996-2017 (ref2010)'!B8</f>
        <v>0.12451713353126401</v>
      </c>
      <c r="E56" s="83">
        <f t="shared" si="0"/>
        <v>0.11319880679487761</v>
      </c>
      <c r="F56" s="83">
        <f t="shared" si="1"/>
        <v>-2.26366534727728E-2</v>
      </c>
      <c r="G56" s="83">
        <f>'Trimestral_1996-2017 (ref2010)'!R34</f>
        <v>0.95881711569433592</v>
      </c>
      <c r="H56" s="83">
        <f t="shared" si="7"/>
        <v>-4.20549254190185E-2</v>
      </c>
      <c r="I56" s="48">
        <f>'Trimestral_1996-2017 (ref2010)'!N34</f>
        <v>0.99450486018370599</v>
      </c>
      <c r="J56" s="83">
        <f t="shared" si="8"/>
        <v>-5.5102936375018034E-3</v>
      </c>
      <c r="K56" s="83">
        <f t="shared" si="9"/>
        <v>-4.7605673772804624E-3</v>
      </c>
      <c r="L56" s="83">
        <f t="shared" si="10"/>
        <v>1.2473460760535306E-4</v>
      </c>
      <c r="M56" s="83">
        <f t="shared" si="11"/>
        <v>-4.6358327696751096E-3</v>
      </c>
      <c r="N56" s="83">
        <f t="shared" si="12"/>
        <v>0.99537489611754726</v>
      </c>
      <c r="O56" s="83">
        <f t="shared" si="2"/>
        <v>99.96491288630321</v>
      </c>
      <c r="P56" s="264">
        <f t="shared" si="13"/>
        <v>-4.6251038824527413E-3</v>
      </c>
      <c r="Q56" s="83">
        <f t="shared" si="3"/>
        <v>0.9996491288630317</v>
      </c>
      <c r="R56" s="265">
        <f>'SNA 2008'!S55</f>
        <v>93.744575641968069</v>
      </c>
      <c r="S56" s="156">
        <f>'SNA 2008'!O55</f>
        <v>-4.8053292736089936E-3</v>
      </c>
      <c r="T56" s="156">
        <f t="shared" si="4"/>
        <v>-4.6033371660424427E-3</v>
      </c>
      <c r="U56" s="83">
        <f t="shared" si="5"/>
        <v>2.1766716410298592E-5</v>
      </c>
      <c r="V56" s="266">
        <f t="shared" si="6"/>
        <v>4.7378994328636202E-10</v>
      </c>
      <c r="W56" s="48"/>
    </row>
    <row r="57" spans="1:23">
      <c r="A57" s="162" t="s">
        <v>87</v>
      </c>
      <c r="B57" s="124">
        <v>2001</v>
      </c>
      <c r="C57" s="37">
        <f>'Anual_2000-2015 (ref2010)'!H5/'Anual_2000-2015 (ref2010)'!B5</f>
        <v>0.1237171067238706</v>
      </c>
      <c r="D57" s="37">
        <f>-('Anual_2000-2015 (ref2010)'!I5/'Anual_2000-2015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'Anual_2000-2015 (ref2010)'!K25</f>
        <v>0.98210605030275633</v>
      </c>
      <c r="H57" s="48">
        <f t="shared" si="7"/>
        <v>-1.8055982260298597E-2</v>
      </c>
      <c r="I57" s="48">
        <f>'Anual_2000-2015 (ref2010)'!H25</f>
        <v>1.1320652035547827</v>
      </c>
      <c r="J57" s="48">
        <f t="shared" si="8"/>
        <v>0.12404357843556911</v>
      </c>
      <c r="K57" s="48">
        <f t="shared" si="9"/>
        <v>-2.4318054228435857E-3</v>
      </c>
      <c r="L57" s="48">
        <f t="shared" si="10"/>
        <v>-2.7201065790953645E-3</v>
      </c>
      <c r="M57" s="48">
        <f t="shared" si="11"/>
        <v>-5.1519120019389505E-3</v>
      </c>
      <c r="N57" s="48">
        <f t="shared" si="12"/>
        <v>0.99486133633551155</v>
      </c>
      <c r="O57" s="48">
        <f t="shared" si="2"/>
        <v>99.451226820730611</v>
      </c>
      <c r="P57" s="202">
        <f t="shared" si="13"/>
        <v>-5.138663664488452E-3</v>
      </c>
      <c r="Q57" s="48">
        <f t="shared" si="3"/>
        <v>0.99451226820730565</v>
      </c>
      <c r="R57" s="155">
        <f>'SNA 2008'!S56</f>
        <v>93.305524692516357</v>
      </c>
      <c r="S57" s="151">
        <f>'SNA 2008'!O56</f>
        <v>-4.7485766484454128E-3</v>
      </c>
      <c r="T57" s="151">
        <f t="shared" si="4"/>
        <v>-4.6834811128544374E-3</v>
      </c>
      <c r="U57" s="48">
        <f t="shared" si="5"/>
        <v>4.5518255163401466E-4</v>
      </c>
      <c r="V57" s="240">
        <f t="shared" si="6"/>
        <v>2.0719115531205242E-7</v>
      </c>
      <c r="W57" s="48"/>
    </row>
    <row r="58" spans="1:23">
      <c r="B58" s="124">
        <v>2002</v>
      </c>
      <c r="C58" s="37">
        <f>'Anual_2000-2015 (ref2010)'!H6/'Anual_2000-2015 (ref2010)'!B6</f>
        <v>0.14230590274115704</v>
      </c>
      <c r="D58" s="37">
        <f>-('Anual_2000-2015 (ref2010)'!I6/'Anual_2000-2015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'Anual_2000-2015 (ref2010)'!K26</f>
        <v>1.0188503787534173</v>
      </c>
      <c r="H58" s="48">
        <f t="shared" si="7"/>
        <v>1.8674912010744522E-2</v>
      </c>
      <c r="I58" s="48">
        <f>'Anual_2000-2015 (ref2010)'!H26</f>
        <v>1.1063989526491069</v>
      </c>
      <c r="J58" s="48">
        <f t="shared" si="8"/>
        <v>0.10111055473845044</v>
      </c>
      <c r="K58" s="48">
        <f t="shared" si="9"/>
        <v>2.5788519723520791E-3</v>
      </c>
      <c r="L58" s="48">
        <f t="shared" si="10"/>
        <v>8.5218315283778416E-4</v>
      </c>
      <c r="M58" s="48">
        <f t="shared" si="11"/>
        <v>3.4310351251898635E-3</v>
      </c>
      <c r="N58" s="48">
        <f t="shared" si="12"/>
        <v>1.0034369278636752</v>
      </c>
      <c r="O58" s="48">
        <f t="shared" si="2"/>
        <v>99.79303351326746</v>
      </c>
      <c r="P58" s="202">
        <f t="shared" si="13"/>
        <v>3.436927863675221E-3</v>
      </c>
      <c r="Q58" s="48">
        <f t="shared" si="3"/>
        <v>0.99793033513267415</v>
      </c>
      <c r="R58" s="155">
        <f>'SNA 2008'!S57</f>
        <v>93.599527398904087</v>
      </c>
      <c r="S58" s="151">
        <f>'SNA 2008'!O57</f>
        <v>3.2471814277212907E-3</v>
      </c>
      <c r="T58" s="151">
        <f t="shared" si="4"/>
        <v>3.1509678270027486E-3</v>
      </c>
      <c r="U58" s="48">
        <f t="shared" si="5"/>
        <v>-2.8596003667247238E-4</v>
      </c>
      <c r="V58" s="240">
        <f t="shared" si="6"/>
        <v>8.1773142573721752E-8</v>
      </c>
      <c r="W58" s="48"/>
    </row>
    <row r="59" spans="1:23">
      <c r="B59" s="124">
        <v>2003</v>
      </c>
      <c r="C59" s="37">
        <f>'Anual_2000-2015 (ref2010)'!H7/'Anual_2000-2015 (ref2010)'!B7</f>
        <v>0.15180783705745879</v>
      </c>
      <c r="D59" s="37">
        <f>-('Anual_2000-2015 (ref2010)'!I7/'Anual_2000-2015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'Anual_2000-2015 (ref2010)'!K27</f>
        <v>0.98786492040016904</v>
      </c>
      <c r="H59" s="48">
        <f t="shared" si="7"/>
        <v>-1.2209310824077472E-2</v>
      </c>
      <c r="I59" s="48">
        <f>'Anual_2000-2015 (ref2010)'!H27</f>
        <v>0.97556975824810943</v>
      </c>
      <c r="J59" s="48">
        <f t="shared" si="8"/>
        <v>-2.4733611226491932E-2</v>
      </c>
      <c r="K59" s="48">
        <f t="shared" si="9"/>
        <v>-1.7178735188725549E-3</v>
      </c>
      <c r="L59" s="48">
        <f t="shared" si="10"/>
        <v>-5.4937869116060965E-4</v>
      </c>
      <c r="M59" s="48">
        <f t="shared" si="11"/>
        <v>-2.2672522100331645E-3</v>
      </c>
      <c r="N59" s="48">
        <f t="shared" si="12"/>
        <v>0.99773531606491639</v>
      </c>
      <c r="O59" s="48">
        <f t="shared" si="2"/>
        <v>99.567033833436696</v>
      </c>
      <c r="P59" s="202">
        <f t="shared" si="13"/>
        <v>-2.2646839350837222E-3</v>
      </c>
      <c r="Q59" s="48">
        <f t="shared" si="3"/>
        <v>0.99567033833436658</v>
      </c>
      <c r="R59" s="155">
        <f>'SNA 2008'!S58</f>
        <v>93.383106740471462</v>
      </c>
      <c r="S59" s="151">
        <f>'SNA 2008'!O58</f>
        <v>-2.3385764239010065E-3</v>
      </c>
      <c r="T59" s="151">
        <f t="shared" si="4"/>
        <v>-2.312198196367854E-3</v>
      </c>
      <c r="U59" s="48">
        <f t="shared" si="5"/>
        <v>-4.751426128413172E-5</v>
      </c>
      <c r="V59" s="240">
        <f t="shared" si="6"/>
        <v>2.2576050253767387E-9</v>
      </c>
      <c r="W59" s="48"/>
    </row>
    <row r="60" spans="1:23">
      <c r="B60" s="124">
        <v>2004</v>
      </c>
      <c r="C60" s="37">
        <f>'Anual_2000-2015 (ref2010)'!H8/'Anual_2000-2015 (ref2010)'!B8</f>
        <v>0.16545761513897567</v>
      </c>
      <c r="D60" s="37">
        <f>-('Anual_2000-2015 (ref2010)'!I8/'Anual_2000-2015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'Anual_2000-2015 (ref2010)'!K28</f>
        <v>1.0369520539142594</v>
      </c>
      <c r="H60" s="48">
        <f t="shared" si="7"/>
        <v>3.6285692801703233E-2</v>
      </c>
      <c r="I60" s="48">
        <f>'Anual_2000-2015 (ref2010)'!H28</f>
        <v>0.99402071017522675</v>
      </c>
      <c r="J60" s="48">
        <f t="shared" si="8"/>
        <v>-5.9972373562676758E-3</v>
      </c>
      <c r="K60" s="48">
        <f t="shared" si="9"/>
        <v>5.3844797619667303E-3</v>
      </c>
      <c r="L60" s="48">
        <f t="shared" si="10"/>
        <v>-2.0470193634189646E-4</v>
      </c>
      <c r="M60" s="48">
        <f t="shared" si="11"/>
        <v>5.1797778256248341E-3</v>
      </c>
      <c r="N60" s="48">
        <f t="shared" si="12"/>
        <v>1.005193216067136</v>
      </c>
      <c r="O60" s="48">
        <f t="shared" si="2"/>
        <v>100.08410695329756</v>
      </c>
      <c r="P60" s="202">
        <f t="shared" si="13"/>
        <v>5.193216067135964E-3</v>
      </c>
      <c r="Q60" s="48">
        <f t="shared" si="3"/>
        <v>1.0008410695329752</v>
      </c>
      <c r="R60" s="155">
        <f>'SNA 2008'!S59</f>
        <v>93.871821978134491</v>
      </c>
      <c r="S60" s="151">
        <f>'SNA 2008'!O59</f>
        <v>5.5348882744266081E-3</v>
      </c>
      <c r="T60" s="151">
        <f t="shared" si="4"/>
        <v>5.2334437643122289E-3</v>
      </c>
      <c r="U60" s="48">
        <f t="shared" si="5"/>
        <v>4.0227697176264954E-5</v>
      </c>
      <c r="V60" s="240">
        <f t="shared" si="6"/>
        <v>1.6182676201052753E-9</v>
      </c>
      <c r="W60" s="48"/>
    </row>
    <row r="61" spans="1:23">
      <c r="B61" s="124">
        <v>2005</v>
      </c>
      <c r="C61" s="37">
        <f>'Anual_2000-2015 (ref2010)'!H9/'Anual_2000-2015 (ref2010)'!B9</f>
        <v>0.15243829265981768</v>
      </c>
      <c r="D61" s="37">
        <f>-('Anual_2000-2015 (ref2010)'!I9/'Anual_2000-2015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'Anual_2000-2015 (ref2010)'!K29</f>
        <v>1.0012916881104064</v>
      </c>
      <c r="H61" s="48">
        <f t="shared" si="7"/>
        <v>1.2908545989997237E-3</v>
      </c>
      <c r="I61" s="48">
        <f>'Anual_2000-2015 (ref2010)'!H29</f>
        <v>0.86210812510175994</v>
      </c>
      <c r="J61" s="48">
        <f t="shared" si="8"/>
        <v>-0.14837458103192119</v>
      </c>
      <c r="K61" s="48">
        <f t="shared" si="9"/>
        <v>1.7482557082833705E-4</v>
      </c>
      <c r="L61" s="48">
        <f t="shared" si="10"/>
        <v>-5.0460167092532668E-3</v>
      </c>
      <c r="M61" s="48">
        <f t="shared" si="11"/>
        <v>-4.8711911384249299E-3</v>
      </c>
      <c r="N61" s="48">
        <f t="shared" si="12"/>
        <v>0.99514065387222017</v>
      </c>
      <c r="O61" s="48">
        <f t="shared" si="2"/>
        <v>99.597763635721762</v>
      </c>
      <c r="P61" s="202">
        <f t="shared" si="13"/>
        <v>-4.8593461277797179E-3</v>
      </c>
      <c r="Q61" s="48">
        <f t="shared" si="3"/>
        <v>0.99597763635721714</v>
      </c>
      <c r="R61" s="155">
        <f>'SNA 2008'!S60</f>
        <v>93.382794109251634</v>
      </c>
      <c r="S61" s="151">
        <f>'SNA 2008'!O60</f>
        <v>-5.3763437891174437E-3</v>
      </c>
      <c r="T61" s="151">
        <f t="shared" si="4"/>
        <v>-5.2095278282419111E-3</v>
      </c>
      <c r="U61" s="48">
        <f t="shared" si="5"/>
        <v>-3.5018170046219321E-4</v>
      </c>
      <c r="V61" s="240">
        <f t="shared" si="6"/>
        <v>1.2262722333859321E-7</v>
      </c>
      <c r="W61" s="48"/>
    </row>
    <row r="62" spans="1:23">
      <c r="B62" s="124">
        <v>2006</v>
      </c>
      <c r="C62" s="37">
        <f>'Anual_2000-2015 (ref2010)'!H10/'Anual_2000-2015 (ref2010)'!B10</f>
        <v>0.14374316302427639</v>
      </c>
      <c r="D62" s="37">
        <f>-('Anual_2000-2015 (ref2010)'!I10/'Anual_2000-2015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'Anual_2000-2015 (ref2010)'!K30</f>
        <v>1.0751550437489548</v>
      </c>
      <c r="H62" s="48">
        <f t="shared" si="7"/>
        <v>7.2464877923163057E-2</v>
      </c>
      <c r="I62" s="48">
        <f>'Anual_2000-2015 (ref2010)'!H30</f>
        <v>0.90876162793216453</v>
      </c>
      <c r="J62" s="48">
        <f t="shared" si="8"/>
        <v>-9.5672454692567577E-2</v>
      </c>
      <c r="K62" s="48">
        <f t="shared" si="9"/>
        <v>9.4355430155173073E-3</v>
      </c>
      <c r="L62" s="48">
        <f t="shared" si="10"/>
        <v>-2.5897889796279733E-3</v>
      </c>
      <c r="M62" s="48">
        <f t="shared" si="11"/>
        <v>6.8457540358893339E-3</v>
      </c>
      <c r="N62" s="48">
        <f t="shared" si="12"/>
        <v>1.0068692397719861</v>
      </c>
      <c r="O62" s="48">
        <f t="shared" si="2"/>
        <v>100.28192455488913</v>
      </c>
      <c r="P62" s="202">
        <f t="shared" si="13"/>
        <v>6.8692397719860576E-3</v>
      </c>
      <c r="Q62" s="48">
        <f t="shared" si="3"/>
        <v>1.0028192455488909</v>
      </c>
      <c r="R62" s="155">
        <f>'SNA 2008'!S61</f>
        <v>94.102476099640697</v>
      </c>
      <c r="S62" s="151">
        <f>'SNA 2008'!O61</f>
        <v>8.0121366759877688E-3</v>
      </c>
      <c r="T62" s="151">
        <f t="shared" si="4"/>
        <v>7.7067943538622341E-3</v>
      </c>
      <c r="U62" s="48">
        <f t="shared" si="5"/>
        <v>8.3755458187617648E-4</v>
      </c>
      <c r="V62" s="240">
        <f t="shared" si="6"/>
        <v>7.0149767762177684E-7</v>
      </c>
      <c r="W62" s="48"/>
    </row>
    <row r="63" spans="1:23">
      <c r="B63" s="124">
        <v>2007</v>
      </c>
      <c r="C63" s="37">
        <f>'Anual_2000-2015 (ref2010)'!H11/'Anual_2000-2015 (ref2010)'!B11</f>
        <v>0.13327675103855963</v>
      </c>
      <c r="D63" s="37">
        <f>-('Anual_2000-2015 (ref2010)'!I11/'Anual_2000-2015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'Anual_2000-2015 (ref2010)'!K31</f>
        <v>1.0180771599836109</v>
      </c>
      <c r="H63" s="48">
        <f t="shared" si="7"/>
        <v>1.7915710917685294E-2</v>
      </c>
      <c r="I63" s="48">
        <f>'Anual_2000-2015 (ref2010)'!H31</f>
        <v>0.91916235873491425</v>
      </c>
      <c r="J63" s="48">
        <f t="shared" si="8"/>
        <v>-8.4292503313357234E-2</v>
      </c>
      <c r="K63" s="48">
        <f t="shared" si="9"/>
        <v>2.265675568362401E-3</v>
      </c>
      <c r="L63" s="48">
        <f t="shared" si="10"/>
        <v>-1.1486866792626289E-3</v>
      </c>
      <c r="M63" s="48">
        <f t="shared" si="11"/>
        <v>1.1169888890997721E-3</v>
      </c>
      <c r="N63" s="48">
        <f t="shared" si="12"/>
        <v>1.0011176129535251</v>
      </c>
      <c r="O63" s="48">
        <f t="shared" si="2"/>
        <v>100.39400093277609</v>
      </c>
      <c r="P63" s="202">
        <f t="shared" si="13"/>
        <v>1.1176129535250823E-3</v>
      </c>
      <c r="Q63" s="48">
        <f t="shared" si="3"/>
        <v>1.0039400093277606</v>
      </c>
      <c r="R63" s="155">
        <f>'SNA 2008'!S62</f>
        <v>94.221749931728866</v>
      </c>
      <c r="S63" s="151">
        <f>'SNA 2008'!O62</f>
        <v>1.3444237028403805E-3</v>
      </c>
      <c r="T63" s="151">
        <f t="shared" si="4"/>
        <v>1.2674887742791796E-3</v>
      </c>
      <c r="U63" s="48">
        <f t="shared" si="5"/>
        <v>1.4987582075409733E-4</v>
      </c>
      <c r="V63" s="240">
        <f t="shared" si="6"/>
        <v>2.2462761646714315E-8</v>
      </c>
      <c r="W63" s="48"/>
    </row>
    <row r="64" spans="1:23">
      <c r="B64" s="124">
        <v>2008</v>
      </c>
      <c r="C64" s="37">
        <f>'Anual_2000-2015 (ref2010)'!H12/'Anual_2000-2015 (ref2010)'!B12</f>
        <v>0.13534000513499714</v>
      </c>
      <c r="D64" s="37">
        <f>-('Anual_2000-2015 (ref2010)'!I12/'Anual_2000-2015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'Anual_2000-2015 (ref2010)'!K32</f>
        <v>1.031864502196991</v>
      </c>
      <c r="H64" s="48">
        <f t="shared" si="7"/>
        <v>3.1367362118509379E-2</v>
      </c>
      <c r="I64" s="48">
        <f>'Anual_2000-2015 (ref2010)'!H32</f>
        <v>1.0505019061856185</v>
      </c>
      <c r="J64" s="48">
        <f t="shared" si="8"/>
        <v>4.9268055852074666E-2</v>
      </c>
      <c r="K64" s="48">
        <f t="shared" si="9"/>
        <v>4.2749902522750969E-3</v>
      </c>
      <c r="L64" s="48">
        <f t="shared" si="10"/>
        <v>-9.3396661544624268E-5</v>
      </c>
      <c r="M64" s="48">
        <f t="shared" si="11"/>
        <v>4.1815935907304723E-3</v>
      </c>
      <c r="N64" s="48">
        <f t="shared" si="12"/>
        <v>1.0041903486523256</v>
      </c>
      <c r="O64" s="48">
        <f t="shared" si="2"/>
        <v>100.81468679928632</v>
      </c>
      <c r="P64" s="202">
        <f t="shared" si="13"/>
        <v>4.1903486523255928E-3</v>
      </c>
      <c r="Q64" s="48">
        <f t="shared" si="3"/>
        <v>1.0081468679928629</v>
      </c>
      <c r="R64" s="155">
        <f>'SNA 2008'!S63</f>
        <v>94.598130311587056</v>
      </c>
      <c r="S64" s="151">
        <f>'SNA 2008'!O63</f>
        <v>4.1981170199358875E-3</v>
      </c>
      <c r="T64" s="151">
        <f t="shared" si="4"/>
        <v>3.9946231112339969E-3</v>
      </c>
      <c r="U64" s="48">
        <f t="shared" si="5"/>
        <v>-1.957255410915959E-4</v>
      </c>
      <c r="V64" s="240">
        <f t="shared" si="6"/>
        <v>3.8308487435597997E-8</v>
      </c>
      <c r="W64" s="48"/>
    </row>
    <row r="65" spans="1:24">
      <c r="B65" s="124">
        <v>2009</v>
      </c>
      <c r="C65" s="37">
        <f>'Anual_2000-2015 (ref2010)'!H13/'Anual_2000-2015 (ref2010)'!B13</f>
        <v>0.10851371130861109</v>
      </c>
      <c r="D65" s="37">
        <f>-('Anual_2000-2015 (ref2010)'!I13/'Anual_2000-2015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'Anual_2000-2015 (ref2010)'!K33</f>
        <v>0.99539925318796751</v>
      </c>
      <c r="H65" s="48">
        <f t="shared" si="7"/>
        <v>-4.611362821208098E-3</v>
      </c>
      <c r="I65" s="48">
        <f>'Anual_2000-2015 (ref2010)'!H33</f>
        <v>0.88436398919358128</v>
      </c>
      <c r="J65" s="48">
        <f t="shared" si="8"/>
        <v>-0.12288654860985747</v>
      </c>
      <c r="K65" s="48">
        <f t="shared" si="9"/>
        <v>-5.0969336999494394E-4</v>
      </c>
      <c r="L65" s="48">
        <f t="shared" si="10"/>
        <v>4.9551952975301048E-4</v>
      </c>
      <c r="M65" s="48">
        <f t="shared" si="11"/>
        <v>-1.4173840241933459E-5</v>
      </c>
      <c r="N65" s="48">
        <f t="shared" si="12"/>
        <v>0.99998582626020649</v>
      </c>
      <c r="O65" s="48">
        <f t="shared" si="2"/>
        <v>100.81325787814826</v>
      </c>
      <c r="P65" s="202">
        <f t="shared" si="13"/>
        <v>-1.4173739793510443E-5</v>
      </c>
      <c r="Q65" s="48">
        <f t="shared" si="3"/>
        <v>1.0081325787814823</v>
      </c>
      <c r="R65" s="155">
        <f>'SNA 2008'!S64</f>
        <v>94.593488136555507</v>
      </c>
      <c r="S65" s="151">
        <f>'SNA 2008'!O64</f>
        <v>-4.9010848342412316E-5</v>
      </c>
      <c r="T65" s="151">
        <f t="shared" si="4"/>
        <v>-4.9072587547493995E-5</v>
      </c>
      <c r="U65" s="48">
        <f t="shared" si="5"/>
        <v>-3.4898847753983553E-5</v>
      </c>
      <c r="V65" s="240">
        <f t="shared" si="6"/>
        <v>1.217929574555723E-9</v>
      </c>
      <c r="W65" s="48"/>
    </row>
    <row r="66" spans="1:24">
      <c r="B66" s="124">
        <v>2010</v>
      </c>
      <c r="C66" s="37">
        <f>'Anual_2000-2015 (ref2010)'!H14/'Anual_2000-2015 (ref2010)'!B14</f>
        <v>0.10738199419586</v>
      </c>
      <c r="D66" s="37">
        <f>-('Anual_2000-2015 (ref2010)'!I14/'Anual_2000-2015 (ref2010)'!B14)</f>
        <v>0.1177920798219796</v>
      </c>
      <c r="E66" s="48">
        <f t="shared" si="0"/>
        <v>0.11258703700891981</v>
      </c>
      <c r="F66" s="48">
        <f t="shared" si="1"/>
        <v>-1.04100856261196E-2</v>
      </c>
      <c r="G66" s="48">
        <f>'Anual_2000-2015 (ref2010)'!K34</f>
        <v>1.1309845512943431</v>
      </c>
      <c r="H66" s="48">
        <f t="shared" si="7"/>
        <v>0.12308853770766386</v>
      </c>
      <c r="I66" s="48">
        <f>'Anual_2000-2015 (ref2010)'!H34</f>
        <v>0.91039732574679766</v>
      </c>
      <c r="J66" s="48">
        <f t="shared" si="8"/>
        <v>-9.3874153062981483E-2</v>
      </c>
      <c r="K66" s="48">
        <f t="shared" si="9"/>
        <v>1.3858173750266572E-2</v>
      </c>
      <c r="L66" s="48">
        <f t="shared" si="10"/>
        <v>9.7723797146509472E-4</v>
      </c>
      <c r="M66" s="48">
        <f t="shared" si="11"/>
        <v>1.4835411721731667E-2</v>
      </c>
      <c r="N66" s="48">
        <f t="shared" si="12"/>
        <v>1.0149460026527637</v>
      </c>
      <c r="O66" s="48">
        <f t="shared" si="2"/>
        <v>102.32001309782882</v>
      </c>
      <c r="P66" s="202">
        <f t="shared" si="13"/>
        <v>1.494600265276369E-2</v>
      </c>
      <c r="Q66" s="48">
        <f t="shared" si="3"/>
        <v>1.0232001309782879</v>
      </c>
      <c r="R66" s="155">
        <f>'SNA 2008'!S65</f>
        <v>96.158757113304674</v>
      </c>
      <c r="S66" s="151">
        <f>'SNA 2008'!O65</f>
        <v>1.7793042556482508E-2</v>
      </c>
      <c r="T66" s="151">
        <f t="shared" si="4"/>
        <v>1.6547322734198566E-2</v>
      </c>
      <c r="U66" s="48">
        <f t="shared" si="5"/>
        <v>1.601320081434876E-3</v>
      </c>
      <c r="V66" s="240">
        <f t="shared" si="6"/>
        <v>2.564226003206598E-6</v>
      </c>
      <c r="W66" s="48"/>
    </row>
    <row r="67" spans="1:24">
      <c r="B67" s="124">
        <v>2011</v>
      </c>
      <c r="C67" s="37">
        <f>'Anual_2000-2015 (ref2010)'!H15/'Anual_2000-2015 (ref2010)'!B15</f>
        <v>0.11466138010804358</v>
      </c>
      <c r="D67" s="37">
        <f>-('Anual_2000-2015 (ref2010)'!I15/'Anual_2000-2015 (ref2010)'!B15)</f>
        <v>0.12235517831852886</v>
      </c>
      <c r="E67" s="48">
        <f t="shared" si="0"/>
        <v>0.11850827921328622</v>
      </c>
      <c r="F67" s="48">
        <f t="shared" si="1"/>
        <v>-7.6937982104852837E-3</v>
      </c>
      <c r="G67" s="48">
        <f>'Anual_2000-2015 (ref2010)'!K35</f>
        <v>1.0734154215147984</v>
      </c>
      <c r="H67" s="48">
        <f t="shared" si="7"/>
        <v>7.0845547635958656E-2</v>
      </c>
      <c r="I67" s="48">
        <f>'Anual_2000-2015 (ref2010)'!H35</f>
        <v>1.0307794166879021</v>
      </c>
      <c r="J67" s="48">
        <f t="shared" si="8"/>
        <v>3.0315231307901213E-2</v>
      </c>
      <c r="K67" s="48">
        <f t="shared" si="9"/>
        <v>8.3957839402603578E-3</v>
      </c>
      <c r="L67" s="48">
        <f t="shared" si="10"/>
        <v>-2.332392723871778E-4</v>
      </c>
      <c r="M67" s="48">
        <f t="shared" si="11"/>
        <v>8.1625446678731794E-3</v>
      </c>
      <c r="N67" s="48">
        <f t="shared" si="12"/>
        <v>1.0081959490620302</v>
      </c>
      <c r="O67" s="48">
        <f t="shared" si="2"/>
        <v>103.15862271320489</v>
      </c>
      <c r="P67" s="202">
        <f t="shared" si="13"/>
        <v>8.19594906203025E-3</v>
      </c>
      <c r="Q67" s="48">
        <f t="shared" si="3"/>
        <v>1.0315862271320486</v>
      </c>
      <c r="R67" s="155">
        <f>'SNA 2008'!S66</f>
        <v>96.926583382828795</v>
      </c>
      <c r="S67" s="151">
        <f>'SNA 2008'!O66</f>
        <v>8.3023424798371881E-3</v>
      </c>
      <c r="T67" s="151">
        <f t="shared" si="4"/>
        <v>7.9849853780804558E-3</v>
      </c>
      <c r="U67" s="48">
        <f t="shared" si="5"/>
        <v>-2.1096368394979415E-4</v>
      </c>
      <c r="V67" s="240">
        <f t="shared" si="6"/>
        <v>4.4505675945668631E-8</v>
      </c>
      <c r="W67" s="48"/>
    </row>
    <row r="68" spans="1:24">
      <c r="B68" s="124">
        <v>2012</v>
      </c>
      <c r="C68" s="37">
        <f>'Anual_2000-2015 (ref2010)'!H16/'Anual_2000-2015 (ref2010)'!B16</f>
        <v>0.11703054773238956</v>
      </c>
      <c r="D68" s="37">
        <f>-('Anual_2000-2015 (ref2010)'!I16/'Anual_2000-2015 (ref2010)'!B16)</f>
        <v>0.13062250247156659</v>
      </c>
      <c r="E68" s="48">
        <f t="shared" si="0"/>
        <v>0.12382652510197809</v>
      </c>
      <c r="F68" s="48">
        <f t="shared" si="1"/>
        <v>-1.3591954739177028E-2</v>
      </c>
      <c r="G68" s="48">
        <f>'Anual_2000-2015 (ref2010)'!K36</f>
        <v>0.96039819058502074</v>
      </c>
      <c r="H68" s="48">
        <f t="shared" si="7"/>
        <v>-4.0407298659074456E-2</v>
      </c>
      <c r="I68" s="48">
        <f>'Anual_2000-2015 (ref2010)'!H36</f>
        <v>1.0529126487587313</v>
      </c>
      <c r="J68" s="48">
        <f t="shared" si="8"/>
        <v>5.1560275065832051E-2</v>
      </c>
      <c r="K68" s="48">
        <f t="shared" si="9"/>
        <v>-5.0034953817110085E-3</v>
      </c>
      <c r="L68" s="48">
        <f t="shared" si="10"/>
        <v>-7.0080492503430715E-4</v>
      </c>
      <c r="M68" s="48">
        <f t="shared" si="11"/>
        <v>-5.7043003067453156E-3</v>
      </c>
      <c r="N68" s="48">
        <f t="shared" si="12"/>
        <v>0.99431193832290421</v>
      </c>
      <c r="O68" s="48">
        <f t="shared" si="2"/>
        <v>102.57185010468793</v>
      </c>
      <c r="P68" s="202">
        <f t="shared" si="13"/>
        <v>-5.6880616770957904E-3</v>
      </c>
      <c r="Q68" s="48">
        <f t="shared" si="3"/>
        <v>1.025718501046879</v>
      </c>
      <c r="R68" s="155">
        <f>'SNA 2008'!S67</f>
        <v>96.402847444928994</v>
      </c>
      <c r="S68" s="151">
        <f>'SNA 2008'!O67</f>
        <v>-5.5072386576930921E-3</v>
      </c>
      <c r="T68" s="151">
        <f t="shared" si="4"/>
        <v>-5.4034292721452104E-3</v>
      </c>
      <c r="U68" s="48">
        <f t="shared" si="5"/>
        <v>2.8463240495057995E-4</v>
      </c>
      <c r="V68" s="240">
        <f t="shared" si="6"/>
        <v>8.1015605947950926E-8</v>
      </c>
      <c r="W68" s="48"/>
    </row>
    <row r="69" spans="1:24">
      <c r="B69" s="250">
        <v>2013</v>
      </c>
      <c r="C69" s="37">
        <f>'Anual_2000-2015 (ref2010)'!H17/'Anual_2000-2015 (ref2010)'!B17</f>
        <v>0.11630182126667341</v>
      </c>
      <c r="D69" s="37">
        <f>-('Anual_2000-2015 (ref2010)'!I17/'Anual_2000-2015 (ref2010)'!B17)</f>
        <v>0.13931678163799777</v>
      </c>
      <c r="E69" s="82">
        <f>(C69+D69)/2</f>
        <v>0.1278093014523356</v>
      </c>
      <c r="F69" s="82">
        <f>(C69-D69)</f>
        <v>-2.3014960371324361E-2</v>
      </c>
      <c r="G69" s="48">
        <f>'Anual_2000-2015 (ref2010)'!K37</f>
        <v>0.97584634779115498</v>
      </c>
      <c r="H69" s="82">
        <f t="shared" si="7"/>
        <v>-2.4450135504382485E-2</v>
      </c>
      <c r="I69" s="48">
        <f>'Anual_2000-2015 (ref2010)'!H37</f>
        <v>1.0086724691694453</v>
      </c>
      <c r="J69" s="82">
        <f t="shared" si="8"/>
        <v>8.6350793280169733E-3</v>
      </c>
      <c r="K69" s="48">
        <f t="shared" si="9"/>
        <v>-3.1249547392300744E-3</v>
      </c>
      <c r="L69" s="48">
        <f t="shared" si="10"/>
        <v>-1.9873600853755283E-4</v>
      </c>
      <c r="M69" s="82">
        <f t="shared" si="11"/>
        <v>-3.3236907477676271E-3</v>
      </c>
      <c r="N69" s="82">
        <f t="shared" si="12"/>
        <v>0.99668182659798277</v>
      </c>
      <c r="O69" s="48">
        <f>(O68*N69)</f>
        <v>102.23149891987485</v>
      </c>
      <c r="P69" s="202">
        <f t="shared" si="13"/>
        <v>-3.3181734020172327E-3</v>
      </c>
      <c r="Q69" s="48">
        <f>(Q68*N69)</f>
        <v>1.0223149891987482</v>
      </c>
      <c r="R69" s="155">
        <f>'SNA 2008'!S68</f>
        <v>96.086306557041496</v>
      </c>
      <c r="S69" s="151">
        <f>'SNA 2008'!O68</f>
        <v>-3.3821861997771485E-3</v>
      </c>
      <c r="T69" s="151">
        <f>(R69/R68)-1</f>
        <v>-3.2835221809015547E-3</v>
      </c>
      <c r="U69" s="48">
        <f>(T69-P69)</f>
        <v>3.4651221115677977E-5</v>
      </c>
      <c r="V69" s="240">
        <f>U69^2</f>
        <v>1.2007071248076073E-9</v>
      </c>
      <c r="W69" s="48"/>
    </row>
    <row r="70" spans="1:24">
      <c r="B70" s="250">
        <v>2014</v>
      </c>
      <c r="C70" s="37">
        <f>'Anual_2000-2015 (ref2010)'!H18/'Anual_2000-2015 (ref2010)'!B18</f>
        <v>0.11011942820784318</v>
      </c>
      <c r="D70" s="37">
        <f>-('Anual_2000-2015 (ref2010)'!I18/'Anual_2000-2015 (ref2010)'!B18)</f>
        <v>0.13673462995805641</v>
      </c>
      <c r="E70" s="82">
        <f>(C70+D70)/2</f>
        <v>0.12342702908294979</v>
      </c>
      <c r="F70" s="82">
        <f>(C70-D70)</f>
        <v>-2.661520175021323E-2</v>
      </c>
      <c r="G70" s="48">
        <f>'Anual_2000-2015 (ref2010)'!K38</f>
        <v>0.95711264357757908</v>
      </c>
      <c r="H70" s="82">
        <f>LN(G70)</f>
        <v>-4.3834189568107126E-2</v>
      </c>
      <c r="I70" s="48">
        <f>'Anual_2000-2015 (ref2010)'!H38</f>
        <v>0.97901046200932174</v>
      </c>
      <c r="J70" s="82">
        <f>LN(I70)</f>
        <v>-2.1212950084495516E-2</v>
      </c>
      <c r="K70" s="48">
        <f>(E70*H70)</f>
        <v>-5.4103237906502925E-3</v>
      </c>
      <c r="L70" s="48">
        <f>(F70*J70)</f>
        <v>5.6458694621605099E-4</v>
      </c>
      <c r="M70" s="82">
        <f>SUM(K70:L70)</f>
        <v>-4.8457368444342411E-3</v>
      </c>
      <c r="N70" s="82">
        <f>EXP(M70)</f>
        <v>0.99516598479737495</v>
      </c>
      <c r="O70" s="48">
        <f>(O69*N70)</f>
        <v>101.73731029990903</v>
      </c>
      <c r="P70" s="202">
        <f>(O70/O69)-1</f>
        <v>-4.8340152026250527E-3</v>
      </c>
      <c r="Q70" s="48">
        <f>(Q69*N70)</f>
        <v>1.01737310299909</v>
      </c>
      <c r="R70" s="155">
        <f>'SNA 2008'!S69</f>
        <v>95.613058862237096</v>
      </c>
      <c r="S70" s="151">
        <f>'SNA 2008'!O69</f>
        <v>-4.9500565769557969E-3</v>
      </c>
      <c r="T70" s="151">
        <f>(R70/R69)-1</f>
        <v>-4.9252355695809102E-3</v>
      </c>
      <c r="U70" s="48">
        <f>(T70-P70)</f>
        <v>-9.1220366955857557E-5</v>
      </c>
      <c r="V70" s="240">
        <f>U70^2</f>
        <v>8.321155347561309E-9</v>
      </c>
      <c r="W70" s="48"/>
    </row>
    <row r="71" spans="1:24" ht="15.75" thickBot="1">
      <c r="B71" s="141">
        <v>2015</v>
      </c>
      <c r="C71" s="43">
        <f>'Anual_2000-2015 (ref2010)'!H19/'Anual_2000-2015 (ref2010)'!B19</f>
        <v>0.12900191417740489</v>
      </c>
      <c r="D71" s="43">
        <f>-('Anual_2000-2015 (ref2010)'!I19/'Anual_2000-2015 (ref2010)'!B19)</f>
        <v>0.14053434519938751</v>
      </c>
      <c r="E71" s="83">
        <f>(C71+D71)/2</f>
        <v>0.13476812968839619</v>
      </c>
      <c r="F71" s="83">
        <f>(C71-D71)</f>
        <v>-1.153243102198262E-2</v>
      </c>
      <c r="G71" s="83">
        <f>'Anual_2000-2015 (ref2010)'!K39</f>
        <v>0.91561337926834319</v>
      </c>
      <c r="H71" s="83">
        <f>LN(G71)</f>
        <v>-8.8161078441305815E-2</v>
      </c>
      <c r="I71" s="48">
        <f>'Anual_2000-2015 (ref2010)'!H39</f>
        <v>1.0925281851086823</v>
      </c>
      <c r="J71" s="83">
        <f>LN(I71)</f>
        <v>8.8494446381309419E-2</v>
      </c>
      <c r="K71" s="83">
        <f>(E71*H71)</f>
        <v>-1.1881303652846771E-2</v>
      </c>
      <c r="L71" s="83">
        <f>(F71*J71)</f>
        <v>-1.0205560987209903E-3</v>
      </c>
      <c r="M71" s="83">
        <f>SUM(K71:L71)</f>
        <v>-1.2901859751567761E-2</v>
      </c>
      <c r="N71" s="83">
        <f>EXP(M71)</f>
        <v>0.98718101245623202</v>
      </c>
      <c r="O71" s="83">
        <f>(O70*N71)</f>
        <v>100.43314098643803</v>
      </c>
      <c r="P71" s="264">
        <f>(O71/O70)-1</f>
        <v>-1.2818987543767979E-2</v>
      </c>
      <c r="Q71" s="83">
        <f>(Q70*N71)</f>
        <v>1.0043314098643801</v>
      </c>
      <c r="R71" s="265">
        <f>'SNA 2008'!S70</f>
        <v>94.493777967245194</v>
      </c>
      <c r="S71" s="156">
        <f>'SNA 2008'!O70</f>
        <v>-1.1291280245543378E-2</v>
      </c>
      <c r="T71" s="156">
        <f>(R71/R70)-1</f>
        <v>-1.1706360075819822E-2</v>
      </c>
      <c r="U71" s="83">
        <f>(T71-P71)</f>
        <v>1.1126274679481574E-3</v>
      </c>
      <c r="V71" s="266">
        <f>U71^2</f>
        <v>1.237939882432728E-6</v>
      </c>
      <c r="W71" s="82"/>
      <c r="X71" s="261"/>
    </row>
    <row r="72" spans="1:24">
      <c r="A72" s="161" t="s">
        <v>82</v>
      </c>
      <c r="B72" s="262">
        <v>2016</v>
      </c>
      <c r="C72" s="37">
        <f>'Trimestral_1996-2017 (ref2010)'!F24/'Trimestral_1996-2017 (ref2010)'!B24</f>
        <v>0.12503551368752397</v>
      </c>
      <c r="D72" s="37">
        <f>'Trimestral_1996-2017 (ref2010)'!G24/'Trimestral_1996-2017 (ref2010)'!B24</f>
        <v>0.12140314117080385</v>
      </c>
      <c r="E72" s="48">
        <f>(C72+D72)/2</f>
        <v>0.12321932742916392</v>
      </c>
      <c r="F72" s="48">
        <f>(C72-D72)</f>
        <v>3.6323725167201198E-3</v>
      </c>
      <c r="G72" s="48">
        <f>'Trimestral_1996-2017 (ref2010)'!R50</f>
        <v>0.99081259330147331</v>
      </c>
      <c r="H72" s="48">
        <f>LN(G72)</f>
        <v>-9.2298712120657111E-3</v>
      </c>
      <c r="I72" s="48">
        <f>'Trimestral_1996-2017 (ref2010)'!N50</f>
        <v>0.92360953913590582</v>
      </c>
      <c r="J72" s="48">
        <f>LN(I72)</f>
        <v>-7.9465873343887439E-2</v>
      </c>
      <c r="K72" s="48">
        <f>(E72*H72)</f>
        <v>-1.1372985230085389E-3</v>
      </c>
      <c r="L72" s="48">
        <f>(F72*J72)</f>
        <v>-2.8864965435149869E-4</v>
      </c>
      <c r="M72" s="48">
        <f>SUM(K72:L72)</f>
        <v>-1.4259481773600377E-3</v>
      </c>
      <c r="N72" s="48">
        <f>EXP(M72)</f>
        <v>0.99857506800367768</v>
      </c>
      <c r="O72" s="48">
        <f>(O71*N72)</f>
        <v>100.2900305903553</v>
      </c>
      <c r="P72" s="202">
        <f>(O72/O71)-1</f>
        <v>-1.4249319963224316E-3</v>
      </c>
      <c r="Q72" s="48">
        <f>(Q71*N72)</f>
        <v>1.0029003059035528</v>
      </c>
      <c r="R72" s="155">
        <f>'SNA 2008'!S71</f>
        <v>94.348838715585188</v>
      </c>
      <c r="S72" s="151">
        <f>'SNA 2008'!O71</f>
        <v>-1.4807368317525382E-3</v>
      </c>
      <c r="T72" s="151">
        <f>(R72/R71)-1</f>
        <v>-1.5338496859576001E-3</v>
      </c>
      <c r="U72" s="48">
        <f>(T72-P72)</f>
        <v>-1.0891768963516846E-4</v>
      </c>
      <c r="V72" s="240">
        <f>U72^2</f>
        <v>1.1863063115462883E-8</v>
      </c>
    </row>
    <row r="73" spans="1:24">
      <c r="B73" s="262">
        <v>2017</v>
      </c>
      <c r="C73" s="37">
        <f>'Trimestral_1996-2017 (ref2010)'!F25/'Trimestral_1996-2017 (ref2010)'!B25</f>
        <v>0.12567574373478219</v>
      </c>
      <c r="D73" s="37">
        <f>'Trimestral_1996-2017 (ref2010)'!G25/'Trimestral_1996-2017 (ref2010)'!B25</f>
        <v>0.11552182580832167</v>
      </c>
      <c r="E73" s="48">
        <f>(C73+D73)/2</f>
        <v>0.12059878477155192</v>
      </c>
      <c r="F73" s="48">
        <f>(C73-D73)</f>
        <v>1.0153917926460518E-2</v>
      </c>
      <c r="G73" s="48">
        <f>'Trimestral_1996-2017 (ref2010)'!R51</f>
        <v>1.0544257709873672</v>
      </c>
      <c r="H73" s="48">
        <f>LN(G73)</f>
        <v>5.2996325843906518E-2</v>
      </c>
      <c r="I73" s="48">
        <f>'Trimestral_1996-2017 (ref2010)'!N51</f>
        <v>0.94385016013950607</v>
      </c>
      <c r="J73" s="48">
        <f>LN(I73)</f>
        <v>-5.7787854101141706E-2</v>
      </c>
      <c r="K73" s="48">
        <f>(E73*H73)</f>
        <v>6.3912924941323165E-3</v>
      </c>
      <c r="L73" s="48">
        <f>(F73*J73)</f>
        <v>-5.8677312768926776E-4</v>
      </c>
      <c r="M73" s="48">
        <f>SUM(K73:L73)</f>
        <v>5.8045193664430488E-3</v>
      </c>
      <c r="N73" s="48">
        <f>EXP(M73)</f>
        <v>1.0058213982310766</v>
      </c>
      <c r="O73" s="48">
        <f>(O72*N73)</f>
        <v>100.87385879702862</v>
      </c>
      <c r="P73" s="202">
        <f>(O73/O72)-1</f>
        <v>5.8213982310766355E-3</v>
      </c>
      <c r="Q73" s="48">
        <f>(Q72*N73)</f>
        <v>1.0087385879702859</v>
      </c>
      <c r="R73" s="155">
        <f>'SNA 2008'!S72</f>
        <v>94.932951166680709</v>
      </c>
      <c r="S73" s="151">
        <f>'SNA 2008'!O72</f>
        <v>6.2519954247655107E-3</v>
      </c>
      <c r="T73" s="151">
        <f>(R73/R72)-1</f>
        <v>6.1909871816898665E-3</v>
      </c>
      <c r="U73" s="48">
        <f>(T73-P73)</f>
        <v>3.6958895061323105E-4</v>
      </c>
      <c r="V73" s="240">
        <f>U73^2</f>
        <v>1.3659599241538934E-7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zoomScaleNormal="100" workbookViewId="0">
      <pane xSplit="2" ySplit="1" topLeftCell="F43" activePane="bottomRight" state="frozen"/>
      <selection pane="topRight" activeCell="C1" sqref="C1"/>
      <selection pane="bottomLeft" activeCell="A2" sqref="A2"/>
      <selection pane="bottomRight" activeCell="B71" sqref="B71:B72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74" t="s">
        <v>144</v>
      </c>
      <c r="H1" s="231" t="s">
        <v>51</v>
      </c>
      <c r="I1" s="274" t="s">
        <v>120</v>
      </c>
      <c r="J1" s="232" t="s">
        <v>93</v>
      </c>
      <c r="K1" s="232" t="s">
        <v>121</v>
      </c>
      <c r="L1" s="288" t="s">
        <v>97</v>
      </c>
      <c r="M1" s="288" t="s">
        <v>122</v>
      </c>
      <c r="N1" s="232" t="s">
        <v>123</v>
      </c>
      <c r="O1" s="232" t="s">
        <v>124</v>
      </c>
      <c r="P1" s="232" t="s">
        <v>125</v>
      </c>
      <c r="Q1" s="232" t="s">
        <v>168</v>
      </c>
      <c r="R1" s="232" t="s">
        <v>127</v>
      </c>
      <c r="S1" s="232" t="s">
        <v>169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'Cálculo Pa média harmônica'!M4</f>
        <v>1.0358393557955652</v>
      </c>
      <c r="H3" s="238">
        <f>('Anual_1947-1989 (ref1987)'!AI5)</f>
        <v>1.0381256206359935</v>
      </c>
      <c r="I3" s="238">
        <f>(G3/H3)</f>
        <v>0.99779769924276829</v>
      </c>
      <c r="J3" s="238">
        <f>('Anual_1947-1989 (ref1987)'!AP5)</f>
        <v>0.96830823228107543</v>
      </c>
      <c r="K3" s="238">
        <f>J3-1</f>
        <v>-3.1691767718924568E-2</v>
      </c>
      <c r="L3" s="238">
        <f>'Anual_1947-1989 (ref1987)'!AN5</f>
        <v>1.0184757426842641</v>
      </c>
      <c r="M3" s="238">
        <f>L3-1</f>
        <v>1.8475742684264107E-2</v>
      </c>
      <c r="N3" s="238">
        <f>(E3)*(I3)*(K3)</f>
        <v>-3.3543076380296126E-3</v>
      </c>
      <c r="O3" s="238">
        <f>(F3*M3)/L3</f>
        <v>1.7493328794437253E-4</v>
      </c>
      <c r="P3" s="238">
        <f>(N3+O3)</f>
        <v>-3.1793743500852399E-3</v>
      </c>
      <c r="Q3" s="239">
        <f>P3</f>
        <v>-3.1793743500852399E-3</v>
      </c>
      <c r="R3" s="238">
        <f>P3+1</f>
        <v>0.9968206256499148</v>
      </c>
      <c r="S3" s="46">
        <f>S2*R3</f>
        <v>99.682062564991483</v>
      </c>
      <c r="U3" s="46">
        <f>'SNA 2008'!S3</f>
        <v>99.676557659978997</v>
      </c>
      <c r="V3" s="151">
        <f>(U3/U2)-1</f>
        <v>-3.2344234002100736E-3</v>
      </c>
      <c r="W3" s="151">
        <f>V3-Q3</f>
        <v>-5.5049050124833694E-5</v>
      </c>
      <c r="X3" s="53">
        <f>W3^2</f>
        <v>3.0303979196464527E-9</v>
      </c>
      <c r="Y3" s="228">
        <f>AVERAGE(X3:X71)</f>
        <v>1.7595588250096979E-5</v>
      </c>
      <c r="Z3" s="228">
        <f>SQRT(Y3)</f>
        <v>4.1947095549152123E-3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'Cálculo Pa média harmônica'!M5</f>
        <v>1.0803240216827001</v>
      </c>
      <c r="H4" s="238">
        <f>('Anual_1947-1989 (ref1987)'!AI6)</f>
        <v>1.0422614706786131</v>
      </c>
      <c r="I4" s="238">
        <f t="shared" ref="I4:I67" si="2">(G4/H4)</f>
        <v>1.0365191960701614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'Anual_1947-1989 (ref1987)'!AN6</f>
        <v>0.96477704178034063</v>
      </c>
      <c r="M4" s="238">
        <f t="shared" ref="M4:M67" si="4">L4-1</f>
        <v>-3.5222958219659373E-2</v>
      </c>
      <c r="N4" s="238">
        <f t="shared" ref="N4:N67" si="5">(E4)*(I4)*(K4)</f>
        <v>-1.815674386874388E-6</v>
      </c>
      <c r="O4" s="238">
        <f t="shared" ref="O4:O67" si="6">(F4*M4)/L4</f>
        <v>-4.5277689167889382E-5</v>
      </c>
      <c r="P4" s="238">
        <f t="shared" ref="P4:P67" si="7">(N4+O4)</f>
        <v>-4.7093363554763772E-5</v>
      </c>
      <c r="Q4" s="239">
        <f t="shared" ref="Q4:Q67" si="8">P4</f>
        <v>-4.7093363554763772E-5</v>
      </c>
      <c r="R4" s="238">
        <f t="shared" ref="R4:R67" si="9">P4+1</f>
        <v>0.9999529066364452</v>
      </c>
      <c r="S4" s="46">
        <f t="shared" ref="S4:S67" si="10">S3*R4</f>
        <v>99.677368201379224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2.4131480787916142E-5</v>
      </c>
      <c r="X4" s="53">
        <f t="shared" ref="X4:X67" si="13">W4^2</f>
        <v>5.8232836501756585E-10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'Cálculo Pa média harmônica'!M6</f>
        <v>1.0970972055492605</v>
      </c>
      <c r="H5" s="238">
        <f>('Anual_1947-1989 (ref1987)'!AI7)</f>
        <v>1.4956116404841613</v>
      </c>
      <c r="I5" s="238">
        <f t="shared" si="2"/>
        <v>0.73354417407055406</v>
      </c>
      <c r="J5" s="238">
        <f>('Anual_1947-1989 (ref1987)'!AP7)</f>
        <v>1.659955259121948</v>
      </c>
      <c r="K5" s="238">
        <f t="shared" si="3"/>
        <v>0.65995525912194797</v>
      </c>
      <c r="L5" s="238">
        <f>'Anual_1947-1989 (ref1987)'!AN7</f>
        <v>1.0580971301914563</v>
      </c>
      <c r="M5" s="238">
        <f t="shared" si="4"/>
        <v>5.8097130191456348E-2</v>
      </c>
      <c r="N5" s="238">
        <f t="shared" si="5"/>
        <v>4.0671811133251946E-2</v>
      </c>
      <c r="O5" s="238">
        <f t="shared" si="6"/>
        <v>8.7773468056699775E-4</v>
      </c>
      <c r="P5" s="238">
        <f t="shared" si="7"/>
        <v>4.1549545813818943E-2</v>
      </c>
      <c r="Q5" s="239">
        <f t="shared" si="8"/>
        <v>4.1549545813818943E-2</v>
      </c>
      <c r="R5" s="238">
        <f t="shared" si="9"/>
        <v>1.0415495458138189</v>
      </c>
      <c r="S5" s="46">
        <f t="shared" si="10"/>
        <v>103.81891757806332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-9.7533911389632161E-4</v>
      </c>
      <c r="X5" s="53">
        <f t="shared" si="13"/>
        <v>9.5128638709606186E-7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'Cálculo Pa média harmônica'!M7</f>
        <v>1.2061639069313745</v>
      </c>
      <c r="H6" s="238">
        <f>('Anual_1947-1989 (ref1987)'!AI8)</f>
        <v>1.1795305748948102</v>
      </c>
      <c r="I6" s="238">
        <f t="shared" si="2"/>
        <v>1.0225796029398726</v>
      </c>
      <c r="J6" s="238">
        <f>('Anual_1947-1989 (ref1987)'!AP8)</f>
        <v>0.89960938022049464</v>
      </c>
      <c r="K6" s="238">
        <f t="shared" si="3"/>
        <v>-0.10039061977950536</v>
      </c>
      <c r="L6" s="238">
        <f>'Anual_1947-1989 (ref1987)'!AN8</f>
        <v>1.0310408837748786</v>
      </c>
      <c r="M6" s="238">
        <f t="shared" si="4"/>
        <v>3.1040883774878569E-2</v>
      </c>
      <c r="N6" s="238">
        <f t="shared" si="5"/>
        <v>-1.0713100241151725E-2</v>
      </c>
      <c r="O6" s="238">
        <f t="shared" si="6"/>
        <v>-5.0062174343553268E-4</v>
      </c>
      <c r="P6" s="238">
        <f t="shared" si="7"/>
        <v>-1.1213721984587258E-2</v>
      </c>
      <c r="Q6" s="239">
        <f t="shared" si="8"/>
        <v>-1.1213721984587258E-2</v>
      </c>
      <c r="R6" s="238">
        <f t="shared" si="9"/>
        <v>0.98878627801541275</v>
      </c>
      <c r="S6" s="46">
        <f t="shared" si="10"/>
        <v>102.65472109960214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-1.1873414155147942E-3</v>
      </c>
      <c r="X6" s="53">
        <f t="shared" si="13"/>
        <v>1.4097796369966752E-6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'Cálculo Pa média harmônica'!M8</f>
        <v>1.1486162483819258</v>
      </c>
      <c r="H7" s="238">
        <f>('Anual_1947-1989 (ref1987)'!AI9)</f>
        <v>0.98991691538275506</v>
      </c>
      <c r="I7" s="238">
        <f t="shared" si="2"/>
        <v>1.1603158108858147</v>
      </c>
      <c r="J7" s="238">
        <f>('Anual_1947-1989 (ref1987)'!AP9)</f>
        <v>0.91608284213356184</v>
      </c>
      <c r="K7" s="238">
        <f t="shared" si="3"/>
        <v>-8.3917157866438163E-2</v>
      </c>
      <c r="L7" s="238">
        <f>'Anual_1947-1989 (ref1987)'!AN9</f>
        <v>0.90044339205503532</v>
      </c>
      <c r="M7" s="238">
        <f t="shared" si="4"/>
        <v>-9.9556607944964681E-2</v>
      </c>
      <c r="N7" s="238">
        <f t="shared" si="5"/>
        <v>-8.2487117904114157E-3</v>
      </c>
      <c r="O7" s="238">
        <f t="shared" si="6"/>
        <v>3.0996728551465048E-3</v>
      </c>
      <c r="P7" s="238">
        <f t="shared" si="7"/>
        <v>-5.1490389352649105E-3</v>
      </c>
      <c r="Q7" s="239">
        <f t="shared" si="8"/>
        <v>-5.1490389352649105E-3</v>
      </c>
      <c r="R7" s="238">
        <f t="shared" si="9"/>
        <v>0.99485096106473514</v>
      </c>
      <c r="S7" s="46">
        <f t="shared" si="10"/>
        <v>102.12614794377154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1.5855153068963738E-3</v>
      </c>
      <c r="X7" s="53">
        <f t="shared" si="13"/>
        <v>2.5138587884027025E-6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'Cálculo Pa média harmônica'!M9</f>
        <v>1.1238409102832472</v>
      </c>
      <c r="H8" s="238">
        <f>('Anual_1947-1989 (ref1987)'!AI10)</f>
        <v>2.0557231081387553</v>
      </c>
      <c r="I8" s="238">
        <f t="shared" si="2"/>
        <v>0.54668885407469536</v>
      </c>
      <c r="J8" s="238">
        <f>('Anual_1947-1989 (ref1987)'!AP10)</f>
        <v>1.0337700789774855</v>
      </c>
      <c r="K8" s="238">
        <f t="shared" si="3"/>
        <v>3.3770078977485518E-2</v>
      </c>
      <c r="L8" s="238">
        <f>'Anual_1947-1989 (ref1987)'!AN10</f>
        <v>1.7990689222036831</v>
      </c>
      <c r="M8" s="238">
        <f t="shared" si="4"/>
        <v>0.79906892220368309</v>
      </c>
      <c r="N8" s="238">
        <f t="shared" si="5"/>
        <v>1.125806975443664E-3</v>
      </c>
      <c r="O8" s="238">
        <f t="shared" si="6"/>
        <v>4.4461061032713507E-3</v>
      </c>
      <c r="P8" s="238">
        <f t="shared" si="7"/>
        <v>5.5719130787150149E-3</v>
      </c>
      <c r="Q8" s="239">
        <f t="shared" si="8"/>
        <v>5.5719130787150149E-3</v>
      </c>
      <c r="R8" s="238">
        <f t="shared" si="9"/>
        <v>1.0055719130787151</v>
      </c>
      <c r="S8" s="46">
        <f t="shared" si="10"/>
        <v>102.69518596317823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-3.0139353133223565E-4</v>
      </c>
      <c r="X8" s="53">
        <f t="shared" si="13"/>
        <v>9.0838060728915316E-8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'Cálculo Pa média harmônica'!M10</f>
        <v>1.2876936537322088</v>
      </c>
      <c r="H9" s="238">
        <f>('Anual_1947-1989 (ref1987)'!AI11)</f>
        <v>1.7983777600079631</v>
      </c>
      <c r="I9" s="238">
        <f t="shared" si="2"/>
        <v>0.71603068185546681</v>
      </c>
      <c r="J9" s="238">
        <f>('Anual_1947-1989 (ref1987)'!AP11)</f>
        <v>1.2644721897149052</v>
      </c>
      <c r="K9" s="238">
        <f t="shared" si="3"/>
        <v>0.26447218971490516</v>
      </c>
      <c r="L9" s="238">
        <f>'Anual_1947-1989 (ref1987)'!AN11</f>
        <v>1.2419774961399215</v>
      </c>
      <c r="M9" s="238">
        <f t="shared" si="4"/>
        <v>0.24197749613992148</v>
      </c>
      <c r="N9" s="238">
        <f t="shared" si="5"/>
        <v>1.2780795836861959E-2</v>
      </c>
      <c r="O9" s="238">
        <f t="shared" si="6"/>
        <v>-2.9027477959262427E-4</v>
      </c>
      <c r="P9" s="238">
        <f t="shared" si="7"/>
        <v>1.2490521057269334E-2</v>
      </c>
      <c r="Q9" s="239">
        <f t="shared" si="8"/>
        <v>1.2490521057269334E-2</v>
      </c>
      <c r="R9" s="238">
        <f t="shared" si="9"/>
        <v>1.0124905210572694</v>
      </c>
      <c r="S9" s="46">
        <f t="shared" si="10"/>
        <v>103.97790234593151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-1.7371171412306104E-4</v>
      </c>
      <c r="X9" s="53">
        <f t="shared" si="13"/>
        <v>3.0175759623572081E-8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'Cálculo Pa média harmônica'!M11</f>
        <v>1.0822599395125794</v>
      </c>
      <c r="H10" s="238">
        <f>('Anual_1947-1989 (ref1987)'!AI12)</f>
        <v>0.95068136048341734</v>
      </c>
      <c r="I10" s="238">
        <f t="shared" si="2"/>
        <v>1.1384045007070034</v>
      </c>
      <c r="J10" s="238">
        <f>('Anual_1947-1989 (ref1987)'!AP12)</f>
        <v>0.80831426823344055</v>
      </c>
      <c r="K10" s="238">
        <f t="shared" si="3"/>
        <v>-0.19168573176655945</v>
      </c>
      <c r="L10" s="238">
        <f>'Anual_1947-1989 (ref1987)'!AN12</f>
        <v>0.97704209078956561</v>
      </c>
      <c r="M10" s="238">
        <f t="shared" si="4"/>
        <v>-2.2957909210434391E-2</v>
      </c>
      <c r="N10" s="238">
        <f t="shared" si="5"/>
        <v>-1.5776256899620967E-2</v>
      </c>
      <c r="O10" s="238">
        <f t="shared" si="6"/>
        <v>-1.845870879037577E-4</v>
      </c>
      <c r="P10" s="238">
        <f t="shared" si="7"/>
        <v>-1.5960843987524724E-2</v>
      </c>
      <c r="Q10" s="239">
        <f t="shared" si="8"/>
        <v>-1.5960843987524724E-2</v>
      </c>
      <c r="R10" s="238">
        <f t="shared" si="9"/>
        <v>0.98403915601247527</v>
      </c>
      <c r="S10" s="46">
        <f t="shared" si="10"/>
        <v>102.31832726843801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-1.2763775679067793E-3</v>
      </c>
      <c r="X10" s="53">
        <f t="shared" si="13"/>
        <v>1.6291396958556249E-6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'Cálculo Pa média harmônica'!M12</f>
        <v>1.2040288849029877</v>
      </c>
      <c r="H11" s="238">
        <f>('Anual_1947-1989 (ref1987)'!AI13)</f>
        <v>0.95705519413405504</v>
      </c>
      <c r="I11" s="238">
        <f t="shared" si="2"/>
        <v>1.2580558491116018</v>
      </c>
      <c r="J11" s="238">
        <f>('Anual_1947-1989 (ref1987)'!AP13)</f>
        <v>1.0081433551284047</v>
      </c>
      <c r="K11" s="238">
        <f t="shared" si="3"/>
        <v>8.1433551284046946E-3</v>
      </c>
      <c r="L11" s="238">
        <f>'Anual_1947-1989 (ref1987)'!AN13</f>
        <v>0.79166042065123254</v>
      </c>
      <c r="M11" s="238">
        <f t="shared" si="4"/>
        <v>-0.20833957934876746</v>
      </c>
      <c r="N11" s="238">
        <f t="shared" si="5"/>
        <v>6.4422030530581853E-4</v>
      </c>
      <c r="O11" s="238">
        <f t="shared" si="6"/>
        <v>-2.5066041747677575E-3</v>
      </c>
      <c r="P11" s="238">
        <f t="shared" si="7"/>
        <v>-1.8623838694619391E-3</v>
      </c>
      <c r="Q11" s="239">
        <f t="shared" si="8"/>
        <v>-1.8623838694619391E-3</v>
      </c>
      <c r="R11" s="238">
        <f t="shared" si="9"/>
        <v>0.99813761613053809</v>
      </c>
      <c r="S11" s="46">
        <f t="shared" si="10"/>
        <v>102.12777126618295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-1.3919061167108919E-4</v>
      </c>
      <c r="X11" s="53">
        <f t="shared" si="13"/>
        <v>1.9374026377371949E-8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'Cálculo Pa média harmônica'!M13</f>
        <v>1.1394058274933738</v>
      </c>
      <c r="H12" s="238">
        <f>('Anual_1947-1989 (ref1987)'!AI14)</f>
        <v>1.0490727109570179</v>
      </c>
      <c r="I12" s="238">
        <f t="shared" si="2"/>
        <v>1.0861075839575975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'Anual_1947-1989 (ref1987)'!AN14</f>
        <v>0.92805386700289749</v>
      </c>
      <c r="M12" s="238">
        <f t="shared" si="4"/>
        <v>-7.1946132997102508E-2</v>
      </c>
      <c r="N12" s="238">
        <f t="shared" si="5"/>
        <v>-1.0028625656418497E-3</v>
      </c>
      <c r="O12" s="238">
        <f t="shared" si="6"/>
        <v>4.5310065838698947E-4</v>
      </c>
      <c r="P12" s="238">
        <f t="shared" si="7"/>
        <v>-5.4976190725486028E-4</v>
      </c>
      <c r="Q12" s="239">
        <f t="shared" si="8"/>
        <v>-5.4976190725486028E-4</v>
      </c>
      <c r="R12" s="238">
        <f t="shared" si="9"/>
        <v>0.99945023809274514</v>
      </c>
      <c r="S12" s="46">
        <f t="shared" si="10"/>
        <v>102.07162530786796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-6.7417713288002294E-5</v>
      </c>
      <c r="X12" s="53">
        <f t="shared" si="13"/>
        <v>4.5451480649832812E-9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'Cálculo Pa média harmônica'!M14</f>
        <v>1.1288083643692897</v>
      </c>
      <c r="H13" s="238">
        <f>('Anual_1947-1989 (ref1987)'!AI15)</f>
        <v>1.6236907522015134</v>
      </c>
      <c r="I13" s="238">
        <f t="shared" si="2"/>
        <v>0.69521142670719316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'Anual_1947-1989 (ref1987)'!AN15</f>
        <v>1.4645285712961422</v>
      </c>
      <c r="M13" s="238">
        <f t="shared" si="4"/>
        <v>0.46452857129614222</v>
      </c>
      <c r="N13" s="238">
        <f t="shared" si="5"/>
        <v>-1.451560528478422E-3</v>
      </c>
      <c r="O13" s="238">
        <f t="shared" si="6"/>
        <v>-1.1626769012628706E-3</v>
      </c>
      <c r="P13" s="238">
        <f t="shared" si="7"/>
        <v>-2.6142374297412926E-3</v>
      </c>
      <c r="Q13" s="239">
        <f t="shared" si="8"/>
        <v>-2.6142374297412926E-3</v>
      </c>
      <c r="R13" s="238">
        <f t="shared" si="9"/>
        <v>0.99738576257025868</v>
      </c>
      <c r="S13" s="46">
        <f t="shared" si="10"/>
        <v>101.8047858444736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1.7530354863290768E-4</v>
      </c>
      <c r="X13" s="53">
        <f t="shared" si="13"/>
        <v>3.073133416329023E-8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'Cálculo Pa média harmônica'!M15</f>
        <v>1.3724341797459974</v>
      </c>
      <c r="H14" s="238">
        <f>('Anual_1947-1989 (ref1987)'!AI16)</f>
        <v>1.0441270869517851</v>
      </c>
      <c r="I14" s="238">
        <f t="shared" si="2"/>
        <v>1.3144321193243524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'Anual_1947-1989 (ref1987)'!AN16</f>
        <v>0.77440291989345722</v>
      </c>
      <c r="M14" s="238">
        <f t="shared" si="4"/>
        <v>-0.22559708010654278</v>
      </c>
      <c r="N14" s="238">
        <f t="shared" si="5"/>
        <v>-2.8713373731460113E-3</v>
      </c>
      <c r="O14" s="238">
        <f t="shared" si="6"/>
        <v>1.8461659092381126E-3</v>
      </c>
      <c r="P14" s="238">
        <f t="shared" si="7"/>
        <v>-1.0251714639078987E-3</v>
      </c>
      <c r="Q14" s="239">
        <f t="shared" si="8"/>
        <v>-1.0251714639078987E-3</v>
      </c>
      <c r="R14" s="238">
        <f t="shared" si="9"/>
        <v>0.9989748285360921</v>
      </c>
      <c r="S14" s="46">
        <f t="shared" si="10"/>
        <v>101.70041848313659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6.228039744390298E-4</v>
      </c>
      <c r="X14" s="53">
        <f t="shared" si="13"/>
        <v>3.8788479057705169E-7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'Cálculo Pa média harmônica'!M16</f>
        <v>1.2745949402533499</v>
      </c>
      <c r="H15" s="238">
        <f>('Anual_1947-1989 (ref1987)'!AI17)</f>
        <v>1.2525081758754761</v>
      </c>
      <c r="I15" s="238">
        <f t="shared" si="2"/>
        <v>1.0176340281071903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'Anual_1947-1989 (ref1987)'!AN17</f>
        <v>1.0137661360047905</v>
      </c>
      <c r="M15" s="238">
        <f t="shared" si="4"/>
        <v>1.3766136004790486E-2</v>
      </c>
      <c r="N15" s="238">
        <f t="shared" si="5"/>
        <v>-3.6011153506615955E-3</v>
      </c>
      <c r="O15" s="238">
        <f t="shared" si="6"/>
        <v>-1.4634784698248389E-4</v>
      </c>
      <c r="P15" s="238">
        <f t="shared" si="7"/>
        <v>-3.7474631976440794E-3</v>
      </c>
      <c r="Q15" s="239">
        <f t="shared" si="8"/>
        <v>-3.7474631976440794E-3</v>
      </c>
      <c r="R15" s="238">
        <f t="shared" si="9"/>
        <v>0.99625253680235593</v>
      </c>
      <c r="S15" s="46">
        <f t="shared" si="10"/>
        <v>101.31929990768603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-2.4761993789811955E-4</v>
      </c>
      <c r="X15" s="53">
        <f t="shared" si="13"/>
        <v>6.1315633644668581E-8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'Cálculo Pa média harmônica'!M17</f>
        <v>1.3549015043388999</v>
      </c>
      <c r="H16" s="238">
        <f>('Anual_1947-1989 (ref1987)'!AI18)</f>
        <v>1.5051006513736263</v>
      </c>
      <c r="I16" s="238">
        <f t="shared" si="2"/>
        <v>0.90020657628601286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'Anual_1947-1989 (ref1987)'!AN18</f>
        <v>1.1127196044759466</v>
      </c>
      <c r="M16" s="238">
        <f t="shared" si="4"/>
        <v>0.11271960447594664</v>
      </c>
      <c r="N16" s="238">
        <f t="shared" si="5"/>
        <v>-1.8055131991497644E-4</v>
      </c>
      <c r="O16" s="238">
        <f t="shared" si="6"/>
        <v>-4.0278293297633759E-4</v>
      </c>
      <c r="P16" s="238">
        <f t="shared" si="7"/>
        <v>-5.8333425289131403E-4</v>
      </c>
      <c r="Q16" s="239">
        <f t="shared" si="8"/>
        <v>-5.8333425289131403E-4</v>
      </c>
      <c r="R16" s="238">
        <f t="shared" si="9"/>
        <v>0.99941666574710863</v>
      </c>
      <c r="S16" s="46">
        <f t="shared" si="10"/>
        <v>101.26019688957091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2.1520091804178433E-4</v>
      </c>
      <c r="X16" s="53">
        <f t="shared" si="13"/>
        <v>4.6311435126026776E-8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'Cálculo Pa média harmônica'!M18</f>
        <v>1.5324772311806363</v>
      </c>
      <c r="H17" s="238">
        <f>('Anual_1947-1989 (ref1987)'!AI19)</f>
        <v>1.3271953776813186</v>
      </c>
      <c r="I17" s="238">
        <f t="shared" si="2"/>
        <v>1.1546734240876848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'Anual_1947-1989 (ref1987)'!AN19</f>
        <v>0.89562628761948926</v>
      </c>
      <c r="M17" s="238">
        <f t="shared" si="4"/>
        <v>-0.10437371238051074</v>
      </c>
      <c r="N17" s="238">
        <f t="shared" si="5"/>
        <v>-5.507552887642546E-3</v>
      </c>
      <c r="O17" s="238">
        <f t="shared" si="6"/>
        <v>1.5872518395665654E-3</v>
      </c>
      <c r="P17" s="238">
        <f t="shared" si="7"/>
        <v>-3.9203010480759809E-3</v>
      </c>
      <c r="Q17" s="239">
        <f t="shared" si="8"/>
        <v>-3.9203010480759809E-3</v>
      </c>
      <c r="R17" s="238">
        <f t="shared" si="9"/>
        <v>0.99607969895192405</v>
      </c>
      <c r="S17" s="46">
        <f t="shared" si="10"/>
        <v>100.86322643357634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2.4901677926173534E-4</v>
      </c>
      <c r="X17" s="53">
        <f t="shared" si="13"/>
        <v>6.2009356353887828E-8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'Cálculo Pa média harmônica'!M19</f>
        <v>1.7942349858774955</v>
      </c>
      <c r="H18" s="238">
        <f>('Anual_1947-1989 (ref1987)'!AI20)</f>
        <v>1.508054744423847</v>
      </c>
      <c r="I18" s="238">
        <f t="shared" si="2"/>
        <v>1.1897678068464177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'Anual_1947-1989 (ref1987)'!AN20</f>
        <v>0.84494504262593495</v>
      </c>
      <c r="M18" s="238">
        <f t="shared" si="4"/>
        <v>-0.15505495737406505</v>
      </c>
      <c r="N18" s="238">
        <f t="shared" si="5"/>
        <v>-1.1028001217977543E-3</v>
      </c>
      <c r="O18" s="238">
        <f t="shared" si="6"/>
        <v>6.9146143593204099E-4</v>
      </c>
      <c r="P18" s="238">
        <f t="shared" si="7"/>
        <v>-4.1133868586571332E-4</v>
      </c>
      <c r="Q18" s="239">
        <f t="shared" si="8"/>
        <v>-4.1133868586571332E-4</v>
      </c>
      <c r="R18" s="238">
        <f t="shared" si="9"/>
        <v>0.99958866131413426</v>
      </c>
      <c r="S18" s="46">
        <f t="shared" si="10"/>
        <v>100.82173748656298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2.6610646235302403E-5</v>
      </c>
      <c r="X18" s="53">
        <f t="shared" si="13"/>
        <v>7.0812649306041399E-10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'Cálculo Pa média harmônica'!M20</f>
        <v>1.8809772641959774</v>
      </c>
      <c r="H19" s="238">
        <f>('Anual_1947-1989 (ref1987)'!AI21)</f>
        <v>2.5788465400686782</v>
      </c>
      <c r="I19" s="238">
        <f t="shared" si="2"/>
        <v>0.72938704764723394</v>
      </c>
      <c r="J19" s="238">
        <f>('Anual_1947-1989 (ref1987)'!AP21)</f>
        <v>1.2264569350783991</v>
      </c>
      <c r="K19" s="238">
        <f t="shared" si="3"/>
        <v>0.22645693507839915</v>
      </c>
      <c r="L19" s="238">
        <f>'Anual_1947-1989 (ref1987)'!AN21</f>
        <v>1.2379861939244119</v>
      </c>
      <c r="M19" s="238">
        <f t="shared" si="4"/>
        <v>0.23798619392441189</v>
      </c>
      <c r="N19" s="238">
        <f t="shared" si="5"/>
        <v>1.0024749631423779E-2</v>
      </c>
      <c r="O19" s="238">
        <f t="shared" si="6"/>
        <v>1.7328980599748988E-3</v>
      </c>
      <c r="P19" s="238">
        <f t="shared" si="7"/>
        <v>1.1757647691398677E-2</v>
      </c>
      <c r="Q19" s="239">
        <f t="shared" si="8"/>
        <v>1.1757647691398677E-2</v>
      </c>
      <c r="R19" s="238">
        <f t="shared" si="9"/>
        <v>1.0117576476913988</v>
      </c>
      <c r="S19" s="46">
        <f t="shared" si="10"/>
        <v>102.00716395556468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1.2513223113604782E-4</v>
      </c>
      <c r="X19" s="53">
        <f t="shared" si="13"/>
        <v>1.5658075269085295E-8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'Cálculo Pa média harmônica'!M21</f>
        <v>1.5325392370668134</v>
      </c>
      <c r="H20" s="238">
        <f>('Anual_1947-1989 (ref1987)'!AI22)</f>
        <v>1.5719860603146842</v>
      </c>
      <c r="I20" s="238">
        <f t="shared" si="2"/>
        <v>0.97490637847006467</v>
      </c>
      <c r="J20" s="238">
        <f>('Anual_1947-1989 (ref1987)'!AP22)</f>
        <v>1.0105776775259325</v>
      </c>
      <c r="K20" s="238">
        <f t="shared" si="3"/>
        <v>1.0577677525932527E-2</v>
      </c>
      <c r="L20" s="238">
        <f>'Anual_1947-1989 (ref1987)'!AN22</f>
        <v>1.020357210162143</v>
      </c>
      <c r="M20" s="238">
        <f t="shared" si="4"/>
        <v>2.035721016214298E-2</v>
      </c>
      <c r="N20" s="238">
        <f t="shared" si="5"/>
        <v>6.7086881947135636E-4</v>
      </c>
      <c r="O20" s="238">
        <f t="shared" si="6"/>
        <v>4.3996904303720083E-4</v>
      </c>
      <c r="P20" s="238">
        <f t="shared" si="7"/>
        <v>1.1108378625085571E-3</v>
      </c>
      <c r="Q20" s="239">
        <f t="shared" si="8"/>
        <v>1.1108378625085571E-3</v>
      </c>
      <c r="R20" s="238">
        <f t="shared" si="9"/>
        <v>1.0011108378625087</v>
      </c>
      <c r="S20" s="46">
        <f t="shared" si="10"/>
        <v>102.12047737553365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1.2788369873323155E-3</v>
      </c>
      <c r="X20" s="53">
        <f t="shared" si="13"/>
        <v>1.6354240401691929E-6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'Cálculo Pa média harmônica'!M22</f>
        <v>1.3550296855408983</v>
      </c>
      <c r="H21" s="238">
        <f>('Anual_1947-1989 (ref1987)'!AI23)</f>
        <v>1.1241279949371206</v>
      </c>
      <c r="I21" s="238">
        <f t="shared" si="2"/>
        <v>1.2054051599495068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'Anual_1947-1989 (ref1987)'!AN23</f>
        <v>0.86509001745253256</v>
      </c>
      <c r="M21" s="238">
        <f t="shared" si="4"/>
        <v>-0.13490998254746744</v>
      </c>
      <c r="N21" s="238">
        <f t="shared" si="5"/>
        <v>-5.9405279959377309E-3</v>
      </c>
      <c r="O21" s="238">
        <f t="shared" si="6"/>
        <v>-1.1146847700122622E-3</v>
      </c>
      <c r="P21" s="238">
        <f t="shared" si="7"/>
        <v>-7.0552127659499926E-3</v>
      </c>
      <c r="Q21" s="239">
        <f t="shared" si="8"/>
        <v>-7.0552127659499926E-3</v>
      </c>
      <c r="R21" s="238">
        <f t="shared" si="9"/>
        <v>0.99294478723405</v>
      </c>
      <c r="S21" s="46">
        <f t="shared" si="10"/>
        <v>101.39999567988887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-4.2720708947830907E-4</v>
      </c>
      <c r="X21" s="53">
        <f t="shared" si="13"/>
        <v>1.8250589730052798E-7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'Cálculo Pa média harmônica'!M23</f>
        <v>1.2651402374814109</v>
      </c>
      <c r="H22" s="238">
        <f>('Anual_1947-1989 (ref1987)'!AI24)</f>
        <v>1.199528233129121</v>
      </c>
      <c r="I22" s="238">
        <f t="shared" si="2"/>
        <v>1.0546981742823449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'Anual_1947-1989 (ref1987)'!AN24</f>
        <v>0.95942567810832491</v>
      </c>
      <c r="M22" s="238">
        <f t="shared" si="4"/>
        <v>-4.0574321891675091E-2</v>
      </c>
      <c r="N22" s="238">
        <f t="shared" si="5"/>
        <v>-1.4186935324988223E-3</v>
      </c>
      <c r="O22" s="238">
        <f t="shared" si="6"/>
        <v>2.3295048250035094E-5</v>
      </c>
      <c r="P22" s="238">
        <f t="shared" si="7"/>
        <v>-1.3953984842487873E-3</v>
      </c>
      <c r="Q22" s="239">
        <f t="shared" si="8"/>
        <v>-1.3953984842487873E-3</v>
      </c>
      <c r="R22" s="238">
        <f t="shared" si="9"/>
        <v>0.99860460151575126</v>
      </c>
      <c r="S22" s="46">
        <f t="shared" si="10"/>
        <v>101.25850227961433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-9.1368973592202175E-6</v>
      </c>
      <c r="X22" s="53">
        <f t="shared" si="13"/>
        <v>8.3482893352925386E-11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'Cálculo Pa média harmônica'!M24</f>
        <v>1.2809479303114477</v>
      </c>
      <c r="H23" s="238">
        <f>('Anual_1947-1989 (ref1987)'!AI25)</f>
        <v>1.2622507070437996</v>
      </c>
      <c r="I23" s="238">
        <f t="shared" si="2"/>
        <v>1.0148126066900269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'Anual_1947-1989 (ref1987)'!AN25</f>
        <v>1.0104569082836532</v>
      </c>
      <c r="M23" s="238">
        <f t="shared" si="4"/>
        <v>1.0456908283653199E-2</v>
      </c>
      <c r="N23" s="238">
        <f t="shared" si="5"/>
        <v>-3.1515301118427235E-3</v>
      </c>
      <c r="O23" s="238">
        <f t="shared" si="6"/>
        <v>-7.8335609783229893E-5</v>
      </c>
      <c r="P23" s="238">
        <f t="shared" si="7"/>
        <v>-3.2298657216259536E-3</v>
      </c>
      <c r="Q23" s="239">
        <f t="shared" si="8"/>
        <v>-3.2298657216259536E-3</v>
      </c>
      <c r="R23" s="238">
        <f t="shared" si="9"/>
        <v>0.99677013427837402</v>
      </c>
      <c r="S23" s="46">
        <f t="shared" si="10"/>
        <v>100.93145091407823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-2.0613333161492546E-4</v>
      </c>
      <c r="X23" s="53">
        <f t="shared" si="13"/>
        <v>4.2490950402668826E-8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'Cálculo Pa média harmônica'!M25</f>
        <v>1.2036868429691137</v>
      </c>
      <c r="H24" s="238">
        <f>('Anual_1947-1989 (ref1987)'!AI26)</f>
        <v>1.2954864992768444</v>
      </c>
      <c r="I24" s="238">
        <f t="shared" si="2"/>
        <v>0.92913885528025619</v>
      </c>
      <c r="J24" s="238">
        <f>('Anual_1947-1989 (ref1987)'!AP26)</f>
        <v>1.0470284180288756</v>
      </c>
      <c r="K24" s="238">
        <f t="shared" si="3"/>
        <v>4.7028418028875585E-2</v>
      </c>
      <c r="L24" s="238">
        <f>'Anual_1947-1989 (ref1987)'!AN26</f>
        <v>1.0518168970546751</v>
      </c>
      <c r="M24" s="238">
        <f t="shared" si="4"/>
        <v>5.1816897054675071E-2</v>
      </c>
      <c r="N24" s="238">
        <f t="shared" si="5"/>
        <v>2.9327502146700856E-3</v>
      </c>
      <c r="O24" s="238">
        <f t="shared" si="6"/>
        <v>-5.6292623238299164E-6</v>
      </c>
      <c r="P24" s="238">
        <f t="shared" si="7"/>
        <v>2.9271209523462557E-3</v>
      </c>
      <c r="Q24" s="239">
        <f t="shared" si="8"/>
        <v>2.9271209523462557E-3</v>
      </c>
      <c r="R24" s="238">
        <f t="shared" si="9"/>
        <v>1.0029271209523463</v>
      </c>
      <c r="S24" s="46">
        <f t="shared" si="10"/>
        <v>101.22688947879954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-4.1956204375123707E-6</v>
      </c>
      <c r="X24" s="53">
        <f t="shared" si="13"/>
        <v>1.7603230855671498E-11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'Cálculo Pa média harmônica'!M26</f>
        <v>1.1778463105364256</v>
      </c>
      <c r="H25" s="238">
        <f>('Anual_1947-1989 (ref1987)'!AI27)</f>
        <v>1.2958957261331123</v>
      </c>
      <c r="I25" s="238">
        <f t="shared" si="2"/>
        <v>0.90890515863576449</v>
      </c>
      <c r="J25" s="238">
        <f>('Anual_1947-1989 (ref1987)'!AP27)</f>
        <v>1.0994430924831666</v>
      </c>
      <c r="K25" s="238">
        <f t="shared" si="3"/>
        <v>9.9443092483166629E-2</v>
      </c>
      <c r="L25" s="238">
        <f>'Anual_1947-1989 (ref1987)'!AN27</f>
        <v>1.049288840733017</v>
      </c>
      <c r="M25" s="238">
        <f t="shared" si="4"/>
        <v>4.9288840733016981E-2</v>
      </c>
      <c r="N25" s="238">
        <f t="shared" si="5"/>
        <v>6.5436271181974863E-3</v>
      </c>
      <c r="O25" s="238">
        <f t="shared" si="6"/>
        <v>-1.9725894332643274E-4</v>
      </c>
      <c r="P25" s="238">
        <f t="shared" si="7"/>
        <v>6.3463681748710532E-3</v>
      </c>
      <c r="Q25" s="239">
        <f t="shared" si="8"/>
        <v>6.3463681748710532E-3</v>
      </c>
      <c r="R25" s="238">
        <f t="shared" si="9"/>
        <v>1.006346368174871</v>
      </c>
      <c r="S25" s="46">
        <f t="shared" si="10"/>
        <v>101.86931258862897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3.0594234989800295E-5</v>
      </c>
      <c r="X25" s="53">
        <f t="shared" si="13"/>
        <v>9.3600721461112074E-10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'Cálculo Pa média harmônica'!M27</f>
        <v>1.2276781209952243</v>
      </c>
      <c r="H26" s="238">
        <f>('Anual_1947-1989 (ref1987)'!AI28)</f>
        <v>1.1521656449001481</v>
      </c>
      <c r="I26" s="238">
        <f t="shared" si="2"/>
        <v>1.0655396005160529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'Anual_1947-1989 (ref1987)'!AN28</f>
        <v>0.96674114240622733</v>
      </c>
      <c r="M26" s="238">
        <f t="shared" si="4"/>
        <v>-3.3258857593772673E-2</v>
      </c>
      <c r="N26" s="238">
        <f t="shared" si="5"/>
        <v>-4.495166979816478E-3</v>
      </c>
      <c r="O26" s="238">
        <f t="shared" si="6"/>
        <v>5.9736764805474281E-4</v>
      </c>
      <c r="P26" s="238">
        <f t="shared" si="7"/>
        <v>-3.8977993317617352E-3</v>
      </c>
      <c r="Q26" s="239">
        <f t="shared" si="8"/>
        <v>-3.8977993317617352E-3</v>
      </c>
      <c r="R26" s="238">
        <f t="shared" si="9"/>
        <v>0.99610220066823829</v>
      </c>
      <c r="S26" s="46">
        <f t="shared" si="10"/>
        <v>101.47224645009399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-5.5101224530260248E-4</v>
      </c>
      <c r="X26" s="53">
        <f t="shared" si="13"/>
        <v>3.0361449447341534E-7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'Cálculo Pa média harmônica'!M28</f>
        <v>1.2337904188867286</v>
      </c>
      <c r="H27" s="238">
        <f>('Anual_1947-1989 (ref1987)'!AI29)</f>
        <v>1.2114459988077695</v>
      </c>
      <c r="I27" s="238">
        <f t="shared" si="2"/>
        <v>1.0184444210480279</v>
      </c>
      <c r="J27" s="238">
        <f>('Anual_1947-1989 (ref1987)'!AP29)</f>
        <v>1.0042949390459408</v>
      </c>
      <c r="K27" s="238">
        <f t="shared" si="3"/>
        <v>4.2949390459408043E-3</v>
      </c>
      <c r="L27" s="238">
        <f>'Anual_1947-1989 (ref1987)'!AN29</f>
        <v>0.97978780444649671</v>
      </c>
      <c r="M27" s="238">
        <f t="shared" si="4"/>
        <v>-2.0212195553503287E-2</v>
      </c>
      <c r="N27" s="238">
        <f t="shared" si="5"/>
        <v>3.5281055600243225E-4</v>
      </c>
      <c r="O27" s="238">
        <f t="shared" si="6"/>
        <v>3.2754915128191809E-4</v>
      </c>
      <c r="P27" s="238">
        <f t="shared" si="7"/>
        <v>6.803597072843504E-4</v>
      </c>
      <c r="Q27" s="239">
        <f t="shared" si="8"/>
        <v>6.803597072843504E-4</v>
      </c>
      <c r="R27" s="238">
        <f t="shared" si="9"/>
        <v>1.0006803597072844</v>
      </c>
      <c r="S27" s="46">
        <f t="shared" si="10"/>
        <v>101.54128407798626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-1.2852839498567637E-3</v>
      </c>
      <c r="X27" s="53">
        <f t="shared" si="13"/>
        <v>1.6519548317594038E-6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'Cálculo Pa média harmônica'!M29</f>
        <v>1.3316675896852508</v>
      </c>
      <c r="H28" s="238">
        <f>('Anual_1947-1989 (ref1987)'!AI30)</f>
        <v>1.3960517152357295</v>
      </c>
      <c r="I28" s="238">
        <f t="shared" si="2"/>
        <v>0.95388127470649819</v>
      </c>
      <c r="J28" s="238">
        <f>('Anual_1947-1989 (ref1987)'!AP30)</f>
        <v>1.1185901187265608</v>
      </c>
      <c r="K28" s="238">
        <f t="shared" si="3"/>
        <v>0.11859011872656078</v>
      </c>
      <c r="L28" s="238">
        <f>'Anual_1947-1989 (ref1987)'!AN30</f>
        <v>0.99122029905153874</v>
      </c>
      <c r="M28" s="238">
        <f t="shared" si="4"/>
        <v>-8.7797009484612554E-3</v>
      </c>
      <c r="N28" s="238">
        <f t="shared" si="5"/>
        <v>9.5338530730701906E-3</v>
      </c>
      <c r="O28" s="238">
        <f t="shared" si="6"/>
        <v>1.0333019818726718E-4</v>
      </c>
      <c r="P28" s="238">
        <f t="shared" si="7"/>
        <v>9.637183271257458E-3</v>
      </c>
      <c r="Q28" s="239">
        <f t="shared" si="8"/>
        <v>9.637183271257458E-3</v>
      </c>
      <c r="R28" s="238">
        <f t="shared" si="9"/>
        <v>1.0096371832712574</v>
      </c>
      <c r="S28" s="46">
        <f t="shared" si="10"/>
        <v>102.51985604224463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-2.1847929964927161E-3</v>
      </c>
      <c r="X28" s="53">
        <f t="shared" si="13"/>
        <v>4.7733204375236214E-6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'Cálculo Pa média harmônica'!M30</f>
        <v>1.454652389950233</v>
      </c>
      <c r="H29" s="238">
        <f>('Anual_1947-1989 (ref1987)'!AI31)</f>
        <v>1.3914260300571599</v>
      </c>
      <c r="I29" s="238">
        <f t="shared" si="2"/>
        <v>1.0454399720339254</v>
      </c>
      <c r="J29" s="238">
        <f>('Anual_1947-1989 (ref1987)'!AP31)</f>
        <v>0.83311382843720716</v>
      </c>
      <c r="K29" s="238">
        <f t="shared" si="3"/>
        <v>-0.16688617156279284</v>
      </c>
      <c r="L29" s="238">
        <f>'Anual_1947-1989 (ref1987)'!AN31</f>
        <v>1.047969702867436</v>
      </c>
      <c r="M29" s="238">
        <f t="shared" si="4"/>
        <v>4.7969702867435959E-2</v>
      </c>
      <c r="N29" s="238">
        <f t="shared" si="5"/>
        <v>-1.8291128152445681E-2</v>
      </c>
      <c r="O29" s="238">
        <f t="shared" si="6"/>
        <v>-2.5733154395520671E-3</v>
      </c>
      <c r="P29" s="238">
        <f t="shared" si="7"/>
        <v>-2.0864443591997749E-2</v>
      </c>
      <c r="Q29" s="239">
        <f t="shared" si="8"/>
        <v>-2.0864443591997749E-2</v>
      </c>
      <c r="R29" s="238">
        <f t="shared" si="9"/>
        <v>0.97913555640800221</v>
      </c>
      <c r="S29" s="46">
        <f t="shared" si="10"/>
        <v>100.38083628879149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-2.7576600435072381E-3</v>
      </c>
      <c r="X29" s="53">
        <f t="shared" si="13"/>
        <v>7.6046889155563422E-6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'Cálculo Pa média harmônica'!M31</f>
        <v>1.426049939233468</v>
      </c>
      <c r="H30" s="238">
        <f>('Anual_1947-1989 (ref1987)'!AI32)</f>
        <v>1.228221122448157</v>
      </c>
      <c r="I30" s="238">
        <f t="shared" si="2"/>
        <v>1.1610693817013893</v>
      </c>
      <c r="J30" s="238">
        <f>('Anual_1947-1989 (ref1987)'!AP32)</f>
        <v>0.9539569412069</v>
      </c>
      <c r="K30" s="238">
        <f t="shared" si="3"/>
        <v>-4.60430587931E-2</v>
      </c>
      <c r="L30" s="238">
        <f>'Anual_1947-1989 (ref1987)'!AN32</f>
        <v>0.88181491719457405</v>
      </c>
      <c r="M30" s="238">
        <f t="shared" si="4"/>
        <v>-0.11818508280542595</v>
      </c>
      <c r="N30" s="238">
        <f t="shared" si="5"/>
        <v>-4.8739240384043491E-3</v>
      </c>
      <c r="O30" s="238">
        <f t="shared" si="6"/>
        <v>5.0905591461171832E-3</v>
      </c>
      <c r="P30" s="238">
        <f t="shared" si="7"/>
        <v>2.1663510771283406E-4</v>
      </c>
      <c r="Q30" s="239">
        <f t="shared" si="8"/>
        <v>2.1663510771283406E-4</v>
      </c>
      <c r="R30" s="238">
        <f t="shared" si="9"/>
        <v>1.0002166351077129</v>
      </c>
      <c r="S30" s="46">
        <f t="shared" si="10"/>
        <v>100.40258230207321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-3.0999699703253307E-3</v>
      </c>
      <c r="X30" s="53">
        <f t="shared" si="13"/>
        <v>9.6098138169188317E-6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'Cálculo Pa média harmônica'!M32</f>
        <v>1.4777284838845262</v>
      </c>
      <c r="H31" s="238">
        <f>('Anual_1947-1989 (ref1987)'!AI33)</f>
        <v>1.5339267163258381</v>
      </c>
      <c r="I31" s="238">
        <f t="shared" si="2"/>
        <v>0.96336315689453433</v>
      </c>
      <c r="J31" s="238">
        <f>('Anual_1947-1989 (ref1987)'!AP33)</f>
        <v>1.1150963289647406</v>
      </c>
      <c r="K31" s="238">
        <f t="shared" si="3"/>
        <v>0.11509632896474065</v>
      </c>
      <c r="L31" s="238">
        <f>'Anual_1947-1989 (ref1987)'!AN33</f>
        <v>0.98300057968367049</v>
      </c>
      <c r="M31" s="238">
        <f t="shared" si="4"/>
        <v>-1.6999420316329505E-2</v>
      </c>
      <c r="N31" s="238">
        <f t="shared" si="5"/>
        <v>9.1007780728605565E-3</v>
      </c>
      <c r="O31" s="238">
        <f t="shared" si="6"/>
        <v>4.1317761408304454E-4</v>
      </c>
      <c r="P31" s="238">
        <f t="shared" si="7"/>
        <v>9.5139556869436002E-3</v>
      </c>
      <c r="Q31" s="239">
        <f t="shared" si="8"/>
        <v>9.5139556869436002E-3</v>
      </c>
      <c r="R31" s="238">
        <f t="shared" si="9"/>
        <v>1.0095139556869437</v>
      </c>
      <c r="S31" s="46">
        <f t="shared" si="10"/>
        <v>101.35780802094986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-8.522680486819055E-4</v>
      </c>
      <c r="X31" s="53">
        <f t="shared" si="13"/>
        <v>7.2636082680406289E-7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'Cálculo Pa média harmônica'!M33</f>
        <v>1.4811190347969623</v>
      </c>
      <c r="H32" s="238">
        <f>('Anual_1947-1989 (ref1987)'!AI34)</f>
        <v>1.6518191445245833</v>
      </c>
      <c r="I32" s="238">
        <f t="shared" si="2"/>
        <v>0.89665932236379853</v>
      </c>
      <c r="J32" s="238">
        <f>('Anual_1947-1989 (ref1987)'!AP34)</f>
        <v>1.1669463710676247</v>
      </c>
      <c r="K32" s="238">
        <f t="shared" si="3"/>
        <v>0.16694637106762467</v>
      </c>
      <c r="L32" s="238">
        <f>'Anual_1947-1989 (ref1987)'!AN34</f>
        <v>1.0323978299355943</v>
      </c>
      <c r="M32" s="238">
        <f t="shared" si="4"/>
        <v>3.2397829935594258E-2</v>
      </c>
      <c r="N32" s="238">
        <f t="shared" si="5"/>
        <v>1.1343220531837015E-2</v>
      </c>
      <c r="O32" s="238">
        <f t="shared" si="6"/>
        <v>-2.0858012384891261E-4</v>
      </c>
      <c r="P32" s="238">
        <f t="shared" si="7"/>
        <v>1.1134640407988103E-2</v>
      </c>
      <c r="Q32" s="239">
        <f t="shared" si="8"/>
        <v>1.1134640407988103E-2</v>
      </c>
      <c r="R32" s="238">
        <f t="shared" si="9"/>
        <v>1.0111346404079882</v>
      </c>
      <c r="S32" s="46">
        <f t="shared" si="10"/>
        <v>102.48639076580504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-4.1314749755098912E-4</v>
      </c>
      <c r="X32" s="53">
        <f t="shared" si="13"/>
        <v>1.7069085473264457E-7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'Cálculo Pa média harmônica'!M34</f>
        <v>1.4000660168130183</v>
      </c>
      <c r="H33" s="238">
        <f>('Anual_1947-1989 (ref1987)'!AI35)</f>
        <v>1.1948845242489192</v>
      </c>
      <c r="I33" s="238">
        <f t="shared" si="2"/>
        <v>1.1717165871681803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'Anual_1947-1989 (ref1987)'!AN35</f>
        <v>0.9185680971890775</v>
      </c>
      <c r="M33" s="238">
        <f t="shared" si="4"/>
        <v>-8.1431902810922496E-2</v>
      </c>
      <c r="N33" s="238">
        <f t="shared" si="5"/>
        <v>-1.1679972819988796E-2</v>
      </c>
      <c r="O33" s="238">
        <f t="shared" si="6"/>
        <v>1.0566559747992599E-3</v>
      </c>
      <c r="P33" s="238">
        <f t="shared" si="7"/>
        <v>-1.0623316845189535E-2</v>
      </c>
      <c r="Q33" s="239">
        <f t="shared" si="8"/>
        <v>-1.0623316845189535E-2</v>
      </c>
      <c r="R33" s="238">
        <f t="shared" si="9"/>
        <v>0.98937668315481042</v>
      </c>
      <c r="S33" s="46">
        <f t="shared" si="10"/>
        <v>101.39764536437998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1.091265938353396E-5</v>
      </c>
      <c r="X33" s="53">
        <f t="shared" si="13"/>
        <v>1.1908613482103177E-10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'Cálculo Pa média harmônica'!M35</f>
        <v>1.5885059890164208</v>
      </c>
      <c r="H34" s="238">
        <f>('Anual_1947-1989 (ref1987)'!AI36)</f>
        <v>1.648256624213289</v>
      </c>
      <c r="I34" s="238">
        <f t="shared" si="2"/>
        <v>0.96374919152811711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'Anual_1947-1989 (ref1987)'!AN36</f>
        <v>1.0810237658179673</v>
      </c>
      <c r="M34" s="238">
        <f t="shared" si="4"/>
        <v>8.102376581796733E-2</v>
      </c>
      <c r="N34" s="238">
        <f t="shared" si="5"/>
        <v>-6.2826679256095912E-3</v>
      </c>
      <c r="O34" s="238">
        <f t="shared" si="6"/>
        <v>-1.562969222952673E-3</v>
      </c>
      <c r="P34" s="238">
        <f t="shared" si="7"/>
        <v>-7.845637148562264E-3</v>
      </c>
      <c r="Q34" s="239">
        <f t="shared" si="8"/>
        <v>-7.845637148562264E-3</v>
      </c>
      <c r="R34" s="238">
        <f t="shared" si="9"/>
        <v>0.99215436285143777</v>
      </c>
      <c r="S34" s="46">
        <f t="shared" si="10"/>
        <v>100.60211623113247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2.2047762953134892E-3</v>
      </c>
      <c r="X34" s="53">
        <f t="shared" si="13"/>
        <v>4.8610385123762746E-6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'Cálculo Pa média harmônica'!M36</f>
        <v>1.9648301124018122</v>
      </c>
      <c r="H35" s="238">
        <f>('Anual_1947-1989 (ref1987)'!AI37)</f>
        <v>2.1229867101671194</v>
      </c>
      <c r="I35" s="238">
        <f t="shared" si="2"/>
        <v>0.92550278482296422</v>
      </c>
      <c r="J35" s="238">
        <f>('Anual_1947-1989 (ref1987)'!AP37)</f>
        <v>0.80615686519862451</v>
      </c>
      <c r="K35" s="238">
        <f t="shared" si="3"/>
        <v>-0.19384313480137549</v>
      </c>
      <c r="L35" s="238">
        <f>'Anual_1947-1989 (ref1987)'!AN37</f>
        <v>1.2034068846286603</v>
      </c>
      <c r="M35" s="238">
        <f t="shared" si="4"/>
        <v>0.2034068846286603</v>
      </c>
      <c r="N35" s="238">
        <f t="shared" si="5"/>
        <v>-1.807964371514648E-2</v>
      </c>
      <c r="O35" s="238">
        <f t="shared" si="6"/>
        <v>-3.7703027355472361E-3</v>
      </c>
      <c r="P35" s="238">
        <f t="shared" si="7"/>
        <v>-2.1849946450693717E-2</v>
      </c>
      <c r="Q35" s="239">
        <f t="shared" si="8"/>
        <v>-2.1849946450693717E-2</v>
      </c>
      <c r="R35" s="238">
        <f t="shared" si="9"/>
        <v>0.97815005354930629</v>
      </c>
      <c r="S35" s="46">
        <f t="shared" si="10"/>
        <v>98.403965378655755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-5.9766789203918522E-4</v>
      </c>
      <c r="X35" s="53">
        <f t="shared" si="13"/>
        <v>3.5720690917456313E-7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'Cálculo Pa média harmônica'!M37</f>
        <v>2.0035861738690657</v>
      </c>
      <c r="H36" s="238">
        <f>('Anual_1947-1989 (ref1987)'!AI38)</f>
        <v>1.7005560831521107</v>
      </c>
      <c r="I36" s="238">
        <f t="shared" si="2"/>
        <v>1.1781947056725501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'Anual_1947-1989 (ref1987)'!AN38</f>
        <v>0.90421034985589854</v>
      </c>
      <c r="M36" s="238">
        <f t="shared" si="4"/>
        <v>-9.5789650144101457E-2</v>
      </c>
      <c r="N36" s="238">
        <f t="shared" si="5"/>
        <v>-1.3751214433241465E-2</v>
      </c>
      <c r="O36" s="238">
        <f t="shared" si="6"/>
        <v>4.1023737130845705E-4</v>
      </c>
      <c r="P36" s="238">
        <f t="shared" si="7"/>
        <v>-1.3340977061933008E-2</v>
      </c>
      <c r="Q36" s="239">
        <f t="shared" si="8"/>
        <v>-1.3340977061933008E-2</v>
      </c>
      <c r="R36" s="238">
        <f t="shared" si="9"/>
        <v>0.98665902293806695</v>
      </c>
      <c r="S36" s="46">
        <f t="shared" si="10"/>
        <v>97.091160333735857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1.7057564794704938E-6</v>
      </c>
      <c r="X36" s="53">
        <f t="shared" si="13"/>
        <v>2.909605167255573E-12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'Cálculo Pa média harmônica'!M38</f>
        <v>2.0291664548815636</v>
      </c>
      <c r="H37" s="238">
        <f>('Anual_1947-1989 (ref1987)'!AI39)</f>
        <v>1.8317394183547369</v>
      </c>
      <c r="I37" s="238">
        <f t="shared" si="2"/>
        <v>1.1077811803079256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'Anual_1947-1989 (ref1987)'!AN39</f>
        <v>0.9155565569216535</v>
      </c>
      <c r="M37" s="238">
        <f t="shared" si="4"/>
        <v>-8.4443443078346503E-2</v>
      </c>
      <c r="N37" s="238">
        <f t="shared" si="5"/>
        <v>-2.5462692199984499E-3</v>
      </c>
      <c r="O37" s="238">
        <f t="shared" si="6"/>
        <v>6.3659475762209026E-4</v>
      </c>
      <c r="P37" s="238">
        <f t="shared" si="7"/>
        <v>-1.9096744623763595E-3</v>
      </c>
      <c r="Q37" s="239">
        <f t="shared" si="8"/>
        <v>-1.9096744623763595E-3</v>
      </c>
      <c r="R37" s="238">
        <f t="shared" si="9"/>
        <v>0.99809032553762367</v>
      </c>
      <c r="S37" s="46">
        <f t="shared" si="10"/>
        <v>96.905747824324038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-1.8907581954191732E-5</v>
      </c>
      <c r="X37" s="53">
        <f t="shared" si="13"/>
        <v>3.5749665535447682E-10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'Cálculo Pa média harmônica'!M39</f>
        <v>2.2345726113554076</v>
      </c>
      <c r="H38" s="238">
        <f>('Anual_1947-1989 (ref1987)'!AI40)</f>
        <v>3.0545399400409101</v>
      </c>
      <c r="I38" s="238">
        <f t="shared" si="2"/>
        <v>0.7315578303832817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'Anual_1947-1989 (ref1987)'!AN40</f>
        <v>1.3742208307207426</v>
      </c>
      <c r="M38" s="238">
        <f t="shared" si="4"/>
        <v>0.37422083072074264</v>
      </c>
      <c r="N38" s="238">
        <f t="shared" si="5"/>
        <v>-8.4590049695164109E-4</v>
      </c>
      <c r="O38" s="238">
        <f t="shared" si="6"/>
        <v>7.045223890518041E-3</v>
      </c>
      <c r="P38" s="238">
        <f t="shared" si="7"/>
        <v>6.1993233935663996E-3</v>
      </c>
      <c r="Q38" s="239">
        <f t="shared" si="8"/>
        <v>6.1993233935663996E-3</v>
      </c>
      <c r="R38" s="238">
        <f t="shared" si="9"/>
        <v>1.0061993233935664</v>
      </c>
      <c r="S38" s="46">
        <f t="shared" si="10"/>
        <v>97.506497893782424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-5.0264442891831598E-3</v>
      </c>
      <c r="X38" s="53">
        <f t="shared" si="13"/>
        <v>2.5265142192261999E-5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'Cálculo Pa média harmônica'!M40</f>
        <v>2.7770087218355486</v>
      </c>
      <c r="H39" s="238">
        <f>('Anual_1947-1989 (ref1987)'!AI41)</f>
        <v>3.3114485212482885</v>
      </c>
      <c r="I39" s="238">
        <f t="shared" si="2"/>
        <v>0.83860845307319565</v>
      </c>
      <c r="J39" s="238">
        <f>('Anual_1947-1989 (ref1987)'!AP41)</f>
        <v>1.059696046486118</v>
      </c>
      <c r="K39" s="238">
        <f t="shared" si="3"/>
        <v>5.9696046486118037E-2</v>
      </c>
      <c r="L39" s="238">
        <f>'Anual_1947-1989 (ref1987)'!AN41</f>
        <v>1.1583774837745211</v>
      </c>
      <c r="M39" s="238">
        <f t="shared" si="4"/>
        <v>0.1583774837745211</v>
      </c>
      <c r="N39" s="238">
        <f t="shared" si="5"/>
        <v>5.9648236566063407E-3</v>
      </c>
      <c r="O39" s="238">
        <f t="shared" si="6"/>
        <v>8.5326943385481049E-3</v>
      </c>
      <c r="P39" s="238">
        <f t="shared" si="7"/>
        <v>1.4497517995154446E-2</v>
      </c>
      <c r="Q39" s="239">
        <f t="shared" si="8"/>
        <v>1.4497517995154446E-2</v>
      </c>
      <c r="R39" s="238">
        <f t="shared" si="9"/>
        <v>1.0144975179951545</v>
      </c>
      <c r="S39" s="46">
        <f t="shared" si="10"/>
        <v>98.920100101642035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-5.5796586279913962E-3</v>
      </c>
      <c r="X39" s="53">
        <f t="shared" si="13"/>
        <v>3.1132590404918829E-5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'Cálculo Pa média harmônica'!M41</f>
        <v>3.2313331090691455</v>
      </c>
      <c r="H40" s="238">
        <f>('Anual_1947-1989 (ref1987)'!AI42)</f>
        <v>3.1226083521248853</v>
      </c>
      <c r="I40" s="238">
        <f t="shared" si="2"/>
        <v>1.0348185698248948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'Anual_1947-1989 (ref1987)'!AN42</f>
        <v>0.98679550711825481</v>
      </c>
      <c r="M40" s="238">
        <f t="shared" si="4"/>
        <v>-1.3204492881745189E-2</v>
      </c>
      <c r="N40" s="238">
        <f t="shared" si="5"/>
        <v>-4.3384801050804873E-3</v>
      </c>
      <c r="O40" s="238">
        <f t="shared" si="6"/>
        <v>-7.2893009128256335E-4</v>
      </c>
      <c r="P40" s="238">
        <f t="shared" si="7"/>
        <v>-5.0674101963630504E-3</v>
      </c>
      <c r="Q40" s="239">
        <f t="shared" si="8"/>
        <v>-5.0674101963630504E-3</v>
      </c>
      <c r="R40" s="238">
        <f t="shared" si="9"/>
        <v>0.99493258980363697</v>
      </c>
      <c r="S40" s="46">
        <f t="shared" si="10"/>
        <v>98.41883137776172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-4.6902321672451595E-3</v>
      </c>
      <c r="X40" s="53">
        <f t="shared" si="13"/>
        <v>2.1998277782661224E-5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'Cálculo Pa média harmônica'!M42</f>
        <v>2.419179374906129</v>
      </c>
      <c r="H41" s="238">
        <f>('Anual_1947-1989 (ref1987)'!AI43)</f>
        <v>2.2786037903238219</v>
      </c>
      <c r="I41" s="238">
        <f t="shared" si="2"/>
        <v>1.0616937377087086</v>
      </c>
      <c r="J41" s="238">
        <f>('Anual_1947-1989 (ref1987)'!AP43)</f>
        <v>1.2707583780920078</v>
      </c>
      <c r="K41" s="238">
        <f t="shared" si="3"/>
        <v>0.27075837809200776</v>
      </c>
      <c r="L41" s="238">
        <f>'Anual_1947-1989 (ref1987)'!AN43</f>
        <v>0.83554386248906032</v>
      </c>
      <c r="M41" s="238">
        <f t="shared" si="4"/>
        <v>-0.16445613751093968</v>
      </c>
      <c r="N41" s="238">
        <f t="shared" si="5"/>
        <v>2.2796749014226084E-2</v>
      </c>
      <c r="O41" s="238">
        <f t="shared" si="6"/>
        <v>-5.0661295104451427E-3</v>
      </c>
      <c r="P41" s="238">
        <f t="shared" si="7"/>
        <v>1.773061950378094E-2</v>
      </c>
      <c r="Q41" s="239">
        <f t="shared" si="8"/>
        <v>1.773061950378094E-2</v>
      </c>
      <c r="R41" s="238">
        <f t="shared" si="9"/>
        <v>1.017730619503781</v>
      </c>
      <c r="S41" s="46">
        <f t="shared" si="10"/>
        <v>100.16385822892759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1.3012499774480071E-2</v>
      </c>
      <c r="X41" s="53">
        <f t="shared" si="13"/>
        <v>1.6932515038084388E-4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'Cálculo Pa média harmônica'!M43</f>
        <v>2.9146380166116161</v>
      </c>
      <c r="H42" s="238">
        <f>('Anual_1947-1989 (ref1987)'!AI44)</f>
        <v>2.8806362944324477</v>
      </c>
      <c r="I42" s="238">
        <f t="shared" si="2"/>
        <v>1.0118035457113712</v>
      </c>
      <c r="J42" s="238">
        <f>('Anual_1947-1989 (ref1987)'!AP44)</f>
        <v>0.891479939868144</v>
      </c>
      <c r="K42" s="238">
        <f t="shared" si="3"/>
        <v>-0.108520060131856</v>
      </c>
      <c r="L42" s="238">
        <f>'Anual_1947-1989 (ref1987)'!AN44</f>
        <v>1.0467621618344152</v>
      </c>
      <c r="M42" s="238">
        <f t="shared" si="4"/>
        <v>4.6762161834415172E-2</v>
      </c>
      <c r="N42" s="238">
        <f t="shared" si="5"/>
        <v>-8.9281209548562075E-3</v>
      </c>
      <c r="O42" s="238">
        <f t="shared" si="6"/>
        <v>1.5164456541064196E-3</v>
      </c>
      <c r="P42" s="238">
        <f t="shared" si="7"/>
        <v>-7.4116753007497874E-3</v>
      </c>
      <c r="Q42" s="239">
        <f t="shared" si="8"/>
        <v>-7.4116753007497874E-3</v>
      </c>
      <c r="R42" s="238">
        <f t="shared" si="9"/>
        <v>0.99258832469925018</v>
      </c>
      <c r="S42" s="46">
        <f t="shared" si="10"/>
        <v>99.421476234864443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-1.656660994017959E-2</v>
      </c>
      <c r="X42" s="53">
        <f t="shared" si="13"/>
        <v>2.7445256491005722E-4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'Cálculo Pa média harmônica'!M44</f>
        <v>6.8245094479027779</v>
      </c>
      <c r="H43" s="238">
        <f>('Anual_1947-1989 (ref1987)'!AI45)</f>
        <v>7.442859984864123</v>
      </c>
      <c r="I43" s="238">
        <f t="shared" si="2"/>
        <v>0.9169203050683703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'Anual_1947-1989 (ref1987)'!AN45</f>
        <v>1.0497503645243507</v>
      </c>
      <c r="M43" s="238">
        <f t="shared" si="4"/>
        <v>4.9750364524350665E-2</v>
      </c>
      <c r="N43" s="238">
        <f t="shared" si="5"/>
        <v>6.4640042902993512E-3</v>
      </c>
      <c r="O43" s="238">
        <f t="shared" si="6"/>
        <v>2.6385784773040799E-3</v>
      </c>
      <c r="P43" s="238">
        <f t="shared" si="7"/>
        <v>9.1025827676034302E-3</v>
      </c>
      <c r="Q43" s="239">
        <f t="shared" si="8"/>
        <v>9.1025827676034302E-3</v>
      </c>
      <c r="R43" s="238">
        <f t="shared" si="9"/>
        <v>1.0091025827676035</v>
      </c>
      <c r="S43" s="46">
        <f t="shared" si="10"/>
        <v>100.32646845116962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-2.2190551662272996E-2</v>
      </c>
      <c r="X43" s="53">
        <f t="shared" si="13"/>
        <v>4.9242058307600689E-4</v>
      </c>
    </row>
    <row r="44" spans="1:26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'Cálculo Pa média harmônica'!M45</f>
        <v>13.509837340376647</v>
      </c>
      <c r="H44" s="238">
        <f>('Anual_1947-1989 (ref1987)'!AI46)</f>
        <v>11.048864939077795</v>
      </c>
      <c r="I44" s="238">
        <f t="shared" si="2"/>
        <v>1.2227353139773522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'Anual_1947-1989 (ref1987)'!AN46</f>
        <v>0.83747119637237311</v>
      </c>
      <c r="M44" s="238">
        <f t="shared" si="4"/>
        <v>-0.16252880362762689</v>
      </c>
      <c r="N44" s="238">
        <f t="shared" si="5"/>
        <v>-4.0767072225579796E-3</v>
      </c>
      <c r="O44" s="238">
        <f t="shared" si="6"/>
        <v>-6.7310385923607672E-3</v>
      </c>
      <c r="P44" s="238">
        <f t="shared" si="7"/>
        <v>-1.0807745814918748E-2</v>
      </c>
      <c r="Q44" s="239">
        <f t="shared" si="8"/>
        <v>-1.0807745814918748E-2</v>
      </c>
      <c r="R44" s="238">
        <f t="shared" si="9"/>
        <v>0.98919225418508128</v>
      </c>
      <c r="S44" s="46">
        <f t="shared" si="10"/>
        <v>99.24216548164091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-1.0294825190750732E-2</v>
      </c>
      <c r="X44" s="53">
        <f t="shared" si="13"/>
        <v>1.0598342570811584E-4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'Cálculo Pa média harmônica'!M46</f>
        <v>27.995929598122039</v>
      </c>
      <c r="H45" s="238">
        <f>('Anual_1947-1989 (ref1987)'!AI47)</f>
        <v>23.563184667851882</v>
      </c>
      <c r="I45" s="238">
        <f t="shared" si="2"/>
        <v>1.1881216394453638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'Anual_1947-1989 (ref1987)'!AN47</f>
        <v>0.88529451811486726</v>
      </c>
      <c r="M45" s="238">
        <f t="shared" si="4"/>
        <v>-0.11470548188513274</v>
      </c>
      <c r="N45" s="238">
        <f t="shared" si="5"/>
        <v>-8.6555449970851135E-3</v>
      </c>
      <c r="O45" s="238">
        <f t="shared" si="6"/>
        <v>-1.6051780861017963E-3</v>
      </c>
      <c r="P45" s="238">
        <f t="shared" si="7"/>
        <v>-1.026072308318691E-2</v>
      </c>
      <c r="Q45" s="239">
        <f t="shared" si="8"/>
        <v>-1.026072308318691E-2</v>
      </c>
      <c r="R45" s="238">
        <f t="shared" si="9"/>
        <v>0.98973927691681307</v>
      </c>
      <c r="S45" s="46">
        <f t="shared" si="10"/>
        <v>98.223869103457986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7.3628702030262647E-3</v>
      </c>
      <c r="X45" s="53">
        <f t="shared" si="13"/>
        <v>5.4211857626612027E-5</v>
      </c>
      <c r="Y45" s="228">
        <f>AVERAGE(X45:X71)</f>
        <v>2.0125925462163833E-6</v>
      </c>
      <c r="Z45" s="228">
        <f>SQRT(Y45)</f>
        <v>1.4186587137914402E-3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'Anual_1900-2000 (ref1985e2000)'!J21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98.905387969954546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'Anual_1900-2000 (ref1985e2000)'!J22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99.54195953990164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'Anual_1900-2000 (ref1985e2000)'!J23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99.511776068276447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'Anual_1900-2000 (ref1985e2000)'!J24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99.88277686954504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'Anual_1900-2000 (ref1985e2000)'!J25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100.64791117287035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'Anual_1900-2000 (ref1985e2000)'!J26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100.90132594550174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('Trimestral_1996-2017 (ref2010)'!F5/'Trimestral_1996-2017 (ref2010)'!B5)</f>
        <v>6.9836495772864715E-2</v>
      </c>
      <c r="D52" s="48">
        <f>('Trimestral_1996-2017 (ref2010)'!G5/'Trimestral_1996-2017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'Trimestral_1996-2017 (ref2010)'!J31</f>
        <v>1.0791301158535351</v>
      </c>
      <c r="H52" s="238">
        <f>('Trimestral_1996-2017 (ref2010)'!B31)</f>
        <v>1.041086984787414</v>
      </c>
      <c r="I52" s="238">
        <f t="shared" si="2"/>
        <v>1.0365417411052251</v>
      </c>
      <c r="J52" s="238">
        <f>('Trimestral_1996-2017 (ref2010)'!R31)</f>
        <v>0.99435027299070444</v>
      </c>
      <c r="K52" s="238">
        <f t="shared" si="3"/>
        <v>-5.6497270092955576E-3</v>
      </c>
      <c r="L52" s="238">
        <f>('Trimestral_1996-2017 (ref2010)'!N31)</f>
        <v>0.96748336333383045</v>
      </c>
      <c r="M52" s="238">
        <f t="shared" si="4"/>
        <v>-3.2516636666169552E-2</v>
      </c>
      <c r="N52" s="238">
        <f t="shared" si="5"/>
        <v>-4.8536614936381015E-4</v>
      </c>
      <c r="O52" s="238">
        <f t="shared" si="6"/>
        <v>8.7684176613701662E-4</v>
      </c>
      <c r="P52" s="238">
        <f t="shared" si="7"/>
        <v>3.9147561677320647E-4</v>
      </c>
      <c r="Q52" s="239">
        <f t="shared" si="8"/>
        <v>3.9147561677320647E-4</v>
      </c>
      <c r="R52" s="238">
        <f t="shared" si="9"/>
        <v>1.0003914756167731</v>
      </c>
      <c r="S52" s="46">
        <f t="shared" si="10"/>
        <v>100.94082635430948</v>
      </c>
      <c r="U52" s="46">
        <f>'SNA 2008'!S52</f>
        <v>95.553149361111124</v>
      </c>
      <c r="V52" s="151">
        <f t="shared" si="11"/>
        <v>3.9091618233877412E-4</v>
      </c>
      <c r="W52" s="151">
        <f t="shared" si="12"/>
        <v>-5.5943443443234962E-7</v>
      </c>
      <c r="X52" s="53">
        <f t="shared" si="13"/>
        <v>3.1296688642864288E-13</v>
      </c>
    </row>
    <row r="53" spans="1:24">
      <c r="B53" s="123">
        <v>1998</v>
      </c>
      <c r="C53" s="48">
        <f>('Trimestral_1996-2017 (ref2010)'!F6/'Trimestral_1996-2017 (ref2010)'!B6)</f>
        <v>7.0305003346416484E-2</v>
      </c>
      <c r="D53" s="48">
        <f>('Trimestral_1996-2017 (ref2010)'!G6/'Trimestral_1996-2017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'Trimestral_1996-2017 (ref2010)'!J32</f>
        <v>1.0391868875478223</v>
      </c>
      <c r="H53" s="238">
        <f>('Trimestral_1996-2017 (ref2010)'!B32)</f>
        <v>1.0102678571428581</v>
      </c>
      <c r="I53" s="238">
        <f t="shared" si="2"/>
        <v>1.0286251118458329</v>
      </c>
      <c r="J53" s="238">
        <f>('Trimestral_1996-2017 (ref2010)'!R32)</f>
        <v>0.97787081881831983</v>
      </c>
      <c r="K53" s="238">
        <f t="shared" si="3"/>
        <v>-2.2129181181680169E-2</v>
      </c>
      <c r="L53" s="238">
        <f>('Trimestral_1996-2017 (ref2010)'!N32)</f>
        <v>0.98311004666177348</v>
      </c>
      <c r="M53" s="238">
        <f t="shared" si="4"/>
        <v>-1.6889953338226515E-2</v>
      </c>
      <c r="N53" s="238">
        <f t="shared" si="5"/>
        <v>-1.8709272528861123E-3</v>
      </c>
      <c r="O53" s="238">
        <f t="shared" si="6"/>
        <v>4.0847194398308456E-4</v>
      </c>
      <c r="P53" s="238">
        <f t="shared" si="7"/>
        <v>-1.4624553089030278E-3</v>
      </c>
      <c r="Q53" s="239">
        <f t="shared" si="8"/>
        <v>-1.4624553089030278E-3</v>
      </c>
      <c r="R53" s="238">
        <f t="shared" si="9"/>
        <v>0.99853754469109701</v>
      </c>
      <c r="S53" s="46">
        <f t="shared" si="10"/>
        <v>100.79320490692257</v>
      </c>
      <c r="U53" s="46">
        <f>'SNA 2008'!S53</f>
        <v>95.412200847536184</v>
      </c>
      <c r="V53" s="151">
        <f t="shared" si="11"/>
        <v>-1.4750797280608241E-3</v>
      </c>
      <c r="W53" s="151">
        <f t="shared" si="12"/>
        <v>-1.2624419157796288E-5</v>
      </c>
      <c r="X53" s="53">
        <f t="shared" si="13"/>
        <v>1.5937595907173393E-10</v>
      </c>
    </row>
    <row r="54" spans="1:24">
      <c r="B54" s="123">
        <v>1999</v>
      </c>
      <c r="C54" s="48">
        <f>('Trimestral_1996-2017 (ref2010)'!F7/'Trimestral_1996-2017 (ref2010)'!B7)</f>
        <v>9.5648982595650175E-2</v>
      </c>
      <c r="D54" s="48">
        <f>('Trimestral_1996-2017 (ref2010)'!G7/'Trimestral_1996-2017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'Trimestral_1996-2017 (ref2010)'!J33</f>
        <v>1.0831432193949895</v>
      </c>
      <c r="H54" s="238">
        <f>('Trimestral_1996-2017 (ref2010)'!B33)</f>
        <v>1.3966473440722325</v>
      </c>
      <c r="I54" s="238">
        <f t="shared" si="2"/>
        <v>0.77553093412747076</v>
      </c>
      <c r="J54" s="238">
        <f>('Trimestral_1996-2017 (ref2010)'!R33)</f>
        <v>0.90047143396234364</v>
      </c>
      <c r="K54" s="238">
        <f t="shared" si="3"/>
        <v>-9.9528566037656363E-2</v>
      </c>
      <c r="L54" s="238">
        <f>('Trimestral_1996-2017 (ref2010)'!N33)</f>
        <v>1.3588324339000899</v>
      </c>
      <c r="M54" s="238">
        <f t="shared" si="4"/>
        <v>0.3588324339000899</v>
      </c>
      <c r="N54" s="238">
        <f t="shared" si="5"/>
        <v>-8.0978029632499046E-3</v>
      </c>
      <c r="O54" s="238">
        <f t="shared" si="6"/>
        <v>-4.8916290394900065E-3</v>
      </c>
      <c r="P54" s="238">
        <f t="shared" si="7"/>
        <v>-1.2989432002739911E-2</v>
      </c>
      <c r="Q54" s="239">
        <f t="shared" si="8"/>
        <v>-1.2989432002739911E-2</v>
      </c>
      <c r="R54" s="238">
        <f t="shared" si="9"/>
        <v>0.98701056799726006</v>
      </c>
      <c r="S54" s="46">
        <f t="shared" si="10"/>
        <v>99.483958425445863</v>
      </c>
      <c r="U54" s="46">
        <f>'SNA 2008'!S54</f>
        <v>94.1781092324253</v>
      </c>
      <c r="V54" s="151">
        <f t="shared" si="11"/>
        <v>-1.2934316619348296E-2</v>
      </c>
      <c r="W54" s="151">
        <f t="shared" si="12"/>
        <v>5.5115383391615008E-5</v>
      </c>
      <c r="X54" s="53">
        <f t="shared" si="13"/>
        <v>3.0377054864047114E-9</v>
      </c>
    </row>
    <row r="55" spans="1:24" ht="13.5" thickBot="1">
      <c r="B55" s="140">
        <v>2000</v>
      </c>
      <c r="C55" s="48">
        <f>('Trimestral_1996-2017 (ref2010)'!F8/'Trimestral_1996-2017 (ref2010)'!B8)</f>
        <v>0.10188048005849121</v>
      </c>
      <c r="D55" s="48">
        <f>('Trimestral_1996-2017 (ref2010)'!G8/'Trimestral_1996-2017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'Trimestral_1996-2017 (ref2010)'!J34</f>
        <v>1.0683975831814982</v>
      </c>
      <c r="H55" s="238">
        <f>('Trimestral_1996-2017 (ref2010)'!B34)</f>
        <v>1.0404176133098821</v>
      </c>
      <c r="I55" s="238">
        <f t="shared" si="2"/>
        <v>1.0268930182588927</v>
      </c>
      <c r="J55" s="238">
        <f>('Trimestral_1996-2017 (ref2010)'!R34)</f>
        <v>0.95881711569433592</v>
      </c>
      <c r="K55" s="238">
        <f t="shared" si="3"/>
        <v>-4.118288430566408E-2</v>
      </c>
      <c r="L55" s="238">
        <f>('Trimestral_1996-2017 (ref2010)'!N34)</f>
        <v>0.99450486018370599</v>
      </c>
      <c r="M55" s="238">
        <f t="shared" si="4"/>
        <v>-5.4951398162940146E-3</v>
      </c>
      <c r="N55" s="238">
        <f t="shared" si="5"/>
        <v>-4.7872246714048836E-3</v>
      </c>
      <c r="O55" s="238">
        <f t="shared" si="6"/>
        <v>1.250789018596714E-4</v>
      </c>
      <c r="P55" s="238">
        <f t="shared" si="7"/>
        <v>-4.6621457695452118E-3</v>
      </c>
      <c r="Q55" s="239">
        <f t="shared" si="8"/>
        <v>-4.6621457695452118E-3</v>
      </c>
      <c r="R55" s="238">
        <f t="shared" si="9"/>
        <v>0.99533785423045473</v>
      </c>
      <c r="S55" s="46">
        <f t="shared" si="10"/>
        <v>99.020149709535048</v>
      </c>
      <c r="U55" s="46">
        <f>'SNA 2008'!S55</f>
        <v>93.744575641968069</v>
      </c>
      <c r="V55" s="151">
        <f t="shared" si="11"/>
        <v>-4.6033371660424427E-3</v>
      </c>
      <c r="W55" s="151">
        <f t="shared" si="12"/>
        <v>5.8808603502769063E-5</v>
      </c>
      <c r="X55" s="53">
        <f t="shared" si="13"/>
        <v>3.4584518459459017E-9</v>
      </c>
    </row>
    <row r="56" spans="1:24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'Anual_2000-2015 (ref2010)'!D25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98.554130315442634</v>
      </c>
      <c r="U56" s="46">
        <f>'SNA 2008'!S56</f>
        <v>93.305524692516357</v>
      </c>
      <c r="V56" s="151">
        <f t="shared" si="11"/>
        <v>-4.6834811128544374E-3</v>
      </c>
      <c r="W56" s="151">
        <f t="shared" si="12"/>
        <v>2.2827607738609874E-5</v>
      </c>
      <c r="X56" s="53">
        <f t="shared" si="13"/>
        <v>5.2109967506784141E-10</v>
      </c>
    </row>
    <row r="57" spans="1:24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'Anual_2000-2015 (ref2010)'!D26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98.863728507250869</v>
      </c>
      <c r="U57" s="46">
        <f>'SNA 2008'!S57</f>
        <v>93.599527398904087</v>
      </c>
      <c r="V57" s="151">
        <f t="shared" si="11"/>
        <v>3.1509678270027486E-3</v>
      </c>
      <c r="W57" s="151">
        <f t="shared" si="12"/>
        <v>9.5653224371000309E-6</v>
      </c>
      <c r="X57" s="53">
        <f t="shared" si="13"/>
        <v>9.1495393325689277E-11</v>
      </c>
    </row>
    <row r="58" spans="1:24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'Anual_2000-2015 (ref2010)'!D27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98.634648139036827</v>
      </c>
      <c r="U58" s="46">
        <f>'SNA 2008'!S58</f>
        <v>93.383106740471462</v>
      </c>
      <c r="V58" s="151">
        <f t="shared" si="11"/>
        <v>-2.312198196367854E-3</v>
      </c>
      <c r="W58" s="151">
        <f t="shared" si="12"/>
        <v>4.9344029477873912E-6</v>
      </c>
      <c r="X58" s="53">
        <f t="shared" si="13"/>
        <v>2.4348332451132895E-11</v>
      </c>
    </row>
    <row r="59" spans="1:24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'Anual_2000-2015 (ref2010)'!D28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99.148717029234447</v>
      </c>
      <c r="U59" s="46">
        <f>'SNA 2008'!S59</f>
        <v>93.871821978134491</v>
      </c>
      <c r="V59" s="151">
        <f t="shared" si="11"/>
        <v>5.2334437643122289E-3</v>
      </c>
      <c r="W59" s="151">
        <f t="shared" si="12"/>
        <v>2.1594785310532529E-5</v>
      </c>
      <c r="X59" s="53">
        <f t="shared" si="13"/>
        <v>4.6633475260799143E-10</v>
      </c>
    </row>
    <row r="60" spans="1:24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'Anual_2000-2015 (ref2010)'!D29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98.629494937220045</v>
      </c>
      <c r="U60" s="46">
        <f>'SNA 2008'!S60</f>
        <v>93.382794109251634</v>
      </c>
      <c r="V60" s="151">
        <f t="shared" si="11"/>
        <v>-5.2095278282419111E-3</v>
      </c>
      <c r="W60" s="151">
        <f t="shared" si="12"/>
        <v>2.7273086300470643E-5</v>
      </c>
      <c r="X60" s="53">
        <f t="shared" si="13"/>
        <v>7.4382123635291949E-10</v>
      </c>
    </row>
    <row r="61" spans="1:24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'Anual_2000-2015 (ref2010)'!D30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99.3857275275885</v>
      </c>
      <c r="U61" s="46">
        <f>'SNA 2008'!S61</f>
        <v>94.102476099640697</v>
      </c>
      <c r="V61" s="151">
        <f t="shared" si="11"/>
        <v>7.7067943538622341E-3</v>
      </c>
      <c r="W61" s="151">
        <f t="shared" si="12"/>
        <v>3.9386233706820151E-5</v>
      </c>
      <c r="X61" s="53">
        <f t="shared" si="13"/>
        <v>1.5512754056082558E-9</v>
      </c>
    </row>
    <row r="62" spans="1:24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'Anual_2000-2015 (ref2010)'!D31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99.51159747651424</v>
      </c>
      <c r="U62" s="46">
        <f>'SNA 2008'!S62</f>
        <v>94.221749931728866</v>
      </c>
      <c r="V62" s="151">
        <f t="shared" si="11"/>
        <v>1.2674887742791796E-3</v>
      </c>
      <c r="W62" s="151">
        <f t="shared" si="12"/>
        <v>1.0096524071382448E-6</v>
      </c>
      <c r="X62" s="53">
        <f t="shared" si="13"/>
        <v>1.0193979832400519E-12</v>
      </c>
    </row>
    <row r="63" spans="1:24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'Anual_2000-2015 (ref2010)'!D32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99.907505127520025</v>
      </c>
      <c r="U63" s="46">
        <f>'SNA 2008'!S63</f>
        <v>94.598130311587056</v>
      </c>
      <c r="V63" s="151">
        <f t="shared" si="11"/>
        <v>3.9946231112339969E-3</v>
      </c>
      <c r="W63" s="151">
        <f t="shared" si="12"/>
        <v>1.6115469456611312E-5</v>
      </c>
      <c r="X63" s="53">
        <f t="shared" si="13"/>
        <v>2.5970835580697206E-10</v>
      </c>
    </row>
    <row r="64" spans="1:24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'Anual_2000-2015 (ref2010)'!D33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99.902600956271627</v>
      </c>
      <c r="U64" s="46">
        <f>'SNA 2008'!S64</f>
        <v>94.593488136555507</v>
      </c>
      <c r="V64" s="151">
        <f t="shared" si="11"/>
        <v>-4.9072587547493995E-5</v>
      </c>
      <c r="W64" s="151">
        <f t="shared" si="12"/>
        <v>1.4528001470890881E-8</v>
      </c>
      <c r="X64" s="53">
        <f t="shared" si="13"/>
        <v>2.1106282673820758E-16</v>
      </c>
    </row>
    <row r="65" spans="1:24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'Anual_2000-2015 (ref2010)'!D34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101.52664797024183</v>
      </c>
      <c r="U65" s="46">
        <f>'SNA 2008'!S65</f>
        <v>96.158757113304674</v>
      </c>
      <c r="V65" s="151">
        <f t="shared" si="11"/>
        <v>1.6547322734198566E-2</v>
      </c>
      <c r="W65" s="151">
        <f t="shared" si="12"/>
        <v>2.9101911022112736E-4</v>
      </c>
      <c r="X65" s="53">
        <f t="shared" si="13"/>
        <v>8.4692122513896683E-8</v>
      </c>
    </row>
    <row r="66" spans="1:24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'Anual_2000-2015 (ref2010)'!D35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102.33043922788255</v>
      </c>
      <c r="U66" s="46">
        <f>'SNA 2008'!S66</f>
        <v>96.926583382828795</v>
      </c>
      <c r="V66" s="151">
        <f t="shared" si="11"/>
        <v>7.9849853780804558E-3</v>
      </c>
      <c r="W66" s="151">
        <f t="shared" si="12"/>
        <v>6.7938241093171495E-5</v>
      </c>
      <c r="X66" s="53">
        <f t="shared" si="13"/>
        <v>4.6156046028338963E-9</v>
      </c>
    </row>
    <row r="67" spans="1:24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 t="shared" ref="E67:E72" si="14">(C67+D67)/2</f>
        <v>0.12382652510197809</v>
      </c>
      <c r="F67" s="238">
        <f t="shared" ref="F67:F72" si="15">(C67-D67)</f>
        <v>-1.3591954739177028E-2</v>
      </c>
      <c r="G67" s="238">
        <f>'Anual_2000-2015 (ref2010)'!D36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101.77423034684321</v>
      </c>
      <c r="U67" s="46">
        <f>'SNA 2008'!S67</f>
        <v>96.402847444928994</v>
      </c>
      <c r="V67" s="151">
        <f t="shared" si="11"/>
        <v>-5.4034292721452104E-3</v>
      </c>
      <c r="W67" s="151">
        <f t="shared" si="12"/>
        <v>3.199038632704411E-5</v>
      </c>
      <c r="X67" s="53">
        <f t="shared" si="13"/>
        <v>1.0233848173535308E-9</v>
      </c>
    </row>
    <row r="68" spans="1:24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 t="shared" si="14"/>
        <v>0.1278093014523356</v>
      </c>
      <c r="F68" s="238">
        <f t="shared" si="15"/>
        <v>-2.3014960371324361E-2</v>
      </c>
      <c r="G68" s="238">
        <f>'Anual_2000-2015 (ref2010)'!D37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101.43877797803871</v>
      </c>
      <c r="U68" s="46">
        <f>'SNA 2008'!S68</f>
        <v>96.086306557041496</v>
      </c>
      <c r="V68" s="151">
        <f>(U68/U67)-1</f>
        <v>-3.2835221809015547E-3</v>
      </c>
      <c r="W68" s="151">
        <f>V68-Q68</f>
        <v>1.2522089453300723E-5</v>
      </c>
      <c r="X68" s="53">
        <f>W68^2</f>
        <v>1.568027242764652E-10</v>
      </c>
    </row>
    <row r="69" spans="1:24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 t="shared" si="14"/>
        <v>0.12342702908294979</v>
      </c>
      <c r="F69" s="238">
        <f t="shared" si="15"/>
        <v>-2.661520175021323E-2</v>
      </c>
      <c r="G69" s="238">
        <f>'Anual_2000-2015 (ref2010)'!D38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100.93603285607537</v>
      </c>
      <c r="U69" s="46">
        <f>'SNA 2008'!S69</f>
        <v>95.613058862237096</v>
      </c>
      <c r="V69" s="151">
        <f>(U69/U68)-1</f>
        <v>-4.9252355695809102E-3</v>
      </c>
      <c r="W69" s="151">
        <f>V69-Q69</f>
        <v>3.0907751390406649E-5</v>
      </c>
      <c r="X69" s="53">
        <f>W69^2</f>
        <v>9.5528909601118417E-10</v>
      </c>
    </row>
    <row r="70" spans="1:24">
      <c r="B70" s="124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 t="shared" si="14"/>
        <v>0.13476812968839619</v>
      </c>
      <c r="F70" s="238">
        <f t="shared" si="15"/>
        <v>-1.153243102198262E-2</v>
      </c>
      <c r="G70" s="238">
        <f>'Anual_2000-2015 (ref2010)'!D39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99.739408003480364</v>
      </c>
      <c r="U70" s="46">
        <f>'SNA 2008'!S70</f>
        <v>94.493777967245194</v>
      </c>
      <c r="V70" s="151">
        <f>(U70/U69)-1</f>
        <v>-1.1706360075819822E-2</v>
      </c>
      <c r="W70" s="151">
        <f>V70-Q70</f>
        <v>1.4891914147689179E-4</v>
      </c>
      <c r="X70" s="53">
        <f>W70^2</f>
        <v>2.2176910698214514E-8</v>
      </c>
    </row>
    <row r="71" spans="1:24">
      <c r="A71" s="123" t="s">
        <v>82</v>
      </c>
      <c r="B71" s="123">
        <v>2016</v>
      </c>
      <c r="C71" s="48">
        <f>('Trimestral_1996-2017 (ref2010)'!F24/'Trimestral_1996-2017 (ref2010)'!B24)</f>
        <v>0.12503551368752397</v>
      </c>
      <c r="D71" s="48">
        <f>('Trimestral_1996-2017 (ref2010)'!G24/'Trimestral_1996-2017 (ref2010)'!B24)</f>
        <v>0.12140314117080385</v>
      </c>
      <c r="E71" s="238">
        <f t="shared" si="14"/>
        <v>0.12321932742916392</v>
      </c>
      <c r="F71" s="238">
        <f t="shared" si="15"/>
        <v>3.6323725167201198E-3</v>
      </c>
      <c r="G71" s="238">
        <f>'Trimestral_1996-2017 (ref2010)'!J50</f>
        <v>1.0799643429150061</v>
      </c>
      <c r="H71" s="238">
        <f>('Trimestral_1996-2017 (ref2010)'!B50)</f>
        <v>0.99287273609922166</v>
      </c>
      <c r="I71" s="238">
        <f>(G71/H71)</f>
        <v>1.0877167875088887</v>
      </c>
      <c r="J71" s="238">
        <f>('Trimestral_1996-2017 (ref2010)'!R50)</f>
        <v>0.99081259330147331</v>
      </c>
      <c r="K71" s="238">
        <f>J71-1</f>
        <v>-9.18740669852669E-3</v>
      </c>
      <c r="L71" s="238">
        <f>('Trimestral_1996-2017 (ref2010)'!N50)</f>
        <v>0.92360953913590582</v>
      </c>
      <c r="M71" s="238">
        <f>L71-1</f>
        <v>-7.6390460864094178E-2</v>
      </c>
      <c r="N71" s="238">
        <f>(E71)*(I71)*(K71)</f>
        <v>-1.2313672734882118E-3</v>
      </c>
      <c r="O71" s="238">
        <f>(F71*M71)/L71</f>
        <v>-3.0042848067801257E-4</v>
      </c>
      <c r="P71" s="238">
        <f>(N71+O71)</f>
        <v>-1.5317957541662243E-3</v>
      </c>
      <c r="Q71" s="239">
        <f>P71</f>
        <v>-1.5317957541662243E-3</v>
      </c>
      <c r="R71" s="238">
        <f>P71+1</f>
        <v>0.99846820424583382</v>
      </c>
      <c r="S71" s="46">
        <f>S70*R71</f>
        <v>99.586627601777579</v>
      </c>
      <c r="U71" s="46">
        <f>'SNA 2008'!S71</f>
        <v>94.348838715585188</v>
      </c>
      <c r="V71" s="151">
        <f>(U71/U70)-1</f>
        <v>-1.5338496859576001E-3</v>
      </c>
      <c r="W71" s="151">
        <f>V71-Q71</f>
        <v>-2.0539317913757359E-6</v>
      </c>
      <c r="X71" s="53">
        <f>W71^2</f>
        <v>4.2186358036239399E-12</v>
      </c>
    </row>
    <row r="72" spans="1:24">
      <c r="B72" s="123">
        <v>2017</v>
      </c>
      <c r="C72" s="48">
        <f>('Trimestral_1996-2017 (ref2010)'!F25/'Trimestral_1996-2017 (ref2010)'!B25)</f>
        <v>0.12567574373478219</v>
      </c>
      <c r="D72" s="48">
        <f>('Trimestral_1996-2017 (ref2010)'!G25/'Trimestral_1996-2017 (ref2010)'!B25)</f>
        <v>0.11552182580832167</v>
      </c>
      <c r="E72" s="238">
        <f t="shared" si="14"/>
        <v>0.12059878477155192</v>
      </c>
      <c r="F72" s="238">
        <f t="shared" si="15"/>
        <v>1.0153917926460518E-2</v>
      </c>
      <c r="G72" s="238">
        <f>'Trimestral_1996-2017 (ref2010)'!J51</f>
        <v>1.0333706304132331</v>
      </c>
      <c r="H72" s="238">
        <f>('Trimestral_1996-2017 (ref2010)'!B51)</f>
        <v>1.0015374055387332</v>
      </c>
      <c r="I72" s="238">
        <f>(G72/H72)</f>
        <v>1.0317843594242759</v>
      </c>
      <c r="J72" s="238">
        <f>('Trimestral_1996-2017 (ref2010)'!R51)</f>
        <v>1.0544257709873672</v>
      </c>
      <c r="K72" s="238">
        <f>J72-1</f>
        <v>5.4425770987367228E-2</v>
      </c>
      <c r="L72" s="238">
        <f>('Trimestral_1996-2017 (ref2010)'!N51)</f>
        <v>0.94385016013950607</v>
      </c>
      <c r="M72" s="238">
        <f>L72-1</f>
        <v>-5.6149839860493933E-2</v>
      </c>
      <c r="N72" s="238">
        <f>(E72)*(I72)*(K72)</f>
        <v>6.7723042641227417E-3</v>
      </c>
      <c r="O72" s="238">
        <f>(F72*M72)/L72</f>
        <v>-6.04058662704562E-4</v>
      </c>
      <c r="P72" s="238">
        <f>(N72+O72)</f>
        <v>6.1682456014181802E-3</v>
      </c>
      <c r="Q72" s="239">
        <f>P72</f>
        <v>6.1682456014181802E-3</v>
      </c>
      <c r="R72" s="238">
        <f>P72+1</f>
        <v>1.0061682456014183</v>
      </c>
      <c r="S72" s="46">
        <f>S71*R72</f>
        <v>100.20090237944233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"/>
  <sheetViews>
    <sheetView workbookViewId="0">
      <pane xSplit="1" ySplit="3" topLeftCell="AU40" activePane="bottomRight" state="frozen"/>
      <selection activeCell="U5" sqref="U5"/>
      <selection pane="topRight" activeCell="U5" sqref="U5"/>
      <selection pane="bottomLeft" activeCell="U5" sqref="U5"/>
      <selection pane="bottomRight" activeCell="AN5" sqref="AN5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3" customWidth="1"/>
    <col min="19" max="19" width="20.7109375" style="93" customWidth="1"/>
    <col min="20" max="20" width="24.140625" style="93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4" customFormat="1" ht="15.7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21" t="s">
        <v>29</v>
      </c>
      <c r="K1" s="17"/>
      <c r="L1" s="17"/>
      <c r="M1" s="17"/>
      <c r="N1" s="17"/>
      <c r="O1" s="17"/>
      <c r="P1" s="17"/>
      <c r="Q1" s="17"/>
      <c r="R1" s="336" t="s">
        <v>149</v>
      </c>
      <c r="S1" s="336"/>
      <c r="T1" s="336"/>
      <c r="U1" s="336"/>
      <c r="V1" s="336"/>
      <c r="W1" s="336"/>
      <c r="X1" s="336"/>
      <c r="Y1" s="335" t="s">
        <v>67</v>
      </c>
      <c r="Z1" s="335"/>
      <c r="AA1" s="335"/>
      <c r="AB1" s="335"/>
      <c r="AC1" s="335"/>
      <c r="AD1" s="335"/>
      <c r="AE1" s="327" t="s">
        <v>41</v>
      </c>
      <c r="AF1" s="327"/>
      <c r="AG1" s="327"/>
      <c r="AH1" s="327"/>
      <c r="AI1" s="327"/>
      <c r="AJ1" s="327"/>
      <c r="AK1" s="327"/>
      <c r="AL1" s="327"/>
      <c r="AM1" s="292"/>
      <c r="AN1" s="270"/>
      <c r="AO1" s="96"/>
      <c r="AP1" s="163"/>
      <c r="AQ1" s="329" t="s">
        <v>53</v>
      </c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312"/>
      <c r="BG1" s="312"/>
      <c r="BH1" s="333" t="s">
        <v>54</v>
      </c>
      <c r="BI1" s="333"/>
      <c r="BJ1" s="333"/>
    </row>
    <row r="2" spans="1:63" s="94" customFormat="1" ht="15.75" customHeight="1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22" t="s">
        <v>27</v>
      </c>
      <c r="K2" s="12"/>
      <c r="L2" s="12"/>
      <c r="M2" s="12"/>
      <c r="N2" s="12"/>
      <c r="O2" s="12"/>
      <c r="P2" s="12"/>
      <c r="Q2" s="15"/>
      <c r="R2" s="294"/>
      <c r="S2" s="294"/>
      <c r="T2" s="294"/>
      <c r="U2" s="294"/>
      <c r="V2" s="294"/>
      <c r="W2" s="294"/>
      <c r="X2" s="294"/>
      <c r="Y2" s="335"/>
      <c r="Z2" s="335"/>
      <c r="AA2" s="335"/>
      <c r="AB2" s="335"/>
      <c r="AC2" s="335"/>
      <c r="AD2" s="335"/>
      <c r="AE2" s="328"/>
      <c r="AF2" s="328"/>
      <c r="AG2" s="328"/>
      <c r="AH2" s="328"/>
      <c r="AI2" s="328"/>
      <c r="AJ2" s="328"/>
      <c r="AK2" s="328"/>
      <c r="AL2" s="328"/>
      <c r="AM2" s="293"/>
      <c r="AN2" s="271"/>
      <c r="AO2" s="97"/>
      <c r="AP2" s="163"/>
      <c r="AQ2" s="331"/>
      <c r="AR2" s="332"/>
      <c r="AS2" s="332"/>
      <c r="AT2" s="332"/>
      <c r="AU2" s="332"/>
      <c r="AV2" s="332"/>
      <c r="AW2" s="332"/>
      <c r="AX2" s="332"/>
      <c r="AY2" s="332"/>
      <c r="AZ2" s="332"/>
      <c r="BA2" s="332"/>
      <c r="BB2" s="332"/>
      <c r="BC2" s="332"/>
      <c r="BD2" s="332"/>
      <c r="BE2" s="332"/>
      <c r="BF2" s="313"/>
      <c r="BG2" s="313"/>
      <c r="BH2" s="334"/>
      <c r="BI2" s="334"/>
      <c r="BJ2" s="334"/>
    </row>
    <row r="3" spans="1:63" s="195" customFormat="1" ht="103.5" customHeight="1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21</v>
      </c>
      <c r="G3" s="30" t="s">
        <v>22</v>
      </c>
      <c r="H3" s="30" t="s">
        <v>23</v>
      </c>
      <c r="I3" s="31" t="s">
        <v>24</v>
      </c>
      <c r="J3" s="166" t="s">
        <v>17</v>
      </c>
      <c r="K3" s="167" t="s">
        <v>18</v>
      </c>
      <c r="L3" s="167" t="s">
        <v>19</v>
      </c>
      <c r="M3" s="167" t="s">
        <v>20</v>
      </c>
      <c r="N3" s="167" t="s">
        <v>25</v>
      </c>
      <c r="O3" s="167" t="s">
        <v>22</v>
      </c>
      <c r="P3" s="167" t="s">
        <v>23</v>
      </c>
      <c r="Q3" s="167" t="s">
        <v>24</v>
      </c>
      <c r="R3" s="168" t="s">
        <v>62</v>
      </c>
      <c r="S3" s="169" t="s">
        <v>63</v>
      </c>
      <c r="T3" s="170" t="s">
        <v>64</v>
      </c>
      <c r="U3" s="171" t="s">
        <v>65</v>
      </c>
      <c r="V3" s="171" t="s">
        <v>66</v>
      </c>
      <c r="W3" s="172" t="s">
        <v>65</v>
      </c>
      <c r="X3" s="172" t="s">
        <v>66</v>
      </c>
      <c r="Y3" s="173" t="s">
        <v>71</v>
      </c>
      <c r="Z3" s="174" t="s">
        <v>72</v>
      </c>
      <c r="AA3" s="296" t="s">
        <v>153</v>
      </c>
      <c r="AB3" s="297" t="s">
        <v>151</v>
      </c>
      <c r="AC3" s="175" t="s">
        <v>150</v>
      </c>
      <c r="AD3" s="295" t="s">
        <v>152</v>
      </c>
      <c r="AE3" s="95" t="s">
        <v>68</v>
      </c>
      <c r="AF3" s="95" t="s">
        <v>155</v>
      </c>
      <c r="AG3" s="298" t="s">
        <v>154</v>
      </c>
      <c r="AH3" s="283" t="s">
        <v>141</v>
      </c>
      <c r="AI3" s="95" t="s">
        <v>69</v>
      </c>
      <c r="AJ3" s="95" t="s">
        <v>70</v>
      </c>
      <c r="AK3" s="191" t="s">
        <v>96</v>
      </c>
      <c r="AL3" s="192" t="s">
        <v>97</v>
      </c>
      <c r="AM3" s="299" t="s">
        <v>156</v>
      </c>
      <c r="AN3" s="282" t="s">
        <v>142</v>
      </c>
      <c r="AO3" s="164" t="s">
        <v>39</v>
      </c>
      <c r="AP3" s="165" t="s">
        <v>93</v>
      </c>
      <c r="AQ3" s="311" t="s">
        <v>42</v>
      </c>
      <c r="AR3" s="311" t="s">
        <v>43</v>
      </c>
      <c r="AS3" s="300" t="s">
        <v>157</v>
      </c>
      <c r="AT3" s="289" t="s">
        <v>145</v>
      </c>
      <c r="AU3" s="311" t="s">
        <v>73</v>
      </c>
      <c r="AV3" s="311" t="s">
        <v>74</v>
      </c>
      <c r="AW3" s="317" t="s">
        <v>46</v>
      </c>
      <c r="AX3" s="315" t="s">
        <v>47</v>
      </c>
      <c r="AY3" s="301" t="s">
        <v>158</v>
      </c>
      <c r="AZ3" s="290" t="s">
        <v>146</v>
      </c>
      <c r="BA3" s="315" t="s">
        <v>48</v>
      </c>
      <c r="BB3" s="316" t="s">
        <v>49</v>
      </c>
      <c r="BC3" s="300" t="s">
        <v>159</v>
      </c>
      <c r="BD3" s="289" t="s">
        <v>147</v>
      </c>
      <c r="BE3" s="314" t="s">
        <v>50</v>
      </c>
      <c r="BF3" s="302" t="s">
        <v>160</v>
      </c>
      <c r="BG3" s="291" t="s">
        <v>148</v>
      </c>
      <c r="BH3" s="308" t="s">
        <v>17</v>
      </c>
      <c r="BI3" s="309" t="s">
        <v>56</v>
      </c>
      <c r="BJ3" s="310" t="s">
        <v>55</v>
      </c>
      <c r="BK3" s="176"/>
    </row>
    <row r="4" spans="1:63" s="94" customFormat="1">
      <c r="A4" s="49">
        <v>1947</v>
      </c>
      <c r="B4" s="103">
        <v>6.4909090909090909E-5</v>
      </c>
      <c r="C4" s="103">
        <v>4.9418181818181814E-5</v>
      </c>
      <c r="D4" s="103">
        <v>6.4000000000000006E-6</v>
      </c>
      <c r="E4" s="103">
        <v>9.6727272727272722E-6</v>
      </c>
      <c r="F4" s="103">
        <v>-1.0909090909090908E-7</v>
      </c>
      <c r="G4" s="103">
        <v>8.2181818181818176E-6</v>
      </c>
      <c r="H4" s="103">
        <v>8.6909090909090915E-6</v>
      </c>
      <c r="I4" s="104">
        <f>SUM(C4:F4)</f>
        <v>6.5381818181818184E-5</v>
      </c>
      <c r="J4" s="105"/>
      <c r="K4" s="105"/>
      <c r="L4" s="105"/>
      <c r="M4" s="105"/>
      <c r="N4" s="105"/>
      <c r="O4" s="105"/>
      <c r="P4" s="105"/>
      <c r="Q4" s="106"/>
      <c r="R4" s="100">
        <v>13.4332817016909</v>
      </c>
      <c r="S4" s="100">
        <v>15.694916549148999</v>
      </c>
      <c r="T4" s="100">
        <v>6.6836363636363598E-15</v>
      </c>
      <c r="U4" s="107">
        <f t="shared" ref="U4:U47" si="0">(R4*T4)</f>
        <v>8.9783170064392224E-14</v>
      </c>
      <c r="V4" s="107">
        <f t="shared" ref="V4:V47" si="1">(S4*T4)</f>
        <v>1.0489911497213034E-13</v>
      </c>
      <c r="W4" s="107"/>
      <c r="X4" s="107"/>
      <c r="Y4" s="101"/>
      <c r="Z4" s="101"/>
      <c r="AA4" s="101">
        <v>21.87322421966482</v>
      </c>
      <c r="AB4" s="101">
        <f>AA4/100+1</f>
        <v>1.2187322421966482</v>
      </c>
      <c r="AC4" s="100">
        <v>5.8674557235843796</v>
      </c>
      <c r="AD4" s="101">
        <f>AC4/100+1</f>
        <v>1.0586745572358438</v>
      </c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1">
        <v>100</v>
      </c>
      <c r="BI4" s="101">
        <v>100</v>
      </c>
      <c r="BJ4" s="101">
        <f>(BI4/BH4)*100</f>
        <v>100</v>
      </c>
    </row>
    <row r="5" spans="1:63" s="94" customFormat="1" ht="12.75">
      <c r="A5" s="52">
        <v>1948</v>
      </c>
      <c r="B5" s="103">
        <v>7.5418181818181823E-5</v>
      </c>
      <c r="C5" s="103">
        <v>5.7236363636363641E-5</v>
      </c>
      <c r="D5" s="103">
        <v>7.927272727272727E-6</v>
      </c>
      <c r="E5" s="103">
        <v>9.5999999999999996E-6</v>
      </c>
      <c r="F5" s="103">
        <v>-7.2727272727272726E-8</v>
      </c>
      <c r="G5" s="103">
        <v>8.3636363636363629E-6</v>
      </c>
      <c r="H5" s="103">
        <v>7.6363636363636364E-6</v>
      </c>
      <c r="I5" s="104">
        <f t="shared" ref="I5:I47" si="2">SUM(C5:F5)</f>
        <v>7.4690909090909097E-5</v>
      </c>
      <c r="J5" s="125">
        <f t="shared" ref="J5:Q5" si="3">(B5/B4)</f>
        <v>1.161904761904762</v>
      </c>
      <c r="K5" s="125">
        <f t="shared" si="3"/>
        <v>1.1582045621780723</v>
      </c>
      <c r="L5" s="125">
        <f t="shared" si="3"/>
        <v>1.2386363636363635</v>
      </c>
      <c r="M5" s="125">
        <f t="shared" si="3"/>
        <v>0.99248120300751885</v>
      </c>
      <c r="N5" s="125">
        <f t="shared" si="3"/>
        <v>0.66666666666666674</v>
      </c>
      <c r="O5" s="125">
        <f t="shared" si="3"/>
        <v>1.0176991150442478</v>
      </c>
      <c r="P5" s="125">
        <f t="shared" si="3"/>
        <v>0.87866108786610875</v>
      </c>
      <c r="Q5" s="125">
        <f t="shared" si="3"/>
        <v>1.1423804226918799</v>
      </c>
      <c r="R5" s="100">
        <v>13.945433903746</v>
      </c>
      <c r="S5" s="100">
        <v>16.826558362550301</v>
      </c>
      <c r="T5" s="100">
        <v>6.6836363636363598E-15</v>
      </c>
      <c r="U5" s="107">
        <f t="shared" si="0"/>
        <v>9.3206209145764124E-14</v>
      </c>
      <c r="V5" s="107">
        <f t="shared" si="1"/>
        <v>1.1246259734679068E-13</v>
      </c>
      <c r="W5" s="101">
        <f t="shared" ref="W5:W47" si="4">(U5/U4)</f>
        <v>1.0381256206359935</v>
      </c>
      <c r="X5" s="101">
        <f t="shared" ref="X5:X47" si="5">(V5/V4)</f>
        <v>1.0721024422052541</v>
      </c>
      <c r="Y5" s="102">
        <v>9.6999999999999993</v>
      </c>
      <c r="Z5" s="101">
        <f>Y5/100+1</f>
        <v>1.097</v>
      </c>
      <c r="AA5" s="101">
        <v>3.37211320781452</v>
      </c>
      <c r="AB5" s="101">
        <f t="shared" ref="AB5:AB47" si="6">AA5/100+1</f>
        <v>1.0337211320781452</v>
      </c>
      <c r="AC5" s="100">
        <v>3.3972476979430102</v>
      </c>
      <c r="AD5" s="101">
        <f t="shared" ref="AD5:AD47" si="7">AC5/100+1</f>
        <v>1.0339724769794301</v>
      </c>
      <c r="AE5" s="101">
        <f t="shared" ref="AE5:AE47" si="8">(J5/Z5)</f>
        <v>1.0591656899769937</v>
      </c>
      <c r="AF5" s="101">
        <f>(AD5)</f>
        <v>1.0339724769794301</v>
      </c>
      <c r="AG5" s="101">
        <f>AB5</f>
        <v>1.0337211320781452</v>
      </c>
      <c r="AH5" s="101">
        <f>'Cálculo Pa média harmônica'!M4</f>
        <v>1.0358393557955652</v>
      </c>
      <c r="AI5" s="101">
        <f t="shared" ref="AI5:AI47" si="9">(W5)</f>
        <v>1.0381256206359935</v>
      </c>
      <c r="AJ5" s="101">
        <f t="shared" ref="AJ5:AJ47" si="10">(X5)</f>
        <v>1.0721024422052541</v>
      </c>
      <c r="AK5" s="101">
        <f>GEOMEAN(AI5:AJ5)</f>
        <v>1.0549772571954779</v>
      </c>
      <c r="AL5" s="101">
        <f t="shared" ref="AL5:AL47" si="11">(AK5/AF5)</f>
        <v>1.020314641524511</v>
      </c>
      <c r="AM5" s="101">
        <f>(AK5/AG5)</f>
        <v>1.020562726694578</v>
      </c>
      <c r="AN5" s="101">
        <f t="shared" ref="AN5:AN47" si="12">(AK5/AH5)</f>
        <v>1.0184757426842641</v>
      </c>
      <c r="AO5" s="107">
        <f t="shared" ref="AO5:AO47" si="13">(B5/AE5)</f>
        <v>7.1205272727272725E-5</v>
      </c>
      <c r="AP5" s="101">
        <f t="shared" ref="AP5:AP46" si="14">(AI5/AJ5)</f>
        <v>0.96830823228107543</v>
      </c>
      <c r="AQ5" s="107">
        <f t="shared" ref="AQ5:AQ47" si="15">(G5-H5)</f>
        <v>7.2727272727272647E-7</v>
      </c>
      <c r="AR5" s="107">
        <f>(AQ5/AF5)</f>
        <v>7.0337725951596567E-7</v>
      </c>
      <c r="AS5" s="107">
        <f>(AQ5/AG5)</f>
        <v>7.0354828270817199E-7</v>
      </c>
      <c r="AT5" s="107">
        <f t="shared" ref="AT5:AT47" si="16">AQ5/AH5</f>
        <v>7.0210957249655042E-7</v>
      </c>
      <c r="AU5" s="107">
        <f t="shared" ref="AU5:AU47" si="17">(G5/AI5)</f>
        <v>8.0564781346138977E-6</v>
      </c>
      <c r="AV5" s="107">
        <f t="shared" ref="AV5:AV47" si="18">(H5/AJ5)</f>
        <v>7.122792874770501E-6</v>
      </c>
      <c r="AW5" s="107">
        <f>(AU5-AV5)</f>
        <v>9.3368525984339669E-7</v>
      </c>
      <c r="AX5" s="107">
        <f>(AR5-AW5)</f>
        <v>-2.3030800032743101E-7</v>
      </c>
      <c r="AY5" s="107">
        <f>(AS5-AW5)</f>
        <v>-2.3013697713522469E-7</v>
      </c>
      <c r="AZ5" s="107">
        <f>(AT5-AW5)</f>
        <v>-2.3157568734684627E-7</v>
      </c>
      <c r="BA5" s="98">
        <f>(AX5/AO5)</f>
        <v>-3.2344234002100727E-3</v>
      </c>
      <c r="BB5" s="107">
        <f>(AO5+AX5)</f>
        <v>7.097496472694529E-5</v>
      </c>
      <c r="BC5" s="107">
        <f>(AO5+AY5)</f>
        <v>7.0975135750137494E-5</v>
      </c>
      <c r="BD5" s="107">
        <f>(AO5+AZ5)</f>
        <v>7.0973697039925873E-5</v>
      </c>
      <c r="BE5" s="101">
        <f t="shared" ref="BE5:BE47" si="19">(BB5/B4)</f>
        <v>1.0934518375299696</v>
      </c>
      <c r="BF5" s="101">
        <f>(BC5/B4)</f>
        <v>1.0934544723410538</v>
      </c>
      <c r="BG5" s="101">
        <f t="shared" ref="BG5:BG47" si="20">(BD5/B4)</f>
        <v>1.0934323073377936</v>
      </c>
      <c r="BH5" s="101">
        <f t="shared" ref="BH5:BH47" si="21">(BH4*Z5)</f>
        <v>109.7</v>
      </c>
      <c r="BI5" s="101">
        <f t="shared" ref="BI5:BI47" si="22">(BI4*BE5)</f>
        <v>109.34518375299696</v>
      </c>
      <c r="BJ5" s="101">
        <f t="shared" ref="BJ5:BJ46" si="23">(BI5/BH5)*100</f>
        <v>99.676557659978997</v>
      </c>
    </row>
    <row r="6" spans="1:63" s="94" customFormat="1" ht="12.75">
      <c r="A6" s="49">
        <v>1949</v>
      </c>
      <c r="B6" s="103">
        <v>8.7963636363636372E-5</v>
      </c>
      <c r="C6" s="103">
        <v>6.7127272727272728E-5</v>
      </c>
      <c r="D6" s="103">
        <v>9.8909090909090902E-6</v>
      </c>
      <c r="E6" s="103">
        <v>1.1454545454545455E-5</v>
      </c>
      <c r="F6" s="103">
        <v>-6.1818181818181813E-7</v>
      </c>
      <c r="G6" s="103">
        <v>7.818181818181818E-6</v>
      </c>
      <c r="H6" s="103">
        <v>7.7090909090909091E-6</v>
      </c>
      <c r="I6" s="104">
        <f t="shared" si="2"/>
        <v>8.7854545454545452E-5</v>
      </c>
      <c r="J6" s="125">
        <f t="shared" ref="J6:J46" si="24">(B6/B5)</f>
        <v>1.1663452266152363</v>
      </c>
      <c r="K6" s="125">
        <f t="shared" ref="K6:K47" si="25">(C6/C5)</f>
        <v>1.1728081321473951</v>
      </c>
      <c r="L6" s="125">
        <f t="shared" ref="L6:L47" si="26">(D6/D5)</f>
        <v>1.2477064220183485</v>
      </c>
      <c r="M6" s="125">
        <f t="shared" ref="M6:M47" si="27">(E6/E5)</f>
        <v>1.1931818181818183</v>
      </c>
      <c r="N6" s="125">
        <f t="shared" ref="N6:N44" si="28">(F6/F5)</f>
        <v>8.5</v>
      </c>
      <c r="O6" s="125">
        <f t="shared" ref="O6:O47" si="29">(G6/G5)</f>
        <v>0.93478260869565222</v>
      </c>
      <c r="P6" s="125">
        <f t="shared" ref="P6:Q47" si="30">(H6/H5)</f>
        <v>1.0095238095238095</v>
      </c>
      <c r="Q6" s="125">
        <f t="shared" ref="Q6:Q20" si="31">(I6/I5)</f>
        <v>1.1762414800389482</v>
      </c>
      <c r="R6" s="100">
        <v>14.5347884497697</v>
      </c>
      <c r="S6" s="100">
        <v>17.5380215455199</v>
      </c>
      <c r="T6" s="100">
        <v>6.6836363636363598E-15</v>
      </c>
      <c r="U6" s="107">
        <f t="shared" si="0"/>
        <v>9.7145240620642521E-14</v>
      </c>
      <c r="V6" s="107">
        <f t="shared" si="1"/>
        <v>1.1721775854787474E-13</v>
      </c>
      <c r="W6" s="101">
        <f t="shared" si="4"/>
        <v>1.0422614706786131</v>
      </c>
      <c r="X6" s="101">
        <f t="shared" si="5"/>
        <v>1.0422821570305816</v>
      </c>
      <c r="Y6" s="102">
        <v>7.7</v>
      </c>
      <c r="Z6" s="101">
        <f t="shared" ref="Z6:Z47" si="32">Y6/100+1</f>
        <v>1.077</v>
      </c>
      <c r="AA6" s="101">
        <v>4.2481104441869588</v>
      </c>
      <c r="AB6" s="101">
        <f t="shared" si="6"/>
        <v>1.0424811044418696</v>
      </c>
      <c r="AC6" s="100">
        <v>5.9657478432254596</v>
      </c>
      <c r="AD6" s="101">
        <f t="shared" si="7"/>
        <v>1.0596574784322546</v>
      </c>
      <c r="AE6" s="101">
        <f t="shared" si="8"/>
        <v>1.0829574991784925</v>
      </c>
      <c r="AF6" s="101">
        <f t="shared" ref="AF6:AF46" si="33">(AD6)</f>
        <v>1.0596574784322546</v>
      </c>
      <c r="AG6" s="101">
        <f t="shared" ref="AG6:AG47" si="34">AB6</f>
        <v>1.0424811044418696</v>
      </c>
      <c r="AH6" s="101">
        <f>'Cálculo Pa média harmônica'!M5</f>
        <v>1.0803240216827001</v>
      </c>
      <c r="AI6" s="101">
        <f t="shared" si="9"/>
        <v>1.0422614706786131</v>
      </c>
      <c r="AJ6" s="101">
        <f t="shared" si="10"/>
        <v>1.0422821570305816</v>
      </c>
      <c r="AK6" s="101">
        <f t="shared" ref="AK6:AK47" si="35">GEOMEAN(AI6:AJ6)</f>
        <v>1.042271813803276</v>
      </c>
      <c r="AL6" s="101">
        <f t="shared" si="11"/>
        <v>0.9835931279844311</v>
      </c>
      <c r="AM6" s="101">
        <f t="shared" ref="AM6:AM47" si="36">(AK6/AG6)</f>
        <v>0.99979923795481584</v>
      </c>
      <c r="AN6" s="101">
        <f t="shared" si="12"/>
        <v>0.96477704178034063</v>
      </c>
      <c r="AO6" s="107">
        <f t="shared" si="13"/>
        <v>8.1225381818181817E-5</v>
      </c>
      <c r="AP6" s="101">
        <f t="shared" si="14"/>
        <v>0.99998015282922292</v>
      </c>
      <c r="AQ6" s="107">
        <f t="shared" si="15"/>
        <v>1.0909090909090897E-7</v>
      </c>
      <c r="AR6" s="107">
        <f t="shared" ref="AR6:AR47" si="37">(AQ6/AF6)</f>
        <v>1.0294921831940179E-7</v>
      </c>
      <c r="AS6" s="107">
        <f t="shared" ref="AS6:AS47" si="38">(AQ6/AG6)</f>
        <v>1.0464545460448876E-7</v>
      </c>
      <c r="AT6" s="107">
        <f t="shared" si="16"/>
        <v>1.0097980504125997E-7</v>
      </c>
      <c r="AU6" s="107">
        <f t="shared" si="17"/>
        <v>7.5011712877493446E-6</v>
      </c>
      <c r="AV6" s="107">
        <f t="shared" si="18"/>
        <v>7.3963569817349533E-6</v>
      </c>
      <c r="AW6" s="107">
        <f t="shared" ref="AW6:AW47" si="39">(AU6-AV6)</f>
        <v>1.0481430601439135E-7</v>
      </c>
      <c r="AX6" s="107">
        <f t="shared" ref="AX6:AX46" si="40">(AR6-AW6)</f>
        <v>-1.8650876949895622E-9</v>
      </c>
      <c r="AY6" s="107">
        <f t="shared" ref="AY6:AY47" si="41">(AS6-AW6)</f>
        <v>-1.68851409902598E-10</v>
      </c>
      <c r="AZ6" s="107">
        <f t="shared" ref="AZ6:AZ47" si="42">(AT6-AW6)</f>
        <v>-3.8345009731313844E-9</v>
      </c>
      <c r="BA6" s="98">
        <f t="shared" ref="BA6:BA47" si="43">(AX6/AO6)</f>
        <v>-2.2961882766700314E-5</v>
      </c>
      <c r="BB6" s="107">
        <f t="shared" ref="BB6:BB47" si="44">(AO6+AX6)</f>
        <v>8.1223516730486827E-5</v>
      </c>
      <c r="BC6" s="107">
        <f t="shared" ref="BC6:BC47" si="45">(AO6+AY6)</f>
        <v>8.1225212966771912E-5</v>
      </c>
      <c r="BD6" s="107">
        <f t="shared" ref="BD6:BD47" si="46">(AO6+AZ6)</f>
        <v>8.1221547317208685E-5</v>
      </c>
      <c r="BE6" s="101">
        <f t="shared" si="19"/>
        <v>1.0769752700522601</v>
      </c>
      <c r="BF6" s="101">
        <f t="shared" ref="BF6:BF47" si="47">(BC6/B5)</f>
        <v>1.0769977611312571</v>
      </c>
      <c r="BG6" s="101">
        <f t="shared" si="20"/>
        <v>1.0769491568096619</v>
      </c>
      <c r="BH6" s="101">
        <f t="shared" si="21"/>
        <v>118.1469</v>
      </c>
      <c r="BI6" s="101">
        <f t="shared" si="22"/>
        <v>117.76205880129791</v>
      </c>
      <c r="BJ6" s="101">
        <f t="shared" si="23"/>
        <v>99.67426889854741</v>
      </c>
    </row>
    <row r="7" spans="1:63" s="94" customFormat="1" ht="12.75">
      <c r="A7" s="52">
        <v>1950</v>
      </c>
      <c r="B7" s="103">
        <v>1.0236363636363636E-4</v>
      </c>
      <c r="C7" s="103">
        <v>7.64E-5</v>
      </c>
      <c r="D7" s="103">
        <v>1.1709090909090911E-5</v>
      </c>
      <c r="E7" s="103">
        <v>1.309090909090909E-5</v>
      </c>
      <c r="F7" s="103">
        <v>-4.7272727272727268E-7</v>
      </c>
      <c r="G7" s="103">
        <v>9.4181818181818179E-6</v>
      </c>
      <c r="H7" s="103">
        <v>7.7818181818181817E-6</v>
      </c>
      <c r="I7" s="104">
        <f t="shared" si="2"/>
        <v>1.0072727272727273E-4</v>
      </c>
      <c r="J7" s="125">
        <f t="shared" si="24"/>
        <v>1.1637040099214548</v>
      </c>
      <c r="K7" s="125">
        <f t="shared" si="25"/>
        <v>1.1381365113759481</v>
      </c>
      <c r="L7" s="125">
        <f t="shared" si="26"/>
        <v>1.1838235294117649</v>
      </c>
      <c r="M7" s="125">
        <f t="shared" si="27"/>
        <v>1.1428571428571428</v>
      </c>
      <c r="N7" s="125">
        <f t="shared" si="28"/>
        <v>0.76470588235294112</v>
      </c>
      <c r="O7" s="125">
        <f t="shared" si="29"/>
        <v>1.2046511627906977</v>
      </c>
      <c r="P7" s="125">
        <f t="shared" si="30"/>
        <v>1.0094339622641508</v>
      </c>
      <c r="Q7" s="125">
        <f t="shared" si="31"/>
        <v>1.1465231788079471</v>
      </c>
      <c r="R7" s="100">
        <v>21.738398797450301</v>
      </c>
      <c r="S7" s="100">
        <v>15.8016723826739</v>
      </c>
      <c r="T7" s="100">
        <v>6.6836363636363598E-15</v>
      </c>
      <c r="U7" s="107">
        <f t="shared" si="0"/>
        <v>1.4529155268986775E-13</v>
      </c>
      <c r="V7" s="107">
        <f t="shared" si="1"/>
        <v>1.0561263214310767E-13</v>
      </c>
      <c r="W7" s="101">
        <f t="shared" si="4"/>
        <v>1.4956116404841613</v>
      </c>
      <c r="X7" s="101">
        <f t="shared" si="5"/>
        <v>0.90099515168576405</v>
      </c>
      <c r="Y7" s="102">
        <v>6.8</v>
      </c>
      <c r="Z7" s="101">
        <f t="shared" si="32"/>
        <v>1.0680000000000001</v>
      </c>
      <c r="AA7" s="101">
        <v>9.3756308948455427</v>
      </c>
      <c r="AB7" s="101">
        <f t="shared" si="6"/>
        <v>1.0937563089484554</v>
      </c>
      <c r="AC7" s="100">
        <v>11.1624800981298</v>
      </c>
      <c r="AD7" s="101">
        <f t="shared" si="7"/>
        <v>1.1116248009812979</v>
      </c>
      <c r="AE7" s="101">
        <f t="shared" si="8"/>
        <v>1.0896104961811375</v>
      </c>
      <c r="AF7" s="101">
        <f t="shared" si="33"/>
        <v>1.1116248009812979</v>
      </c>
      <c r="AG7" s="101">
        <f t="shared" si="34"/>
        <v>1.0937563089484554</v>
      </c>
      <c r="AH7" s="101">
        <f>'Cálculo Pa média harmônica'!M6</f>
        <v>1.0970972055492605</v>
      </c>
      <c r="AI7" s="101">
        <f t="shared" si="9"/>
        <v>1.4956116404841613</v>
      </c>
      <c r="AJ7" s="101">
        <f t="shared" si="10"/>
        <v>0.90099515168576405</v>
      </c>
      <c r="AK7" s="101">
        <f t="shared" si="35"/>
        <v>1.1608354047327387</v>
      </c>
      <c r="AL7" s="101">
        <f t="shared" si="11"/>
        <v>1.0442690768575869</v>
      </c>
      <c r="AM7" s="101">
        <f t="shared" si="36"/>
        <v>1.0613291052453664</v>
      </c>
      <c r="AN7" s="101">
        <f t="shared" si="12"/>
        <v>1.0580971301914563</v>
      </c>
      <c r="AO7" s="107">
        <f t="shared" si="13"/>
        <v>9.3945163636363651E-5</v>
      </c>
      <c r="AP7" s="101">
        <f t="shared" si="14"/>
        <v>1.659955259121948</v>
      </c>
      <c r="AQ7" s="107">
        <f t="shared" si="15"/>
        <v>1.6363636363636363E-6</v>
      </c>
      <c r="AR7" s="107">
        <f t="shared" si="37"/>
        <v>1.4720467147900262E-6</v>
      </c>
      <c r="AS7" s="107">
        <f t="shared" si="38"/>
        <v>1.4960952663549406E-6</v>
      </c>
      <c r="AT7" s="107">
        <f t="shared" si="16"/>
        <v>1.4915393349711366E-6</v>
      </c>
      <c r="AU7" s="107">
        <f t="shared" si="17"/>
        <v>6.297210828830506E-6</v>
      </c>
      <c r="AV7" s="107">
        <f t="shared" si="18"/>
        <v>8.6369146018803554E-6</v>
      </c>
      <c r="AW7" s="107">
        <f t="shared" si="39"/>
        <v>-2.3397037730498494E-6</v>
      </c>
      <c r="AX7" s="107">
        <f t="shared" si="40"/>
        <v>3.8117504878398757E-6</v>
      </c>
      <c r="AY7" s="107">
        <f t="shared" si="41"/>
        <v>3.8357990394047896E-6</v>
      </c>
      <c r="AZ7" s="107">
        <f t="shared" si="42"/>
        <v>3.831243108020986E-6</v>
      </c>
      <c r="BA7" s="98">
        <f t="shared" si="43"/>
        <v>4.0574206699922649E-2</v>
      </c>
      <c r="BB7" s="107">
        <f t="shared" si="44"/>
        <v>9.7756914124203528E-5</v>
      </c>
      <c r="BC7" s="107">
        <f t="shared" si="45"/>
        <v>9.7780962675768436E-5</v>
      </c>
      <c r="BD7" s="107">
        <f t="shared" si="46"/>
        <v>9.777640674438464E-5</v>
      </c>
      <c r="BE7" s="101">
        <f t="shared" si="19"/>
        <v>1.1113332527555175</v>
      </c>
      <c r="BF7" s="101">
        <f t="shared" si="47"/>
        <v>1.1116066447224604</v>
      </c>
      <c r="BG7" s="101">
        <f t="shared" si="20"/>
        <v>1.1115548513727067</v>
      </c>
      <c r="BH7" s="101">
        <f t="shared" si="21"/>
        <v>126.18088920000001</v>
      </c>
      <c r="BI7" s="101">
        <f t="shared" si="22"/>
        <v>130.87289185883293</v>
      </c>
      <c r="BJ7" s="101">
        <f t="shared" si="23"/>
        <v>103.71847328750074</v>
      </c>
    </row>
    <row r="8" spans="1:63" s="94" customFormat="1" ht="12.75">
      <c r="A8" s="49">
        <v>1951</v>
      </c>
      <c r="B8" s="103">
        <v>1.2683636363636363E-4</v>
      </c>
      <c r="C8" s="103">
        <v>9.6254545454545453E-5</v>
      </c>
      <c r="D8" s="103">
        <v>1.3854545454545454E-5</v>
      </c>
      <c r="E8" s="103">
        <v>1.9600000000000002E-5</v>
      </c>
      <c r="F8" s="103">
        <v>-7.6363636363636364E-7</v>
      </c>
      <c r="G8" s="103">
        <v>1.2181818181818182E-5</v>
      </c>
      <c r="H8" s="103">
        <v>1.4290909090909092E-5</v>
      </c>
      <c r="I8" s="104">
        <f t="shared" si="2"/>
        <v>1.2894545454545455E-4</v>
      </c>
      <c r="J8" s="125">
        <f t="shared" si="24"/>
        <v>1.2390763765541741</v>
      </c>
      <c r="K8" s="125">
        <f t="shared" si="25"/>
        <v>1.2598762494050453</v>
      </c>
      <c r="L8" s="125">
        <f t="shared" si="26"/>
        <v>1.183229813664596</v>
      </c>
      <c r="M8" s="125">
        <f t="shared" si="27"/>
        <v>1.4972222222222225</v>
      </c>
      <c r="N8" s="125">
        <f t="shared" si="28"/>
        <v>1.6153846153846156</v>
      </c>
      <c r="O8" s="125">
        <f t="shared" si="29"/>
        <v>1.2934362934362935</v>
      </c>
      <c r="P8" s="125">
        <f t="shared" si="30"/>
        <v>1.8364485981308414</v>
      </c>
      <c r="Q8" s="125">
        <f t="shared" si="31"/>
        <v>1.2801444043321299</v>
      </c>
      <c r="R8" s="100">
        <v>25.641106030849201</v>
      </c>
      <c r="S8" s="100">
        <v>20.718498628000599</v>
      </c>
      <c r="T8" s="100">
        <v>6.6836363636363598E-15</v>
      </c>
      <c r="U8" s="107">
        <f t="shared" si="0"/>
        <v>1.713758286716393E-13</v>
      </c>
      <c r="V8" s="107">
        <f t="shared" si="1"/>
        <v>1.3847491083005484E-13</v>
      </c>
      <c r="W8" s="101">
        <f t="shared" si="4"/>
        <v>1.1795305748948102</v>
      </c>
      <c r="X8" s="101">
        <f t="shared" si="5"/>
        <v>1.3111585993086319</v>
      </c>
      <c r="Y8" s="102">
        <v>4.9000000000000057</v>
      </c>
      <c r="Z8" s="101">
        <f t="shared" si="32"/>
        <v>1.0490000000000002</v>
      </c>
      <c r="AA8" s="101">
        <v>12.076278364849768</v>
      </c>
      <c r="AB8" s="101">
        <f t="shared" si="6"/>
        <v>1.1207627836484977</v>
      </c>
      <c r="AC8" s="100">
        <v>10.807238888505999</v>
      </c>
      <c r="AD8" s="101">
        <f t="shared" si="7"/>
        <v>1.1080723888850601</v>
      </c>
      <c r="AE8" s="101">
        <f t="shared" si="8"/>
        <v>1.1811976897561238</v>
      </c>
      <c r="AF8" s="101">
        <f t="shared" si="33"/>
        <v>1.1080723888850601</v>
      </c>
      <c r="AG8" s="101">
        <f t="shared" si="34"/>
        <v>1.1207627836484977</v>
      </c>
      <c r="AH8" s="101">
        <f>'Cálculo Pa média harmônica'!M7</f>
        <v>1.2061639069313745</v>
      </c>
      <c r="AI8" s="101">
        <f t="shared" si="9"/>
        <v>1.1795305748948102</v>
      </c>
      <c r="AJ8" s="101">
        <f t="shared" si="10"/>
        <v>1.3111585993086319</v>
      </c>
      <c r="AK8" s="101">
        <f t="shared" si="35"/>
        <v>1.2436043005798849</v>
      </c>
      <c r="AL8" s="101">
        <f t="shared" si="11"/>
        <v>1.1223132288597109</v>
      </c>
      <c r="AM8" s="101">
        <f t="shared" si="36"/>
        <v>1.1096052784082395</v>
      </c>
      <c r="AN8" s="101">
        <f t="shared" si="12"/>
        <v>1.0310408837748786</v>
      </c>
      <c r="AO8" s="107">
        <f t="shared" si="13"/>
        <v>1.0737945454545456E-4</v>
      </c>
      <c r="AP8" s="101">
        <f t="shared" si="14"/>
        <v>0.89960938022049464</v>
      </c>
      <c r="AQ8" s="107">
        <f t="shared" si="15"/>
        <v>-2.1090909090909102E-6</v>
      </c>
      <c r="AR8" s="107">
        <f t="shared" si="37"/>
        <v>-1.9033872969374073E-6</v>
      </c>
      <c r="AS8" s="107">
        <f t="shared" si="38"/>
        <v>-1.8818352463712603E-6</v>
      </c>
      <c r="AT8" s="107">
        <f t="shared" si="16"/>
        <v>-1.7485939489407289E-6</v>
      </c>
      <c r="AU8" s="107">
        <f t="shared" si="17"/>
        <v>1.0327683267476597E-5</v>
      </c>
      <c r="AV8" s="107">
        <f t="shared" si="18"/>
        <v>1.0899451140727464E-5</v>
      </c>
      <c r="AW8" s="107">
        <f t="shared" si="39"/>
        <v>-5.717678732508666E-7</v>
      </c>
      <c r="AX8" s="107">
        <f t="shared" si="40"/>
        <v>-1.3316194236865407E-6</v>
      </c>
      <c r="AY8" s="107">
        <f t="shared" si="41"/>
        <v>-1.3100673731203937E-6</v>
      </c>
      <c r="AZ8" s="107">
        <f t="shared" si="42"/>
        <v>-1.1768260756898623E-6</v>
      </c>
      <c r="BA8" s="98">
        <f t="shared" si="43"/>
        <v>-1.2401063400101886E-2</v>
      </c>
      <c r="BB8" s="107">
        <f t="shared" si="44"/>
        <v>1.0604783512176801E-4</v>
      </c>
      <c r="BC8" s="107">
        <f t="shared" si="45"/>
        <v>1.0606938717233417E-4</v>
      </c>
      <c r="BD8" s="107">
        <f t="shared" si="46"/>
        <v>1.062026284697647E-4</v>
      </c>
      <c r="BE8" s="101">
        <f t="shared" si="19"/>
        <v>1.0359912844932933</v>
      </c>
      <c r="BF8" s="101">
        <f t="shared" si="47"/>
        <v>1.0362018285041528</v>
      </c>
      <c r="BG8" s="101">
        <f t="shared" si="20"/>
        <v>1.0375034752818932</v>
      </c>
      <c r="BH8" s="101">
        <f t="shared" si="21"/>
        <v>132.36375277080003</v>
      </c>
      <c r="BI8" s="101">
        <f t="shared" si="22"/>
        <v>135.58317534218418</v>
      </c>
      <c r="BJ8" s="101">
        <f t="shared" si="23"/>
        <v>102.43225392450066</v>
      </c>
    </row>
    <row r="9" spans="1:63" s="94" customFormat="1" ht="12.75">
      <c r="A9" s="52">
        <v>1952</v>
      </c>
      <c r="B9" s="103">
        <v>1.4916363636363635E-4</v>
      </c>
      <c r="C9" s="103">
        <v>1.142909090909091E-4</v>
      </c>
      <c r="D9" s="103">
        <v>1.6399999999999999E-5</v>
      </c>
      <c r="E9" s="103">
        <v>2.2109090909090908E-5</v>
      </c>
      <c r="F9" s="103">
        <v>5.4545454545454549E-7</v>
      </c>
      <c r="G9" s="103">
        <v>1.0545454545454546E-5</v>
      </c>
      <c r="H9" s="103">
        <v>1.4727272727272728E-5</v>
      </c>
      <c r="I9" s="104">
        <f t="shared" si="2"/>
        <v>1.5334545454545454E-4</v>
      </c>
      <c r="J9" s="125">
        <f t="shared" si="24"/>
        <v>1.176032110091743</v>
      </c>
      <c r="K9" s="125">
        <f t="shared" si="25"/>
        <v>1.1873819418209295</v>
      </c>
      <c r="L9" s="125">
        <f t="shared" si="26"/>
        <v>1.1837270341207349</v>
      </c>
      <c r="M9" s="125">
        <f t="shared" si="27"/>
        <v>1.1280148423005565</v>
      </c>
      <c r="N9" s="125">
        <f t="shared" si="28"/>
        <v>-0.7142857142857143</v>
      </c>
      <c r="O9" s="125">
        <f t="shared" si="29"/>
        <v>0.86567164179104483</v>
      </c>
      <c r="P9" s="125">
        <f t="shared" si="30"/>
        <v>1.0305343511450382</v>
      </c>
      <c r="Q9" s="125">
        <f t="shared" si="31"/>
        <v>1.1892272983643541</v>
      </c>
      <c r="R9" s="100">
        <v>25.382564589060401</v>
      </c>
      <c r="S9" s="100">
        <v>22.3883597747833</v>
      </c>
      <c r="T9" s="100">
        <v>6.6836363636363598E-15</v>
      </c>
      <c r="U9" s="107">
        <f t="shared" si="0"/>
        <v>1.6964783168979268E-13</v>
      </c>
      <c r="V9" s="107">
        <f t="shared" si="1"/>
        <v>1.496356555129152E-13</v>
      </c>
      <c r="W9" s="101">
        <f t="shared" si="4"/>
        <v>0.98991691538275506</v>
      </c>
      <c r="X9" s="101">
        <f t="shared" si="5"/>
        <v>1.0805975942931463</v>
      </c>
      <c r="Y9" s="102">
        <v>7.3</v>
      </c>
      <c r="Z9" s="101">
        <f t="shared" si="32"/>
        <v>1.073</v>
      </c>
      <c r="AA9" s="101">
        <v>17.327395391155132</v>
      </c>
      <c r="AB9" s="101">
        <f t="shared" si="6"/>
        <v>1.1732739539115513</v>
      </c>
      <c r="AC9" s="100">
        <v>20.8292030686369</v>
      </c>
      <c r="AD9" s="101">
        <f t="shared" si="7"/>
        <v>1.2082920306863689</v>
      </c>
      <c r="AE9" s="101">
        <f t="shared" si="8"/>
        <v>1.0960224697965919</v>
      </c>
      <c r="AF9" s="101">
        <f t="shared" si="33"/>
        <v>1.2082920306863689</v>
      </c>
      <c r="AG9" s="101">
        <f t="shared" si="34"/>
        <v>1.1732739539115513</v>
      </c>
      <c r="AH9" s="101">
        <f>'Cálculo Pa média harmônica'!M8</f>
        <v>1.1486162483819258</v>
      </c>
      <c r="AI9" s="101">
        <f t="shared" si="9"/>
        <v>0.98991691538275506</v>
      </c>
      <c r="AJ9" s="101">
        <f t="shared" si="10"/>
        <v>1.0805975942931463</v>
      </c>
      <c r="AK9" s="101">
        <f t="shared" si="35"/>
        <v>1.0342639108625502</v>
      </c>
      <c r="AL9" s="101">
        <f t="shared" si="11"/>
        <v>0.85597180532179606</v>
      </c>
      <c r="AM9" s="101">
        <f t="shared" si="36"/>
        <v>0.88151953549675355</v>
      </c>
      <c r="AN9" s="101">
        <f t="shared" si="12"/>
        <v>0.90044339205503532</v>
      </c>
      <c r="AO9" s="107">
        <f t="shared" si="13"/>
        <v>1.3609541818181817E-4</v>
      </c>
      <c r="AP9" s="101">
        <f t="shared" si="14"/>
        <v>0.91608284213356184</v>
      </c>
      <c r="AQ9" s="107">
        <f t="shared" si="15"/>
        <v>-4.1818181818181823E-6</v>
      </c>
      <c r="AR9" s="107">
        <f t="shared" si="37"/>
        <v>-3.4609333469183813E-6</v>
      </c>
      <c r="AS9" s="107">
        <f t="shared" si="38"/>
        <v>-3.5642299634083873E-6</v>
      </c>
      <c r="AT9" s="107">
        <f t="shared" si="16"/>
        <v>-3.6407444067669918E-6</v>
      </c>
      <c r="AU9" s="107">
        <f t="shared" si="17"/>
        <v>1.0652868318122543E-5</v>
      </c>
      <c r="AV9" s="107">
        <f t="shared" si="18"/>
        <v>1.3628822426637283E-5</v>
      </c>
      <c r="AW9" s="107">
        <f t="shared" si="39"/>
        <v>-2.9759541085147402E-6</v>
      </c>
      <c r="AX9" s="107">
        <f t="shared" si="40"/>
        <v>-4.8497923840364114E-7</v>
      </c>
      <c r="AY9" s="107">
        <f t="shared" si="41"/>
        <v>-5.882758548936471E-7</v>
      </c>
      <c r="AZ9" s="107">
        <f t="shared" si="42"/>
        <v>-6.6479029825225163E-7</v>
      </c>
      <c r="BA9" s="98">
        <f t="shared" si="43"/>
        <v>-3.5635236283687948E-3</v>
      </c>
      <c r="BB9" s="107">
        <f t="shared" si="44"/>
        <v>1.3561043894341453E-4</v>
      </c>
      <c r="BC9" s="107">
        <f t="shared" si="45"/>
        <v>1.3550714232692451E-4</v>
      </c>
      <c r="BD9" s="107">
        <f t="shared" si="46"/>
        <v>1.3543062788356591E-4</v>
      </c>
      <c r="BE9" s="101">
        <f t="shared" si="19"/>
        <v>1.0691763391467604</v>
      </c>
      <c r="BF9" s="101">
        <f t="shared" si="47"/>
        <v>1.0683619306165206</v>
      </c>
      <c r="BG9" s="101">
        <f t="shared" si="20"/>
        <v>1.0677586774077015</v>
      </c>
      <c r="BH9" s="101">
        <f t="shared" si="21"/>
        <v>142.02630672306842</v>
      </c>
      <c r="BI9" s="101">
        <f t="shared" si="22"/>
        <v>144.96232306224979</v>
      </c>
      <c r="BJ9" s="101">
        <f t="shared" si="23"/>
        <v>102.06723416733365</v>
      </c>
    </row>
    <row r="10" spans="1:63" s="94" customFormat="1" ht="12.75">
      <c r="A10" s="49">
        <v>1953</v>
      </c>
      <c r="B10" s="103">
        <v>1.7799999999999999E-4</v>
      </c>
      <c r="C10" s="103">
        <v>1.2661818181818182E-4</v>
      </c>
      <c r="D10" s="103">
        <v>2.3636363636363637E-5</v>
      </c>
      <c r="E10" s="103">
        <v>2.6800000000000001E-5</v>
      </c>
      <c r="F10" s="103">
        <v>-8.3636363636363639E-7</v>
      </c>
      <c r="G10" s="103">
        <v>1.1745454545454544E-5</v>
      </c>
      <c r="H10" s="103">
        <v>9.9636363636363645E-6</v>
      </c>
      <c r="I10" s="104">
        <f t="shared" si="2"/>
        <v>1.7621818181818183E-4</v>
      </c>
      <c r="J10" s="125">
        <f t="shared" si="24"/>
        <v>1.1933203315455876</v>
      </c>
      <c r="K10" s="125">
        <f t="shared" si="25"/>
        <v>1.107858733693923</v>
      </c>
      <c r="L10" s="125">
        <f t="shared" si="26"/>
        <v>1.4412416851441243</v>
      </c>
      <c r="M10" s="125">
        <f t="shared" si="27"/>
        <v>1.212171052631579</v>
      </c>
      <c r="N10" s="125">
        <f t="shared" si="28"/>
        <v>-1.5333333333333332</v>
      </c>
      <c r="O10" s="125">
        <f t="shared" si="29"/>
        <v>1.1137931034482758</v>
      </c>
      <c r="P10" s="125">
        <f t="shared" si="30"/>
        <v>0.67654320987654326</v>
      </c>
      <c r="Q10" s="125">
        <f t="shared" si="31"/>
        <v>1.1491581693146788</v>
      </c>
      <c r="R10" s="100">
        <v>24.939807179394499</v>
      </c>
      <c r="S10" s="100">
        <v>21.279230099888199</v>
      </c>
      <c r="T10" s="100">
        <v>1.39836272727273E-14</v>
      </c>
      <c r="U10" s="107">
        <f t="shared" si="0"/>
        <v>3.4874896785034103E-13</v>
      </c>
      <c r="V10" s="107">
        <f t="shared" si="1"/>
        <v>2.9756082236743628E-13</v>
      </c>
      <c r="W10" s="101">
        <f t="shared" si="4"/>
        <v>2.0557231081387553</v>
      </c>
      <c r="X10" s="101">
        <f t="shared" si="5"/>
        <v>1.9885689767420005</v>
      </c>
      <c r="Y10" s="102">
        <v>4.7</v>
      </c>
      <c r="Z10" s="101">
        <f t="shared" si="32"/>
        <v>1.0469999999999999</v>
      </c>
      <c r="AA10" s="101">
        <v>14.307916759844574</v>
      </c>
      <c r="AB10" s="101">
        <f t="shared" si="6"/>
        <v>1.1430791675984457</v>
      </c>
      <c r="AC10" s="100">
        <v>16.7483980784971</v>
      </c>
      <c r="AD10" s="101">
        <f t="shared" si="7"/>
        <v>1.1674839807849711</v>
      </c>
      <c r="AE10" s="101">
        <f t="shared" si="8"/>
        <v>1.1397519881046683</v>
      </c>
      <c r="AF10" s="101">
        <f t="shared" si="33"/>
        <v>1.1674839807849711</v>
      </c>
      <c r="AG10" s="101">
        <f t="shared" si="34"/>
        <v>1.1430791675984457</v>
      </c>
      <c r="AH10" s="101">
        <f>'Cálculo Pa média harmônica'!M9</f>
        <v>1.1238409102832472</v>
      </c>
      <c r="AI10" s="101">
        <f t="shared" si="9"/>
        <v>2.0557231081387553</v>
      </c>
      <c r="AJ10" s="101">
        <f t="shared" si="10"/>
        <v>1.9885689767420005</v>
      </c>
      <c r="AK10" s="101">
        <f t="shared" si="35"/>
        <v>2.0218672551916876</v>
      </c>
      <c r="AL10" s="101">
        <f t="shared" si="11"/>
        <v>1.7318158437019944</v>
      </c>
      <c r="AM10" s="101">
        <f t="shared" si="36"/>
        <v>1.7687902225001033</v>
      </c>
      <c r="AN10" s="101">
        <f t="shared" si="12"/>
        <v>1.7990689222036831</v>
      </c>
      <c r="AO10" s="107">
        <f t="shared" si="13"/>
        <v>1.5617432727272726E-4</v>
      </c>
      <c r="AP10" s="101">
        <f t="shared" si="14"/>
        <v>1.0337700789774855</v>
      </c>
      <c r="AQ10" s="107">
        <f t="shared" si="15"/>
        <v>1.7818181818181799E-6</v>
      </c>
      <c r="AR10" s="107">
        <f t="shared" si="37"/>
        <v>1.5262035378165568E-6</v>
      </c>
      <c r="AS10" s="107">
        <f t="shared" si="38"/>
        <v>1.5587880807605775E-6</v>
      </c>
      <c r="AT10" s="107">
        <f t="shared" si="16"/>
        <v>1.5854718986596593E-6</v>
      </c>
      <c r="AU10" s="107">
        <f t="shared" si="17"/>
        <v>5.7135391916126479E-6</v>
      </c>
      <c r="AV10" s="107">
        <f t="shared" si="18"/>
        <v>5.010455498486367E-6</v>
      </c>
      <c r="AW10" s="107">
        <f t="shared" si="39"/>
        <v>7.0308369312628088E-7</v>
      </c>
      <c r="AX10" s="107">
        <f t="shared" si="40"/>
        <v>8.2311984469027594E-7</v>
      </c>
      <c r="AY10" s="107">
        <f t="shared" si="41"/>
        <v>8.5570438763429665E-7</v>
      </c>
      <c r="AZ10" s="107">
        <f t="shared" si="42"/>
        <v>8.8238820553337845E-7</v>
      </c>
      <c r="BA10" s="98">
        <f t="shared" si="43"/>
        <v>5.2705195473828521E-3</v>
      </c>
      <c r="BB10" s="107">
        <f t="shared" si="44"/>
        <v>1.5699744711741753E-4</v>
      </c>
      <c r="BC10" s="107">
        <f t="shared" si="45"/>
        <v>1.5703003166036154E-4</v>
      </c>
      <c r="BD10" s="107">
        <f t="shared" si="46"/>
        <v>1.5705671547826063E-4</v>
      </c>
      <c r="BE10" s="101">
        <f t="shared" si="19"/>
        <v>1.0525182339661097</v>
      </c>
      <c r="BF10" s="101">
        <f t="shared" si="47"/>
        <v>1.0527366822671727</v>
      </c>
      <c r="BG10" s="101">
        <f t="shared" si="20"/>
        <v>1.0529155718313428</v>
      </c>
      <c r="BH10" s="101">
        <f t="shared" si="21"/>
        <v>148.70154313905263</v>
      </c>
      <c r="BI10" s="101">
        <f t="shared" si="22"/>
        <v>152.5754882611038</v>
      </c>
      <c r="BJ10" s="101">
        <f t="shared" si="23"/>
        <v>102.60518152015987</v>
      </c>
    </row>
    <row r="11" spans="1:63" s="94" customFormat="1" ht="12.75">
      <c r="A11" s="52">
        <v>1954</v>
      </c>
      <c r="B11" s="103">
        <v>2.4407272727272727E-4</v>
      </c>
      <c r="C11" s="103">
        <v>1.7636363636363637E-4</v>
      </c>
      <c r="D11" s="103">
        <v>2.7381818181818185E-5</v>
      </c>
      <c r="E11" s="103">
        <v>3.8472727272727278E-5</v>
      </c>
      <c r="F11" s="103">
        <v>2.2181818181818183E-6</v>
      </c>
      <c r="G11" s="103">
        <v>1.629090909090909E-5</v>
      </c>
      <c r="H11" s="103">
        <v>1.6654545454545453E-5</v>
      </c>
      <c r="I11" s="104">
        <f t="shared" si="2"/>
        <v>2.4443636363636364E-4</v>
      </c>
      <c r="J11" s="125">
        <f t="shared" si="24"/>
        <v>1.3711950970377937</v>
      </c>
      <c r="K11" s="125">
        <f t="shared" si="25"/>
        <v>1.3928776565192418</v>
      </c>
      <c r="L11" s="125">
        <f t="shared" si="26"/>
        <v>1.1584615384615387</v>
      </c>
      <c r="M11" s="125">
        <f t="shared" si="27"/>
        <v>1.435549525101764</v>
      </c>
      <c r="N11" s="125">
        <f t="shared" si="28"/>
        <v>-2.6521739130434785</v>
      </c>
      <c r="O11" s="125">
        <f t="shared" si="29"/>
        <v>1.3869969040247678</v>
      </c>
      <c r="P11" s="125">
        <f t="shared" si="30"/>
        <v>1.6715328467153281</v>
      </c>
      <c r="Q11" s="125">
        <f t="shared" si="31"/>
        <v>1.3871234007428805</v>
      </c>
      <c r="R11" s="100">
        <v>29.6205967951006</v>
      </c>
      <c r="S11" s="100">
        <v>19.9869875378911</v>
      </c>
      <c r="T11" s="100">
        <v>2.1173860606060599E-14</v>
      </c>
      <c r="U11" s="107">
        <f t="shared" si="0"/>
        <v>6.2718238760778543E-13</v>
      </c>
      <c r="V11" s="107">
        <f t="shared" si="1"/>
        <v>4.2320168806237651E-13</v>
      </c>
      <c r="W11" s="101">
        <f t="shared" si="4"/>
        <v>1.7983777600079631</v>
      </c>
      <c r="X11" s="101">
        <f t="shared" si="5"/>
        <v>1.4222359136371636</v>
      </c>
      <c r="Y11" s="102">
        <v>7.8</v>
      </c>
      <c r="Z11" s="101">
        <f t="shared" si="32"/>
        <v>1.0780000000000001</v>
      </c>
      <c r="AA11" s="101">
        <v>22.493592190308288</v>
      </c>
      <c r="AB11" s="101">
        <f t="shared" si="6"/>
        <v>1.2249359219030829</v>
      </c>
      <c r="AC11" s="100">
        <v>26.242124021254799</v>
      </c>
      <c r="AD11" s="101">
        <f t="shared" si="7"/>
        <v>1.2624212402125479</v>
      </c>
      <c r="AE11" s="101">
        <f t="shared" si="8"/>
        <v>1.2719806094970256</v>
      </c>
      <c r="AF11" s="101">
        <f t="shared" si="33"/>
        <v>1.2624212402125479</v>
      </c>
      <c r="AG11" s="101">
        <f t="shared" si="34"/>
        <v>1.2249359219030829</v>
      </c>
      <c r="AH11" s="101">
        <f>'Cálculo Pa média harmônica'!M10</f>
        <v>1.2876936537322088</v>
      </c>
      <c r="AI11" s="101">
        <f t="shared" si="9"/>
        <v>1.7983777600079631</v>
      </c>
      <c r="AJ11" s="101">
        <f t="shared" si="10"/>
        <v>1.4222359136371636</v>
      </c>
      <c r="AK11" s="101">
        <f t="shared" si="35"/>
        <v>1.5992865398575957</v>
      </c>
      <c r="AL11" s="101">
        <f t="shared" si="11"/>
        <v>1.2668406463030766</v>
      </c>
      <c r="AM11" s="101">
        <f t="shared" si="36"/>
        <v>1.3056083271465457</v>
      </c>
      <c r="AN11" s="101">
        <f t="shared" si="12"/>
        <v>1.2419774961399215</v>
      </c>
      <c r="AO11" s="107">
        <f t="shared" si="13"/>
        <v>1.9188399999999999E-4</v>
      </c>
      <c r="AP11" s="101">
        <f t="shared" si="14"/>
        <v>1.2644721897149052</v>
      </c>
      <c r="AQ11" s="107">
        <f t="shared" si="15"/>
        <v>-3.6363636363636323E-7</v>
      </c>
      <c r="AR11" s="107">
        <f t="shared" si="37"/>
        <v>-2.8804677238727345E-7</v>
      </c>
      <c r="AS11" s="107">
        <f t="shared" si="38"/>
        <v>-2.9686153955825797E-7</v>
      </c>
      <c r="AT11" s="107">
        <f t="shared" si="16"/>
        <v>-2.8239353559164604E-7</v>
      </c>
      <c r="AU11" s="107">
        <f t="shared" si="17"/>
        <v>9.0586691256885614E-6</v>
      </c>
      <c r="AV11" s="107">
        <f t="shared" si="18"/>
        <v>1.1710114542076111E-5</v>
      </c>
      <c r="AW11" s="107">
        <f t="shared" si="39"/>
        <v>-2.6514454163875491E-6</v>
      </c>
      <c r="AX11" s="107">
        <f t="shared" si="40"/>
        <v>2.3633986440002756E-6</v>
      </c>
      <c r="AY11" s="107">
        <f t="shared" si="41"/>
        <v>2.3545838768292912E-6</v>
      </c>
      <c r="AZ11" s="107">
        <f t="shared" si="42"/>
        <v>2.3690518807959029E-6</v>
      </c>
      <c r="BA11" s="98">
        <f t="shared" si="43"/>
        <v>1.2316809343146252E-2</v>
      </c>
      <c r="BB11" s="107">
        <f t="shared" si="44"/>
        <v>1.9424739864400028E-4</v>
      </c>
      <c r="BC11" s="107">
        <f t="shared" si="45"/>
        <v>1.942385838768293E-4</v>
      </c>
      <c r="BD11" s="107">
        <f t="shared" si="46"/>
        <v>1.9425305188079591E-4</v>
      </c>
      <c r="BE11" s="101">
        <f t="shared" si="19"/>
        <v>1.0912775204719118</v>
      </c>
      <c r="BF11" s="101">
        <f t="shared" si="47"/>
        <v>1.0912279993080298</v>
      </c>
      <c r="BG11" s="101">
        <f t="shared" si="20"/>
        <v>1.0913092802291906</v>
      </c>
      <c r="BH11" s="101">
        <f t="shared" si="21"/>
        <v>160.30026350389875</v>
      </c>
      <c r="BI11" s="101">
        <f t="shared" si="22"/>
        <v>166.50220051436864</v>
      </c>
      <c r="BJ11" s="101">
        <f t="shared" si="23"/>
        <v>103.8689499785626</v>
      </c>
    </row>
    <row r="12" spans="1:63" s="94" customFormat="1" ht="12.75">
      <c r="A12" s="49">
        <v>1955</v>
      </c>
      <c r="B12" s="103">
        <v>2.9625454545454544E-4</v>
      </c>
      <c r="C12" s="103">
        <v>2.1465454545454546E-4</v>
      </c>
      <c r="D12" s="103">
        <v>3.4181818181818185E-5</v>
      </c>
      <c r="E12" s="103">
        <v>3.9963636363636364E-5</v>
      </c>
      <c r="F12" s="103">
        <v>5.1272727272727275E-6</v>
      </c>
      <c r="G12" s="103">
        <v>2.2581818181818184E-5</v>
      </c>
      <c r="H12" s="103">
        <v>2.0254545454545456E-5</v>
      </c>
      <c r="I12" s="104">
        <f t="shared" si="2"/>
        <v>2.9392727272727277E-4</v>
      </c>
      <c r="J12" s="125">
        <f t="shared" si="24"/>
        <v>1.2137961859356377</v>
      </c>
      <c r="K12" s="125">
        <f t="shared" si="25"/>
        <v>1.2171134020618557</v>
      </c>
      <c r="L12" s="125">
        <f t="shared" si="26"/>
        <v>1.248339973439575</v>
      </c>
      <c r="M12" s="125">
        <f t="shared" si="27"/>
        <v>1.0387523629489601</v>
      </c>
      <c r="N12" s="125">
        <f t="shared" si="28"/>
        <v>2.3114754098360657</v>
      </c>
      <c r="O12" s="125">
        <f t="shared" si="29"/>
        <v>1.3861607142857144</v>
      </c>
      <c r="P12" s="125">
        <f t="shared" si="30"/>
        <v>1.2161572052401748</v>
      </c>
      <c r="Q12" s="125">
        <f t="shared" si="31"/>
        <v>1.2024695031240704</v>
      </c>
      <c r="R12" s="100">
        <v>23.5199045425245</v>
      </c>
      <c r="S12" s="100">
        <v>19.634002731385301</v>
      </c>
      <c r="T12" s="100">
        <v>2.53508939393939E-14</v>
      </c>
      <c r="U12" s="107">
        <f t="shared" si="0"/>
        <v>5.9625060552220744E-13</v>
      </c>
      <c r="V12" s="107">
        <f t="shared" si="1"/>
        <v>4.9773952084911892E-13</v>
      </c>
      <c r="W12" s="101">
        <f t="shared" si="4"/>
        <v>0.95068136048341734</v>
      </c>
      <c r="X12" s="101">
        <f t="shared" si="5"/>
        <v>1.1761283919447791</v>
      </c>
      <c r="Y12" s="102">
        <v>8.8000000000000007</v>
      </c>
      <c r="Z12" s="101">
        <f t="shared" si="32"/>
        <v>1.0880000000000001</v>
      </c>
      <c r="AA12" s="101">
        <v>23.074565391434511</v>
      </c>
      <c r="AB12" s="101">
        <f t="shared" si="6"/>
        <v>1.2307456539143451</v>
      </c>
      <c r="AC12" s="100">
        <v>19.068749002594998</v>
      </c>
      <c r="AD12" s="101">
        <f t="shared" si="7"/>
        <v>1.1906874900259501</v>
      </c>
      <c r="AE12" s="101">
        <f t="shared" si="8"/>
        <v>1.1156214944261376</v>
      </c>
      <c r="AF12" s="101">
        <f t="shared" si="33"/>
        <v>1.1906874900259501</v>
      </c>
      <c r="AG12" s="101">
        <f t="shared" si="34"/>
        <v>1.2307456539143451</v>
      </c>
      <c r="AH12" s="101">
        <f>'Cálculo Pa média harmônica'!M11</f>
        <v>1.0822599395125794</v>
      </c>
      <c r="AI12" s="101">
        <f t="shared" si="9"/>
        <v>0.95068136048341734</v>
      </c>
      <c r="AJ12" s="101">
        <f t="shared" si="10"/>
        <v>1.1761283919447791</v>
      </c>
      <c r="AK12" s="101">
        <f t="shared" si="35"/>
        <v>1.0574135140791594</v>
      </c>
      <c r="AL12" s="101">
        <f t="shared" si="11"/>
        <v>0.88806972689039831</v>
      </c>
      <c r="AM12" s="101">
        <f t="shared" si="36"/>
        <v>0.85916493852006814</v>
      </c>
      <c r="AN12" s="101">
        <f t="shared" si="12"/>
        <v>0.97704209078956561</v>
      </c>
      <c r="AO12" s="107">
        <f t="shared" si="13"/>
        <v>2.6555112727272723E-4</v>
      </c>
      <c r="AP12" s="101">
        <f t="shared" si="14"/>
        <v>0.80831426823344055</v>
      </c>
      <c r="AQ12" s="107">
        <f t="shared" si="15"/>
        <v>2.3272727272727281E-6</v>
      </c>
      <c r="AR12" s="107">
        <f t="shared" si="37"/>
        <v>1.9545621724991894E-6</v>
      </c>
      <c r="AS12" s="107">
        <f t="shared" si="38"/>
        <v>1.8909453142254986E-6</v>
      </c>
      <c r="AT12" s="107">
        <f t="shared" si="16"/>
        <v>2.1503824010346985E-6</v>
      </c>
      <c r="AU12" s="107">
        <f t="shared" si="17"/>
        <v>2.3753298550352799E-5</v>
      </c>
      <c r="AV12" s="107">
        <f t="shared" si="18"/>
        <v>1.7221372762759082E-5</v>
      </c>
      <c r="AW12" s="107">
        <f t="shared" si="39"/>
        <v>6.5319257875937173E-6</v>
      </c>
      <c r="AX12" s="107">
        <f t="shared" si="40"/>
        <v>-4.5773636150945283E-6</v>
      </c>
      <c r="AY12" s="107">
        <f t="shared" si="41"/>
        <v>-4.6409804733682187E-6</v>
      </c>
      <c r="AZ12" s="107">
        <f t="shared" si="42"/>
        <v>-4.3815433865590188E-6</v>
      </c>
      <c r="BA12" s="98">
        <f t="shared" si="43"/>
        <v>-1.7237221555431278E-2</v>
      </c>
      <c r="BB12" s="107">
        <f t="shared" si="44"/>
        <v>2.6097376365763269E-4</v>
      </c>
      <c r="BC12" s="107">
        <f t="shared" si="45"/>
        <v>2.6091014679935901E-4</v>
      </c>
      <c r="BD12" s="107">
        <f t="shared" si="46"/>
        <v>2.6116958388616821E-4</v>
      </c>
      <c r="BE12" s="101">
        <f t="shared" si="19"/>
        <v>1.0692459029476906</v>
      </c>
      <c r="BF12" s="101">
        <f t="shared" si="47"/>
        <v>1.0689852558078625</v>
      </c>
      <c r="BG12" s="101">
        <f t="shared" si="20"/>
        <v>1.0700482057314697</v>
      </c>
      <c r="BH12" s="101">
        <f t="shared" si="21"/>
        <v>174.40668669224186</v>
      </c>
      <c r="BI12" s="101">
        <f t="shared" si="22"/>
        <v>178.03179573176354</v>
      </c>
      <c r="BJ12" s="101">
        <f t="shared" si="23"/>
        <v>102.07853787505208</v>
      </c>
    </row>
    <row r="13" spans="1:63" s="94" customFormat="1" ht="12.75">
      <c r="A13" s="52">
        <v>1956</v>
      </c>
      <c r="B13" s="103">
        <v>3.741454545454546E-4</v>
      </c>
      <c r="C13" s="103">
        <v>2.6916363636363637E-4</v>
      </c>
      <c r="D13" s="103">
        <v>4.7418181818181813E-5</v>
      </c>
      <c r="E13" s="103">
        <v>5.4109090909090904E-5</v>
      </c>
      <c r="F13" s="103">
        <v>-1.0909090909090908E-7</v>
      </c>
      <c r="G13" s="103">
        <v>2.5309090909090908E-5</v>
      </c>
      <c r="H13" s="103">
        <v>2.1745454545454545E-5</v>
      </c>
      <c r="I13" s="104">
        <f t="shared" si="2"/>
        <v>3.7058181818181818E-4</v>
      </c>
      <c r="J13" s="125">
        <f t="shared" si="24"/>
        <v>1.2629188658401869</v>
      </c>
      <c r="K13" s="125">
        <f t="shared" si="25"/>
        <v>1.2539386752498729</v>
      </c>
      <c r="L13" s="125">
        <f t="shared" si="26"/>
        <v>1.3872340425531913</v>
      </c>
      <c r="M13" s="125">
        <f t="shared" si="27"/>
        <v>1.3539581437670609</v>
      </c>
      <c r="N13" s="125">
        <f t="shared" si="28"/>
        <v>-2.1276595744680847E-2</v>
      </c>
      <c r="O13" s="125">
        <f t="shared" si="29"/>
        <v>1.1207729468599033</v>
      </c>
      <c r="P13" s="125">
        <f t="shared" si="30"/>
        <v>1.0736086175942547</v>
      </c>
      <c r="Q13" s="125">
        <f t="shared" si="31"/>
        <v>1.2607942595570949</v>
      </c>
      <c r="R13" s="100">
        <v>22.941990045191201</v>
      </c>
      <c r="S13" s="100">
        <v>18.996871599461802</v>
      </c>
      <c r="T13" s="100">
        <v>2.4873375757575799E-14</v>
      </c>
      <c r="U13" s="107">
        <f t="shared" si="0"/>
        <v>5.7064473902060413E-13</v>
      </c>
      <c r="V13" s="107">
        <f t="shared" si="1"/>
        <v>4.7251632551183334E-13</v>
      </c>
      <c r="W13" s="101">
        <f t="shared" si="4"/>
        <v>0.95705519413405504</v>
      </c>
      <c r="X13" s="101">
        <f t="shared" si="5"/>
        <v>0.94932450753708275</v>
      </c>
      <c r="Y13" s="102">
        <v>2.9000000000000057</v>
      </c>
      <c r="Z13" s="101">
        <f t="shared" si="32"/>
        <v>1.0290000000000001</v>
      </c>
      <c r="AA13" s="101">
        <v>21.035597429047815</v>
      </c>
      <c r="AB13" s="101">
        <f t="shared" si="6"/>
        <v>1.2103559742904781</v>
      </c>
      <c r="AC13" s="100">
        <v>21.6945751451224</v>
      </c>
      <c r="AD13" s="101">
        <f t="shared" si="7"/>
        <v>1.2169457514512241</v>
      </c>
      <c r="AE13" s="101">
        <f t="shared" si="8"/>
        <v>1.2273264002334177</v>
      </c>
      <c r="AF13" s="101">
        <f t="shared" si="33"/>
        <v>1.2169457514512241</v>
      </c>
      <c r="AG13" s="101">
        <f t="shared" si="34"/>
        <v>1.2103559742904781</v>
      </c>
      <c r="AH13" s="101">
        <f>'Cálculo Pa média harmônica'!M12</f>
        <v>1.2040288849029877</v>
      </c>
      <c r="AI13" s="101">
        <f t="shared" si="9"/>
        <v>0.95705519413405504</v>
      </c>
      <c r="AJ13" s="101">
        <f t="shared" si="10"/>
        <v>0.94932450753708275</v>
      </c>
      <c r="AK13" s="101">
        <f t="shared" si="35"/>
        <v>0.95318201349853371</v>
      </c>
      <c r="AL13" s="101">
        <f t="shared" si="11"/>
        <v>0.7832576040155047</v>
      </c>
      <c r="AM13" s="101">
        <f t="shared" si="36"/>
        <v>0.78752204619578781</v>
      </c>
      <c r="AN13" s="101">
        <f t="shared" si="12"/>
        <v>0.79166042065123254</v>
      </c>
      <c r="AO13" s="107">
        <f t="shared" si="13"/>
        <v>3.0484592727272728E-4</v>
      </c>
      <c r="AP13" s="101">
        <f t="shared" si="14"/>
        <v>1.0081433551284047</v>
      </c>
      <c r="AQ13" s="107">
        <f t="shared" si="15"/>
        <v>3.5636363636363631E-6</v>
      </c>
      <c r="AR13" s="107">
        <f t="shared" si="37"/>
        <v>2.9283444717126292E-6</v>
      </c>
      <c r="AS13" s="107">
        <f t="shared" si="38"/>
        <v>2.9442878288144936E-6</v>
      </c>
      <c r="AT13" s="107">
        <f t="shared" si="16"/>
        <v>2.9597598598504522E-6</v>
      </c>
      <c r="AU13" s="107">
        <f t="shared" si="17"/>
        <v>2.6444755813681792E-5</v>
      </c>
      <c r="AV13" s="107">
        <f t="shared" si="18"/>
        <v>2.2906239513262665E-5</v>
      </c>
      <c r="AW13" s="107">
        <f t="shared" si="39"/>
        <v>3.5385163004191275E-6</v>
      </c>
      <c r="AX13" s="107">
        <f t="shared" si="40"/>
        <v>-6.101718287064983E-7</v>
      </c>
      <c r="AY13" s="107">
        <f t="shared" si="41"/>
        <v>-5.9422847160463394E-7</v>
      </c>
      <c r="AZ13" s="107">
        <f t="shared" si="42"/>
        <v>-5.7875644056867529E-7</v>
      </c>
      <c r="BA13" s="98">
        <f t="shared" si="43"/>
        <v>-2.0015744811332655E-3</v>
      </c>
      <c r="BB13" s="107">
        <f t="shared" si="44"/>
        <v>3.0423575544402079E-4</v>
      </c>
      <c r="BC13" s="107">
        <f t="shared" si="45"/>
        <v>3.0425169880112266E-4</v>
      </c>
      <c r="BD13" s="107">
        <f t="shared" si="46"/>
        <v>3.0426717083215863E-4</v>
      </c>
      <c r="BE13" s="101">
        <f t="shared" si="19"/>
        <v>1.0269403798589141</v>
      </c>
      <c r="BF13" s="101">
        <f t="shared" si="47"/>
        <v>1.0269941962723548</v>
      </c>
      <c r="BG13" s="101">
        <f t="shared" si="20"/>
        <v>1.0270464217361437</v>
      </c>
      <c r="BH13" s="101">
        <f t="shared" si="21"/>
        <v>179.4644806063169</v>
      </c>
      <c r="BI13" s="101">
        <f t="shared" si="22"/>
        <v>182.82803993574186</v>
      </c>
      <c r="BJ13" s="101">
        <f t="shared" si="23"/>
        <v>101.87422007857</v>
      </c>
    </row>
    <row r="14" spans="1:63" s="94" customFormat="1" ht="12.75">
      <c r="A14" s="49">
        <v>1957</v>
      </c>
      <c r="B14" s="103">
        <v>4.541818181818182E-4</v>
      </c>
      <c r="C14" s="103">
        <v>3.2265454545454543E-4</v>
      </c>
      <c r="D14" s="103">
        <v>5.552727272727273E-5</v>
      </c>
      <c r="E14" s="103">
        <v>6.832727272727273E-5</v>
      </c>
      <c r="F14" s="103">
        <v>1.0509090909090909E-5</v>
      </c>
      <c r="G14" s="103">
        <v>2.5309090909090908E-5</v>
      </c>
      <c r="H14" s="103">
        <v>2.7963636363636363E-5</v>
      </c>
      <c r="I14" s="104">
        <f t="shared" si="2"/>
        <v>4.5701818181818183E-4</v>
      </c>
      <c r="J14" s="125">
        <f t="shared" si="24"/>
        <v>1.213917776265915</v>
      </c>
      <c r="K14" s="125">
        <f t="shared" si="25"/>
        <v>1.1987300729532557</v>
      </c>
      <c r="L14" s="125">
        <f t="shared" si="26"/>
        <v>1.1710122699386505</v>
      </c>
      <c r="M14" s="125">
        <f t="shared" si="27"/>
        <v>1.2627688172043012</v>
      </c>
      <c r="N14" s="125">
        <f t="shared" si="28"/>
        <v>-96.333333333333343</v>
      </c>
      <c r="O14" s="125">
        <f t="shared" si="29"/>
        <v>1</v>
      </c>
      <c r="P14" s="125">
        <f t="shared" si="30"/>
        <v>1.285953177257525</v>
      </c>
      <c r="Q14" s="125">
        <f t="shared" si="31"/>
        <v>1.2332450201157885</v>
      </c>
      <c r="R14" s="100">
        <v>22.760591013781799</v>
      </c>
      <c r="S14" s="100">
        <v>19.148140136498998</v>
      </c>
      <c r="T14" s="100">
        <v>2.6301945454545401E-14</v>
      </c>
      <c r="U14" s="107">
        <f t="shared" si="0"/>
        <v>5.9864782335770513E-13</v>
      </c>
      <c r="V14" s="107">
        <f t="shared" si="1"/>
        <v>5.0363333742618822E-13</v>
      </c>
      <c r="W14" s="101">
        <f t="shared" si="4"/>
        <v>1.0490727109570179</v>
      </c>
      <c r="X14" s="101">
        <f t="shared" si="5"/>
        <v>1.0658538345329098</v>
      </c>
      <c r="Y14" s="102">
        <v>7.7</v>
      </c>
      <c r="Z14" s="101">
        <f t="shared" si="32"/>
        <v>1.077</v>
      </c>
      <c r="AA14" s="101">
        <v>16.0289119971311</v>
      </c>
      <c r="AB14" s="101">
        <f t="shared" si="6"/>
        <v>1.160289119971311</v>
      </c>
      <c r="AC14" s="100">
        <v>12.509573167751499</v>
      </c>
      <c r="AD14" s="101">
        <f t="shared" si="7"/>
        <v>1.125095731677515</v>
      </c>
      <c r="AE14" s="101">
        <f t="shared" si="8"/>
        <v>1.1271288544716018</v>
      </c>
      <c r="AF14" s="101">
        <f t="shared" si="33"/>
        <v>1.125095731677515</v>
      </c>
      <c r="AG14" s="101">
        <f t="shared" si="34"/>
        <v>1.160289119971311</v>
      </c>
      <c r="AH14" s="101">
        <f>'Cálculo Pa média harmônica'!M13</f>
        <v>1.1394058274933738</v>
      </c>
      <c r="AI14" s="101">
        <f t="shared" si="9"/>
        <v>1.0490727109570179</v>
      </c>
      <c r="AJ14" s="101">
        <f t="shared" si="10"/>
        <v>1.0658538345329098</v>
      </c>
      <c r="AK14" s="101">
        <f t="shared" si="35"/>
        <v>1.0574299842908619</v>
      </c>
      <c r="AL14" s="101">
        <f t="shared" si="11"/>
        <v>0.93985778678071807</v>
      </c>
      <c r="AM14" s="101">
        <f t="shared" si="36"/>
        <v>0.91135042644975206</v>
      </c>
      <c r="AN14" s="101">
        <f t="shared" si="12"/>
        <v>0.92805386700289749</v>
      </c>
      <c r="AO14" s="107">
        <f t="shared" si="13"/>
        <v>4.0295465454545453E-4</v>
      </c>
      <c r="AP14" s="101">
        <f t="shared" si="14"/>
        <v>0.98425569901594823</v>
      </c>
      <c r="AQ14" s="107">
        <f t="shared" si="15"/>
        <v>-2.654545454545455E-6</v>
      </c>
      <c r="AR14" s="107">
        <f t="shared" si="37"/>
        <v>-2.3593951872766721E-6</v>
      </c>
      <c r="AS14" s="107">
        <f t="shared" si="38"/>
        <v>-2.28783103181308E-6</v>
      </c>
      <c r="AT14" s="107">
        <f t="shared" si="16"/>
        <v>-2.329762925985116E-6</v>
      </c>
      <c r="AU14" s="107">
        <f t="shared" si="17"/>
        <v>2.4125201851836044E-5</v>
      </c>
      <c r="AV14" s="107">
        <f t="shared" si="18"/>
        <v>2.6235901638324446E-5</v>
      </c>
      <c r="AW14" s="107">
        <f t="shared" si="39"/>
        <v>-2.1106997864884016E-6</v>
      </c>
      <c r="AX14" s="107">
        <f t="shared" si="40"/>
        <v>-2.4869540078827055E-7</v>
      </c>
      <c r="AY14" s="107">
        <f t="shared" si="41"/>
        <v>-1.7713124532467844E-7</v>
      </c>
      <c r="AZ14" s="107">
        <f t="shared" si="42"/>
        <v>-2.1906313949671448E-7</v>
      </c>
      <c r="BA14" s="98">
        <f t="shared" si="43"/>
        <v>-6.1717962054268054E-4</v>
      </c>
      <c r="BB14" s="107">
        <f t="shared" si="44"/>
        <v>4.0270595914466625E-4</v>
      </c>
      <c r="BC14" s="107">
        <f t="shared" si="45"/>
        <v>4.0277752330012984E-4</v>
      </c>
      <c r="BD14" s="107">
        <f t="shared" si="46"/>
        <v>4.0273559140595783E-4</v>
      </c>
      <c r="BE14" s="101">
        <f t="shared" si="19"/>
        <v>1.0763352975486753</v>
      </c>
      <c r="BF14" s="101">
        <f t="shared" si="47"/>
        <v>1.0765265711685847</v>
      </c>
      <c r="BG14" s="101">
        <f t="shared" si="20"/>
        <v>1.076414497391762</v>
      </c>
      <c r="BH14" s="101">
        <f t="shared" si="21"/>
        <v>193.28324561300329</v>
      </c>
      <c r="BI14" s="101">
        <f t="shared" si="22"/>
        <v>196.78427276447781</v>
      </c>
      <c r="BJ14" s="101">
        <f t="shared" si="23"/>
        <v>101.81134538607881</v>
      </c>
    </row>
    <row r="15" spans="1:63" s="94" customFormat="1" ht="12.75">
      <c r="A15" s="52">
        <v>1958</v>
      </c>
      <c r="B15" s="103">
        <v>5.6545454545454542E-4</v>
      </c>
      <c r="C15" s="103">
        <v>3.9920000000000005E-4</v>
      </c>
      <c r="D15" s="103">
        <v>6.5636363636363635E-5</v>
      </c>
      <c r="E15" s="103">
        <v>9.6036363636363656E-5</v>
      </c>
      <c r="F15" s="103">
        <v>6.6545454545454548E-6</v>
      </c>
      <c r="G15" s="103">
        <v>3.2363636363636362E-5</v>
      </c>
      <c r="H15" s="103">
        <v>3.4436363636363636E-5</v>
      </c>
      <c r="I15" s="104">
        <f t="shared" si="2"/>
        <v>5.675272727272728E-4</v>
      </c>
      <c r="J15" s="125">
        <f t="shared" si="24"/>
        <v>1.2449959967974378</v>
      </c>
      <c r="K15" s="125">
        <f t="shared" si="25"/>
        <v>1.2372365603516289</v>
      </c>
      <c r="L15" s="125">
        <f t="shared" si="26"/>
        <v>1.1820563195808775</v>
      </c>
      <c r="M15" s="125">
        <f t="shared" si="27"/>
        <v>1.405534858967536</v>
      </c>
      <c r="N15" s="125">
        <f t="shared" si="28"/>
        <v>0.63321799307958482</v>
      </c>
      <c r="O15" s="125">
        <f t="shared" si="29"/>
        <v>1.2787356321839081</v>
      </c>
      <c r="P15" s="125">
        <f t="shared" si="30"/>
        <v>1.2314694408322497</v>
      </c>
      <c r="Q15" s="125">
        <f t="shared" si="31"/>
        <v>1.2418045830681097</v>
      </c>
      <c r="R15" s="100">
        <v>21.437341069083701</v>
      </c>
      <c r="S15" s="100">
        <v>18.695775339927899</v>
      </c>
      <c r="T15" s="100">
        <v>4.5342327272727299E-14</v>
      </c>
      <c r="U15" s="107">
        <f t="shared" si="0"/>
        <v>9.7201893461147089E-13</v>
      </c>
      <c r="V15" s="107">
        <f t="shared" si="1"/>
        <v>8.4770996408039521E-13</v>
      </c>
      <c r="W15" s="101">
        <f t="shared" si="4"/>
        <v>1.6236907522015134</v>
      </c>
      <c r="X15" s="101">
        <f t="shared" si="5"/>
        <v>1.6831887428513097</v>
      </c>
      <c r="Y15" s="102">
        <v>10.8</v>
      </c>
      <c r="Z15" s="101">
        <f t="shared" si="32"/>
        <v>1.1080000000000001</v>
      </c>
      <c r="AA15" s="101">
        <v>14.773321264052575</v>
      </c>
      <c r="AB15" s="101">
        <f t="shared" si="6"/>
        <v>1.1477332126405257</v>
      </c>
      <c r="AC15" s="100">
        <v>18.1570958081772</v>
      </c>
      <c r="AD15" s="101">
        <f t="shared" si="7"/>
        <v>1.1815709580817719</v>
      </c>
      <c r="AE15" s="101">
        <f t="shared" si="8"/>
        <v>1.1236425963875791</v>
      </c>
      <c r="AF15" s="101">
        <f t="shared" si="33"/>
        <v>1.1815709580817719</v>
      </c>
      <c r="AG15" s="101">
        <f t="shared" si="34"/>
        <v>1.1477332126405257</v>
      </c>
      <c r="AH15" s="101">
        <f>'Cálculo Pa média harmônica'!M14</f>
        <v>1.1288083643692897</v>
      </c>
      <c r="AI15" s="101">
        <f t="shared" si="9"/>
        <v>1.6236907522015134</v>
      </c>
      <c r="AJ15" s="101">
        <f t="shared" si="10"/>
        <v>1.6831887428513097</v>
      </c>
      <c r="AK15" s="101">
        <f t="shared" si="35"/>
        <v>1.6531721011368909</v>
      </c>
      <c r="AL15" s="101">
        <f t="shared" si="11"/>
        <v>1.3991306149067362</v>
      </c>
      <c r="AM15" s="101">
        <f t="shared" si="36"/>
        <v>1.4403801187677843</v>
      </c>
      <c r="AN15" s="101">
        <f t="shared" si="12"/>
        <v>1.4645285712961422</v>
      </c>
      <c r="AO15" s="107">
        <f t="shared" si="13"/>
        <v>5.0323345454545462E-4</v>
      </c>
      <c r="AP15" s="101">
        <f t="shared" si="14"/>
        <v>0.96465162275918792</v>
      </c>
      <c r="AQ15" s="107">
        <f t="shared" si="15"/>
        <v>-2.0727272727272738E-6</v>
      </c>
      <c r="AR15" s="107">
        <f t="shared" si="37"/>
        <v>-1.7542131164871001E-6</v>
      </c>
      <c r="AS15" s="107">
        <f t="shared" si="38"/>
        <v>-1.8059312476970722E-6</v>
      </c>
      <c r="AT15" s="107">
        <f t="shared" si="16"/>
        <v>-1.8362082866788371E-6</v>
      </c>
      <c r="AU15" s="107">
        <f t="shared" si="17"/>
        <v>1.993214306342232E-5</v>
      </c>
      <c r="AV15" s="107">
        <f t="shared" si="18"/>
        <v>2.0459003057511352E-5</v>
      </c>
      <c r="AW15" s="107">
        <f t="shared" si="39"/>
        <v>-5.2685999408903198E-7</v>
      </c>
      <c r="AX15" s="107">
        <f t="shared" si="40"/>
        <v>-1.2273531223980681E-6</v>
      </c>
      <c r="AY15" s="107">
        <f t="shared" si="41"/>
        <v>-1.2790712536080402E-6</v>
      </c>
      <c r="AZ15" s="107">
        <f t="shared" si="42"/>
        <v>-1.3093482925898051E-6</v>
      </c>
      <c r="BA15" s="98">
        <f t="shared" si="43"/>
        <v>-2.4389338811082704E-3</v>
      </c>
      <c r="BB15" s="107">
        <f t="shared" si="44"/>
        <v>5.0200610142305652E-4</v>
      </c>
      <c r="BC15" s="107">
        <f t="shared" si="45"/>
        <v>5.019543832918466E-4</v>
      </c>
      <c r="BD15" s="107">
        <f t="shared" si="46"/>
        <v>5.0192410625286485E-4</v>
      </c>
      <c r="BE15" s="101">
        <f t="shared" si="19"/>
        <v>1.1052976612597321</v>
      </c>
      <c r="BF15" s="101">
        <f t="shared" si="47"/>
        <v>1.1051837902742818</v>
      </c>
      <c r="BG15" s="101">
        <f t="shared" si="20"/>
        <v>1.1051171274582692</v>
      </c>
      <c r="BH15" s="101">
        <f t="shared" si="21"/>
        <v>214.15783613920766</v>
      </c>
      <c r="BI15" s="101">
        <f t="shared" si="22"/>
        <v>217.50519645927452</v>
      </c>
      <c r="BJ15" s="101">
        <f t="shared" si="23"/>
        <v>101.56303424633548</v>
      </c>
    </row>
    <row r="16" spans="1:63" s="94" customFormat="1" ht="12.75">
      <c r="A16" s="49">
        <v>1959</v>
      </c>
      <c r="B16" s="103">
        <v>8.4349090909090901E-4</v>
      </c>
      <c r="C16" s="103">
        <v>5.8494545454545457E-4</v>
      </c>
      <c r="D16" s="103">
        <v>9.0545454545454547E-5</v>
      </c>
      <c r="E16" s="103">
        <v>1.5170909090909092E-4</v>
      </c>
      <c r="F16" s="103">
        <v>2.1636363636363636E-5</v>
      </c>
      <c r="G16" s="103">
        <v>5.0181818181818187E-5</v>
      </c>
      <c r="H16" s="103">
        <v>5.552727272727273E-5</v>
      </c>
      <c r="I16" s="104">
        <f t="shared" si="2"/>
        <v>8.488363636363637E-4</v>
      </c>
      <c r="J16" s="125">
        <f t="shared" si="24"/>
        <v>1.4917041800643087</v>
      </c>
      <c r="K16" s="125">
        <f t="shared" si="25"/>
        <v>1.4652942248132628</v>
      </c>
      <c r="L16" s="125">
        <f t="shared" si="26"/>
        <v>1.3795013850415514</v>
      </c>
      <c r="M16" s="125">
        <f t="shared" si="27"/>
        <v>1.5797046573267699</v>
      </c>
      <c r="N16" s="125">
        <f t="shared" si="28"/>
        <v>3.2513661202185791</v>
      </c>
      <c r="O16" s="125">
        <f t="shared" si="29"/>
        <v>1.5505617977528092</v>
      </c>
      <c r="P16" s="125">
        <f t="shared" si="30"/>
        <v>1.6124604012671595</v>
      </c>
      <c r="Q16" s="125">
        <f t="shared" si="31"/>
        <v>1.4956750176202984</v>
      </c>
      <c r="R16" s="100">
        <v>18.867604179858802</v>
      </c>
      <c r="S16" s="100">
        <v>17.0490274177305</v>
      </c>
      <c r="T16" s="100">
        <v>5.37912121212121E-14</v>
      </c>
      <c r="U16" s="107">
        <f t="shared" si="0"/>
        <v>1.0149112986578529E-12</v>
      </c>
      <c r="V16" s="107">
        <f t="shared" si="1"/>
        <v>9.1708785028750227E-13</v>
      </c>
      <c r="W16" s="101">
        <f t="shared" si="4"/>
        <v>1.0441270869517851</v>
      </c>
      <c r="X16" s="101">
        <f t="shared" si="5"/>
        <v>1.0818415367835967</v>
      </c>
      <c r="Y16" s="102">
        <v>9.8000000000000007</v>
      </c>
      <c r="Z16" s="101">
        <f t="shared" si="32"/>
        <v>1.0980000000000001</v>
      </c>
      <c r="AA16" s="101">
        <v>39.175463383192621</v>
      </c>
      <c r="AB16" s="101">
        <f t="shared" si="6"/>
        <v>1.3917546338319262</v>
      </c>
      <c r="AC16" s="100">
        <v>52.057549911580701</v>
      </c>
      <c r="AD16" s="101">
        <f t="shared" si="7"/>
        <v>1.5205754991158069</v>
      </c>
      <c r="AE16" s="101">
        <f t="shared" si="8"/>
        <v>1.3585648270166746</v>
      </c>
      <c r="AF16" s="101">
        <f t="shared" si="33"/>
        <v>1.5205754991158069</v>
      </c>
      <c r="AG16" s="101">
        <f t="shared" si="34"/>
        <v>1.3917546338319262</v>
      </c>
      <c r="AH16" s="101">
        <f>'Cálculo Pa média harmônica'!M15</f>
        <v>1.3724341797459974</v>
      </c>
      <c r="AI16" s="101">
        <f t="shared" si="9"/>
        <v>1.0441270869517851</v>
      </c>
      <c r="AJ16" s="101">
        <f t="shared" si="10"/>
        <v>1.0818415367835967</v>
      </c>
      <c r="AK16" s="101">
        <f t="shared" si="35"/>
        <v>1.0628170361568823</v>
      </c>
      <c r="AL16" s="101">
        <f t="shared" si="11"/>
        <v>0.69895709668799433</v>
      </c>
      <c r="AM16" s="101">
        <f t="shared" si="36"/>
        <v>0.76365259387038786</v>
      </c>
      <c r="AN16" s="101">
        <f t="shared" si="12"/>
        <v>0.77440291989345722</v>
      </c>
      <c r="AO16" s="107">
        <f t="shared" si="13"/>
        <v>6.2086909090909082E-4</v>
      </c>
      <c r="AP16" s="101">
        <f t="shared" si="14"/>
        <v>0.96513865612524019</v>
      </c>
      <c r="AQ16" s="107">
        <f t="shared" si="15"/>
        <v>-5.3454545454545429E-6</v>
      </c>
      <c r="AR16" s="107">
        <f t="shared" si="37"/>
        <v>-3.5154154124953672E-6</v>
      </c>
      <c r="AS16" s="107">
        <f t="shared" si="38"/>
        <v>-3.840802405476367E-6</v>
      </c>
      <c r="AT16" s="107">
        <f t="shared" si="16"/>
        <v>-3.8948713346995266E-6</v>
      </c>
      <c r="AU16" s="107">
        <f t="shared" si="17"/>
        <v>4.8061025146199894E-5</v>
      </c>
      <c r="AV16" s="107">
        <f t="shared" si="18"/>
        <v>5.1326623021297417E-5</v>
      </c>
      <c r="AW16" s="107">
        <f t="shared" si="39"/>
        <v>-3.2655978750975237E-6</v>
      </c>
      <c r="AX16" s="107">
        <f t="shared" si="40"/>
        <v>-2.4981753739784344E-7</v>
      </c>
      <c r="AY16" s="107">
        <f t="shared" si="41"/>
        <v>-5.7520453037884325E-7</v>
      </c>
      <c r="AZ16" s="107">
        <f t="shared" si="42"/>
        <v>-6.2927345960200286E-7</v>
      </c>
      <c r="BA16" s="98">
        <f t="shared" si="43"/>
        <v>-4.0236748946876201E-4</v>
      </c>
      <c r="BB16" s="107">
        <f t="shared" si="44"/>
        <v>6.20619273371693E-4</v>
      </c>
      <c r="BC16" s="107">
        <f t="shared" si="45"/>
        <v>6.2029388637871202E-4</v>
      </c>
      <c r="BD16" s="107">
        <f t="shared" si="46"/>
        <v>6.2023981744948882E-4</v>
      </c>
      <c r="BE16" s="101">
        <f t="shared" si="19"/>
        <v>1.0975582004965632</v>
      </c>
      <c r="BF16" s="101">
        <f t="shared" si="47"/>
        <v>1.0969827572613879</v>
      </c>
      <c r="BG16" s="101">
        <f t="shared" si="20"/>
        <v>1.0968871369685493</v>
      </c>
      <c r="BH16" s="101">
        <f t="shared" si="21"/>
        <v>235.14530408085002</v>
      </c>
      <c r="BI16" s="101">
        <f t="shared" si="22"/>
        <v>238.72461202449279</v>
      </c>
      <c r="BJ16" s="101">
        <f t="shared" si="23"/>
        <v>101.52216858322294</v>
      </c>
    </row>
    <row r="17" spans="1:62" s="94" customFormat="1" ht="12.75">
      <c r="A17" s="52">
        <v>1960</v>
      </c>
      <c r="B17" s="103">
        <v>1.1573090909090908E-3</v>
      </c>
      <c r="C17" s="103">
        <v>8.3963636363636369E-4</v>
      </c>
      <c r="D17" s="103">
        <v>1.3334545454545454E-4</v>
      </c>
      <c r="E17" s="103">
        <v>1.8192727272727273E-4</v>
      </c>
      <c r="F17" s="103">
        <v>1.4872727272727272E-5</v>
      </c>
      <c r="G17" s="103">
        <v>6.1563636363636367E-5</v>
      </c>
      <c r="H17" s="103">
        <v>7.4036363636363636E-5</v>
      </c>
      <c r="I17" s="104">
        <f t="shared" si="2"/>
        <v>1.1697818181818182E-3</v>
      </c>
      <c r="J17" s="125">
        <f t="shared" si="24"/>
        <v>1.3720469046387309</v>
      </c>
      <c r="K17" s="125">
        <f t="shared" si="25"/>
        <v>1.4354096730075843</v>
      </c>
      <c r="L17" s="125">
        <f t="shared" si="26"/>
        <v>1.4726907630522088</v>
      </c>
      <c r="M17" s="125">
        <f t="shared" si="27"/>
        <v>1.1991850431447746</v>
      </c>
      <c r="N17" s="125">
        <f t="shared" si="28"/>
        <v>0.68739495798319328</v>
      </c>
      <c r="O17" s="125">
        <f t="shared" si="29"/>
        <v>1.2268115942028985</v>
      </c>
      <c r="P17" s="125">
        <f t="shared" si="30"/>
        <v>1.3333333333333333</v>
      </c>
      <c r="Q17" s="125">
        <f t="shared" si="31"/>
        <v>1.3781005012209226</v>
      </c>
      <c r="R17" s="100">
        <v>19.174096958846199</v>
      </c>
      <c r="S17" s="100">
        <v>18.439815560307601</v>
      </c>
      <c r="T17" s="100">
        <v>6.6296978787878799E-14</v>
      </c>
      <c r="U17" s="107">
        <f t="shared" si="0"/>
        <v>1.2711846993573579E-12</v>
      </c>
      <c r="V17" s="107">
        <f t="shared" si="1"/>
        <v>1.2225040610541103E-12</v>
      </c>
      <c r="W17" s="101">
        <f t="shared" si="4"/>
        <v>1.2525081758754761</v>
      </c>
      <c r="X17" s="101">
        <f t="shared" si="5"/>
        <v>1.3330283033090686</v>
      </c>
      <c r="Y17" s="102">
        <v>9.4000000000000057</v>
      </c>
      <c r="Z17" s="101">
        <f t="shared" si="32"/>
        <v>1.0940000000000001</v>
      </c>
      <c r="AA17" s="101">
        <v>29.448113085541962</v>
      </c>
      <c r="AB17" s="101">
        <f t="shared" si="6"/>
        <v>1.2944811308554196</v>
      </c>
      <c r="AC17" s="100">
        <v>23.807694146532501</v>
      </c>
      <c r="AD17" s="101">
        <f t="shared" si="7"/>
        <v>1.238076941465325</v>
      </c>
      <c r="AE17" s="101">
        <f t="shared" si="8"/>
        <v>1.2541562199622769</v>
      </c>
      <c r="AF17" s="101">
        <f t="shared" si="33"/>
        <v>1.238076941465325</v>
      </c>
      <c r="AG17" s="101">
        <f t="shared" si="34"/>
        <v>1.2944811308554196</v>
      </c>
      <c r="AH17" s="101">
        <f>'Cálculo Pa média harmônica'!M16</f>
        <v>1.2745949402533499</v>
      </c>
      <c r="AI17" s="101">
        <f t="shared" si="9"/>
        <v>1.2525081758754761</v>
      </c>
      <c r="AJ17" s="101">
        <f t="shared" si="10"/>
        <v>1.3330283033090686</v>
      </c>
      <c r="AK17" s="101">
        <f t="shared" si="35"/>
        <v>1.2921411875518953</v>
      </c>
      <c r="AL17" s="101">
        <f t="shared" si="11"/>
        <v>1.0436679210119062</v>
      </c>
      <c r="AM17" s="101">
        <f t="shared" si="36"/>
        <v>0.99819236970879754</v>
      </c>
      <c r="AN17" s="101">
        <f t="shared" si="12"/>
        <v>1.0137661360047905</v>
      </c>
      <c r="AO17" s="107">
        <f t="shared" si="13"/>
        <v>9.227790545454544E-4</v>
      </c>
      <c r="AP17" s="101">
        <f t="shared" si="14"/>
        <v>0.93959608566921515</v>
      </c>
      <c r="AQ17" s="107">
        <f t="shared" si="15"/>
        <v>-1.2472727272727269E-5</v>
      </c>
      <c r="AR17" s="107">
        <f t="shared" si="37"/>
        <v>-1.0074274752234043E-5</v>
      </c>
      <c r="AS17" s="107">
        <f t="shared" si="38"/>
        <v>-9.6353102223166716E-6</v>
      </c>
      <c r="AT17" s="107">
        <f t="shared" si="16"/>
        <v>-9.7856400326272121E-6</v>
      </c>
      <c r="AU17" s="107">
        <f t="shared" si="17"/>
        <v>4.9152283034483762E-5</v>
      </c>
      <c r="AV17" s="107">
        <f t="shared" si="18"/>
        <v>5.5539978748071615E-5</v>
      </c>
      <c r="AW17" s="107">
        <f t="shared" si="39"/>
        <v>-6.3876957135878526E-6</v>
      </c>
      <c r="AX17" s="107">
        <f t="shared" si="40"/>
        <v>-3.6865790386461904E-6</v>
      </c>
      <c r="AY17" s="107">
        <f t="shared" si="41"/>
        <v>-3.2476145087288191E-6</v>
      </c>
      <c r="AZ17" s="107">
        <f t="shared" si="42"/>
        <v>-3.3979443190393596E-6</v>
      </c>
      <c r="BA17" s="98">
        <f t="shared" si="43"/>
        <v>-3.9950831355422753E-3</v>
      </c>
      <c r="BB17" s="107">
        <f t="shared" si="44"/>
        <v>9.1909247550680823E-4</v>
      </c>
      <c r="BC17" s="107">
        <f t="shared" si="45"/>
        <v>9.1953144003672561E-4</v>
      </c>
      <c r="BD17" s="107">
        <f t="shared" si="46"/>
        <v>9.1938111022641506E-4</v>
      </c>
      <c r="BE17" s="101">
        <f t="shared" si="19"/>
        <v>1.0896293790497167</v>
      </c>
      <c r="BF17" s="101">
        <f t="shared" si="47"/>
        <v>1.0901497931113104</v>
      </c>
      <c r="BG17" s="101">
        <f t="shared" si="20"/>
        <v>1.0899715697200558</v>
      </c>
      <c r="BH17" s="101">
        <f t="shared" si="21"/>
        <v>257.24896266444995</v>
      </c>
      <c r="BI17" s="101">
        <f t="shared" si="22"/>
        <v>260.12135076413261</v>
      </c>
      <c r="BJ17" s="101">
        <f t="shared" si="23"/>
        <v>101.11657907963243</v>
      </c>
    </row>
    <row r="18" spans="1:62" s="94" customFormat="1" ht="12.75">
      <c r="A18" s="49">
        <v>1961</v>
      </c>
      <c r="B18" s="103">
        <v>1.6919272727272728E-3</v>
      </c>
      <c r="C18" s="103">
        <v>1.2482181818181818E-3</v>
      </c>
      <c r="D18" s="103">
        <v>1.9560000000000001E-4</v>
      </c>
      <c r="E18" s="103">
        <v>2.2174545454545455E-4</v>
      </c>
      <c r="F18" s="103">
        <v>3.3090909090909088E-5</v>
      </c>
      <c r="G18" s="103">
        <v>9.8036363636363637E-5</v>
      </c>
      <c r="H18" s="103">
        <v>1.0476363636363637E-4</v>
      </c>
      <c r="I18" s="104">
        <f t="shared" si="2"/>
        <v>1.6986545454545454E-3</v>
      </c>
      <c r="J18" s="125">
        <f t="shared" si="24"/>
        <v>1.4619493495883871</v>
      </c>
      <c r="K18" s="125">
        <f t="shared" si="25"/>
        <v>1.4866175833694237</v>
      </c>
      <c r="L18" s="125">
        <f t="shared" si="26"/>
        <v>1.4668666484865014</v>
      </c>
      <c r="M18" s="125">
        <f t="shared" si="27"/>
        <v>1.2188686787927243</v>
      </c>
      <c r="N18" s="125">
        <f t="shared" si="28"/>
        <v>2.2249388753056234</v>
      </c>
      <c r="O18" s="125">
        <f t="shared" si="29"/>
        <v>1.5924394565859421</v>
      </c>
      <c r="P18" s="125">
        <f t="shared" si="30"/>
        <v>1.4150294695481338</v>
      </c>
      <c r="Q18" s="125">
        <f t="shared" si="31"/>
        <v>1.4521122820106311</v>
      </c>
      <c r="R18" s="100">
        <v>20.033827902976402</v>
      </c>
      <c r="S18" s="100">
        <v>19.331316636702301</v>
      </c>
      <c r="T18" s="100">
        <v>9.5501515151515096E-14</v>
      </c>
      <c r="U18" s="107">
        <f t="shared" si="0"/>
        <v>1.9132609190189466E-12</v>
      </c>
      <c r="V18" s="107">
        <f t="shared" si="1"/>
        <v>1.8461700286787606E-12</v>
      </c>
      <c r="W18" s="101">
        <f t="shared" si="4"/>
        <v>1.5051006513736263</v>
      </c>
      <c r="X18" s="101">
        <f t="shared" si="5"/>
        <v>1.5101545160405365</v>
      </c>
      <c r="Y18" s="102">
        <v>8.5999999999999943</v>
      </c>
      <c r="Z18" s="101">
        <f t="shared" si="32"/>
        <v>1.0859999999999999</v>
      </c>
      <c r="AA18" s="101">
        <v>33.254221138051591</v>
      </c>
      <c r="AB18" s="101">
        <f t="shared" si="6"/>
        <v>1.3325422113805159</v>
      </c>
      <c r="AC18" s="100">
        <v>43.151984405058499</v>
      </c>
      <c r="AD18" s="101">
        <f t="shared" si="7"/>
        <v>1.431519844050585</v>
      </c>
      <c r="AE18" s="101">
        <f t="shared" si="8"/>
        <v>1.3461780382950159</v>
      </c>
      <c r="AF18" s="101">
        <f t="shared" si="33"/>
        <v>1.431519844050585</v>
      </c>
      <c r="AG18" s="101">
        <f t="shared" si="34"/>
        <v>1.3325422113805159</v>
      </c>
      <c r="AH18" s="101">
        <f>'Cálculo Pa média harmônica'!M17</f>
        <v>1.3549015043388999</v>
      </c>
      <c r="AI18" s="101">
        <f t="shared" si="9"/>
        <v>1.5051006513736263</v>
      </c>
      <c r="AJ18" s="101">
        <f t="shared" si="10"/>
        <v>1.5101545160405365</v>
      </c>
      <c r="AK18" s="101">
        <f t="shared" si="35"/>
        <v>1.5076254660118458</v>
      </c>
      <c r="AL18" s="101">
        <f t="shared" si="11"/>
        <v>1.0531642102465828</v>
      </c>
      <c r="AM18" s="101">
        <f t="shared" si="36"/>
        <v>1.1313904003460749</v>
      </c>
      <c r="AN18" s="101">
        <f t="shared" si="12"/>
        <v>1.1127196044759466</v>
      </c>
      <c r="AO18" s="107">
        <f t="shared" si="13"/>
        <v>1.2568376727272723E-3</v>
      </c>
      <c r="AP18" s="101">
        <f t="shared" si="14"/>
        <v>0.99665341220833414</v>
      </c>
      <c r="AQ18" s="107">
        <f t="shared" si="15"/>
        <v>-6.7272727272727368E-6</v>
      </c>
      <c r="AR18" s="107">
        <f t="shared" si="37"/>
        <v>-4.6993918772634344E-6</v>
      </c>
      <c r="AS18" s="107">
        <f t="shared" si="38"/>
        <v>-5.0484500001716808E-6</v>
      </c>
      <c r="AT18" s="107">
        <f t="shared" si="16"/>
        <v>-4.9651378389716895E-6</v>
      </c>
      <c r="AU18" s="107">
        <f t="shared" si="17"/>
        <v>6.5136084784024915E-5</v>
      </c>
      <c r="AV18" s="107">
        <f t="shared" si="18"/>
        <v>6.9372792817463087E-5</v>
      </c>
      <c r="AW18" s="107">
        <f t="shared" si="39"/>
        <v>-4.2367080334381721E-6</v>
      </c>
      <c r="AX18" s="107">
        <f t="shared" si="40"/>
        <v>-4.6268384382526227E-7</v>
      </c>
      <c r="AY18" s="107">
        <f t="shared" si="41"/>
        <v>-8.1174196673350869E-7</v>
      </c>
      <c r="AZ18" s="107">
        <f t="shared" si="42"/>
        <v>-7.2842980553351736E-7</v>
      </c>
      <c r="BA18" s="98">
        <f t="shared" si="43"/>
        <v>-3.6813333484925101E-4</v>
      </c>
      <c r="BB18" s="107">
        <f t="shared" si="44"/>
        <v>1.2563749888834471E-3</v>
      </c>
      <c r="BC18" s="107">
        <f t="shared" si="45"/>
        <v>1.2560259307605388E-3</v>
      </c>
      <c r="BD18" s="107">
        <f t="shared" si="46"/>
        <v>1.2561092429217388E-3</v>
      </c>
      <c r="BE18" s="101">
        <f t="shared" si="19"/>
        <v>1.0856002071983535</v>
      </c>
      <c r="BF18" s="101">
        <f t="shared" si="47"/>
        <v>1.0852985953596059</v>
      </c>
      <c r="BG18" s="101">
        <f t="shared" si="20"/>
        <v>1.0853705831819209</v>
      </c>
      <c r="BH18" s="101">
        <f t="shared" si="21"/>
        <v>279.37237345359262</v>
      </c>
      <c r="BI18" s="101">
        <f t="shared" si="22"/>
        <v>282.38779228625793</v>
      </c>
      <c r="BJ18" s="101">
        <f t="shared" si="23"/>
        <v>101.07935469616727</v>
      </c>
    </row>
    <row r="19" spans="1:62" s="94" customFormat="1" ht="12.75">
      <c r="A19" s="52">
        <v>1962</v>
      </c>
      <c r="B19" s="103">
        <v>2.7098909090909093E-3</v>
      </c>
      <c r="C19" s="103">
        <v>1.9635636363636365E-3</v>
      </c>
      <c r="D19" s="103">
        <v>3.0374545454545457E-4</v>
      </c>
      <c r="E19" s="103">
        <v>4.2043636363636359E-4</v>
      </c>
      <c r="F19" s="103">
        <v>5.905454545454545E-5</v>
      </c>
      <c r="G19" s="103">
        <v>1.8050909090909091E-4</v>
      </c>
      <c r="H19" s="103">
        <v>2.1741818181818181E-4</v>
      </c>
      <c r="I19" s="104">
        <f t="shared" si="2"/>
        <v>2.7467999999999998E-3</v>
      </c>
      <c r="J19" s="125">
        <f t="shared" si="24"/>
        <v>1.6016592159559835</v>
      </c>
      <c r="K19" s="125">
        <f t="shared" si="25"/>
        <v>1.5730932820602461</v>
      </c>
      <c r="L19" s="125">
        <f t="shared" si="26"/>
        <v>1.5528908719092769</v>
      </c>
      <c r="M19" s="125">
        <f t="shared" si="27"/>
        <v>1.8960314857330269</v>
      </c>
      <c r="N19" s="125">
        <f t="shared" si="28"/>
        <v>1.7846153846153847</v>
      </c>
      <c r="O19" s="125">
        <f t="shared" si="29"/>
        <v>1.8412462908011871</v>
      </c>
      <c r="P19" s="125">
        <f t="shared" si="30"/>
        <v>2.075321069073238</v>
      </c>
      <c r="Q19" s="125">
        <f t="shared" si="31"/>
        <v>1.6170445058120864</v>
      </c>
      <c r="R19" s="100">
        <v>18.693602950222701</v>
      </c>
      <c r="S19" s="100">
        <v>19.2913452920446</v>
      </c>
      <c r="T19" s="100">
        <v>1.35836363636364E-13</v>
      </c>
      <c r="U19" s="107">
        <f t="shared" si="0"/>
        <v>2.5392710480202577E-12</v>
      </c>
      <c r="V19" s="107">
        <f t="shared" si="1"/>
        <v>2.6204661941248292E-12</v>
      </c>
      <c r="W19" s="101">
        <f t="shared" si="4"/>
        <v>1.3271953776813186</v>
      </c>
      <c r="X19" s="101">
        <f t="shared" si="5"/>
        <v>1.4194067466257185</v>
      </c>
      <c r="Y19" s="102">
        <v>6.5999999999999943</v>
      </c>
      <c r="Z19" s="101">
        <f t="shared" si="32"/>
        <v>1.0659999999999998</v>
      </c>
      <c r="AA19" s="101">
        <v>49.513080325461559</v>
      </c>
      <c r="AB19" s="101">
        <f t="shared" si="6"/>
        <v>1.4951308032546156</v>
      </c>
      <c r="AC19" s="100">
        <v>55.152107003922303</v>
      </c>
      <c r="AD19" s="101">
        <f t="shared" si="7"/>
        <v>1.551521070039223</v>
      </c>
      <c r="AE19" s="101">
        <f t="shared" si="8"/>
        <v>1.5024945740675268</v>
      </c>
      <c r="AF19" s="101">
        <f t="shared" si="33"/>
        <v>1.551521070039223</v>
      </c>
      <c r="AG19" s="101">
        <f t="shared" si="34"/>
        <v>1.4951308032546156</v>
      </c>
      <c r="AH19" s="101">
        <f>'Cálculo Pa média harmônica'!M18</f>
        <v>1.5324772311806363</v>
      </c>
      <c r="AI19" s="101">
        <f t="shared" si="9"/>
        <v>1.3271953776813186</v>
      </c>
      <c r="AJ19" s="101">
        <f t="shared" si="10"/>
        <v>1.4194067466257185</v>
      </c>
      <c r="AK19" s="101">
        <f t="shared" si="35"/>
        <v>1.3725268934237072</v>
      </c>
      <c r="AL19" s="101">
        <f t="shared" si="11"/>
        <v>0.8846330996903633</v>
      </c>
      <c r="AM19" s="101">
        <f t="shared" si="36"/>
        <v>0.91799787044449688</v>
      </c>
      <c r="AN19" s="101">
        <f t="shared" si="12"/>
        <v>0.89562628761948926</v>
      </c>
      <c r="AO19" s="107">
        <f t="shared" si="13"/>
        <v>1.8035944727272726E-3</v>
      </c>
      <c r="AP19" s="101">
        <f t="shared" si="14"/>
        <v>0.93503527500935923</v>
      </c>
      <c r="AQ19" s="107">
        <f t="shared" si="15"/>
        <v>-3.6909090909090892E-5</v>
      </c>
      <c r="AR19" s="107">
        <f t="shared" si="37"/>
        <v>-2.3788971752834667E-5</v>
      </c>
      <c r="AS19" s="107">
        <f t="shared" si="38"/>
        <v>-2.4686195233719227E-5</v>
      </c>
      <c r="AT19" s="107">
        <f t="shared" si="16"/>
        <v>-2.4084593335625449E-5</v>
      </c>
      <c r="AU19" s="107">
        <f t="shared" si="17"/>
        <v>1.3600792614607352E-4</v>
      </c>
      <c r="AV19" s="107">
        <f t="shared" si="18"/>
        <v>1.5317538988386428E-4</v>
      </c>
      <c r="AW19" s="107">
        <f t="shared" si="39"/>
        <v>-1.7167463737790769E-5</v>
      </c>
      <c r="AX19" s="107">
        <f t="shared" si="40"/>
        <v>-6.6215080150438975E-6</v>
      </c>
      <c r="AY19" s="107">
        <f t="shared" si="41"/>
        <v>-7.5187314959284575E-6</v>
      </c>
      <c r="AZ19" s="107">
        <f t="shared" si="42"/>
        <v>-6.9171295978346797E-6</v>
      </c>
      <c r="BA19" s="98">
        <f t="shared" si="43"/>
        <v>-3.6712842688142108E-3</v>
      </c>
      <c r="BB19" s="107">
        <f t="shared" si="44"/>
        <v>1.7969729647122287E-3</v>
      </c>
      <c r="BC19" s="107">
        <f t="shared" si="45"/>
        <v>1.7960757412313442E-3</v>
      </c>
      <c r="BD19" s="107">
        <f t="shared" si="46"/>
        <v>1.7966773431294381E-3</v>
      </c>
      <c r="BE19" s="101">
        <f t="shared" si="19"/>
        <v>1.0620864109694439</v>
      </c>
      <c r="BF19" s="101">
        <f t="shared" si="47"/>
        <v>1.0615561142508159</v>
      </c>
      <c r="BG19" s="101">
        <f t="shared" si="20"/>
        <v>1.0619116862117337</v>
      </c>
      <c r="BH19" s="101">
        <f t="shared" si="21"/>
        <v>297.81095010152967</v>
      </c>
      <c r="BI19" s="101">
        <f t="shared" si="22"/>
        <v>299.92023681089648</v>
      </c>
      <c r="BJ19" s="101">
        <f t="shared" si="23"/>
        <v>100.70826365136934</v>
      </c>
    </row>
    <row r="20" spans="1:62" s="94" customFormat="1" ht="12.75">
      <c r="A20" s="49">
        <v>1963</v>
      </c>
      <c r="B20" s="103">
        <v>4.8639272727272727E-3</v>
      </c>
      <c r="C20" s="103">
        <v>3.4259272727272727E-3</v>
      </c>
      <c r="D20" s="103">
        <v>5.7901818181818187E-4</v>
      </c>
      <c r="E20" s="103">
        <v>8.2876363636363642E-4</v>
      </c>
      <c r="F20" s="103">
        <v>4.8545454545454549E-5</v>
      </c>
      <c r="G20" s="103">
        <v>4.2047272727272731E-4</v>
      </c>
      <c r="H20" s="103">
        <v>4.3880000000000004E-4</v>
      </c>
      <c r="I20" s="104">
        <f t="shared" si="2"/>
        <v>4.882254545454546E-3</v>
      </c>
      <c r="J20" s="125">
        <f t="shared" si="24"/>
        <v>1.7948793644829713</v>
      </c>
      <c r="K20" s="125">
        <f t="shared" si="25"/>
        <v>1.7447498055483535</v>
      </c>
      <c r="L20" s="125">
        <f t="shared" si="26"/>
        <v>1.9062612235125105</v>
      </c>
      <c r="M20" s="125">
        <f t="shared" si="27"/>
        <v>1.9711987545407372</v>
      </c>
      <c r="N20" s="125">
        <f t="shared" si="28"/>
        <v>0.82204433497536955</v>
      </c>
      <c r="O20" s="125">
        <f t="shared" si="29"/>
        <v>2.3293714746172443</v>
      </c>
      <c r="P20" s="125">
        <f t="shared" si="30"/>
        <v>2.0182304733232983</v>
      </c>
      <c r="Q20" s="125">
        <f t="shared" si="31"/>
        <v>1.7774335755987136</v>
      </c>
      <c r="R20" s="100">
        <v>18.917495777602898</v>
      </c>
      <c r="S20" s="100">
        <v>19.729428145724899</v>
      </c>
      <c r="T20" s="100">
        <v>2.0242424242424199E-13</v>
      </c>
      <c r="U20" s="107">
        <f t="shared" si="0"/>
        <v>3.8293597513450635E-12</v>
      </c>
      <c r="V20" s="107">
        <f t="shared" si="1"/>
        <v>3.9937145458618805E-12</v>
      </c>
      <c r="W20" s="101">
        <f t="shared" si="4"/>
        <v>1.508054744423847</v>
      </c>
      <c r="X20" s="101">
        <f t="shared" si="5"/>
        <v>1.5240473450166687</v>
      </c>
      <c r="Y20" s="102">
        <v>0.59999999999999432</v>
      </c>
      <c r="Z20" s="101">
        <f t="shared" si="32"/>
        <v>1.006</v>
      </c>
      <c r="AA20" s="101">
        <v>72.741906133218052</v>
      </c>
      <c r="AB20" s="101">
        <f t="shared" si="6"/>
        <v>1.7274190613321805</v>
      </c>
      <c r="AC20" s="100">
        <v>80.591940097794605</v>
      </c>
      <c r="AD20" s="101">
        <f t="shared" si="7"/>
        <v>1.805919400977946</v>
      </c>
      <c r="AE20" s="101">
        <f t="shared" si="8"/>
        <v>1.784174318571542</v>
      </c>
      <c r="AF20" s="101">
        <f t="shared" si="33"/>
        <v>1.805919400977946</v>
      </c>
      <c r="AG20" s="101">
        <f t="shared" si="34"/>
        <v>1.7274190613321805</v>
      </c>
      <c r="AH20" s="101">
        <f>'Cálculo Pa média harmônica'!M19</f>
        <v>1.7942349858774955</v>
      </c>
      <c r="AI20" s="101">
        <f t="shared" si="9"/>
        <v>1.508054744423847</v>
      </c>
      <c r="AJ20" s="101">
        <f t="shared" si="10"/>
        <v>1.5240473450166687</v>
      </c>
      <c r="AK20" s="101">
        <f t="shared" si="35"/>
        <v>1.5160299566232043</v>
      </c>
      <c r="AL20" s="101">
        <f t="shared" si="11"/>
        <v>0.83947819365705911</v>
      </c>
      <c r="AM20" s="101">
        <f t="shared" si="36"/>
        <v>0.87762720150491247</v>
      </c>
      <c r="AN20" s="101">
        <f t="shared" si="12"/>
        <v>0.84494504262593495</v>
      </c>
      <c r="AO20" s="107">
        <f t="shared" si="13"/>
        <v>2.7261502545454551E-3</v>
      </c>
      <c r="AP20" s="101">
        <f t="shared" si="14"/>
        <v>0.98950649358426146</v>
      </c>
      <c r="AQ20" s="107">
        <f t="shared" si="15"/>
        <v>-1.8327272727272734E-5</v>
      </c>
      <c r="AR20" s="107">
        <f t="shared" si="37"/>
        <v>-1.014844445291861E-5</v>
      </c>
      <c r="AS20" s="107">
        <f t="shared" si="38"/>
        <v>-1.0609627471135346E-5</v>
      </c>
      <c r="AT20" s="107">
        <f t="shared" si="16"/>
        <v>-1.02145331417164E-5</v>
      </c>
      <c r="AU20" s="107">
        <f t="shared" si="17"/>
        <v>2.7881794664779834E-4</v>
      </c>
      <c r="AV20" s="107">
        <f t="shared" si="18"/>
        <v>2.8791756465754734E-4</v>
      </c>
      <c r="AW20" s="107">
        <f t="shared" si="39"/>
        <v>-9.0996180097489962E-6</v>
      </c>
      <c r="AX20" s="107">
        <f t="shared" si="40"/>
        <v>-1.0488264431696136E-6</v>
      </c>
      <c r="AY20" s="107">
        <f t="shared" si="41"/>
        <v>-1.5100094613863498E-6</v>
      </c>
      <c r="AZ20" s="107">
        <f t="shared" si="42"/>
        <v>-1.114915131967404E-6</v>
      </c>
      <c r="BA20" s="98">
        <f t="shared" si="43"/>
        <v>-3.8472803963055576E-4</v>
      </c>
      <c r="BB20" s="107">
        <f t="shared" si="44"/>
        <v>2.7251014281022856E-3</v>
      </c>
      <c r="BC20" s="107">
        <f t="shared" si="45"/>
        <v>2.7246402450840689E-3</v>
      </c>
      <c r="BD20" s="107">
        <f t="shared" si="46"/>
        <v>2.7250353394134876E-3</v>
      </c>
      <c r="BE20" s="101">
        <f t="shared" si="19"/>
        <v>1.0056129635921318</v>
      </c>
      <c r="BF20" s="101">
        <f t="shared" si="47"/>
        <v>1.0054427785058357</v>
      </c>
      <c r="BG20" s="101">
        <f t="shared" si="20"/>
        <v>1.00558857564036</v>
      </c>
      <c r="BH20" s="101">
        <f t="shared" si="21"/>
        <v>299.59781580213883</v>
      </c>
      <c r="BI20" s="101">
        <f t="shared" si="22"/>
        <v>301.60367818065959</v>
      </c>
      <c r="BJ20" s="101">
        <f t="shared" si="23"/>
        <v>100.66951835852016</v>
      </c>
    </row>
    <row r="21" spans="1:62" s="94" customFormat="1" ht="12.75">
      <c r="A21" s="52">
        <v>1964</v>
      </c>
      <c r="B21" s="103">
        <v>9.5322181818181823E-3</v>
      </c>
      <c r="C21" s="103">
        <v>6.7776363636363642E-3</v>
      </c>
      <c r="D21" s="103">
        <v>1.0618545454545456E-3</v>
      </c>
      <c r="E21" s="103">
        <v>1.4286909090909091E-3</v>
      </c>
      <c r="F21" s="103">
        <v>1.7810909090909091E-4</v>
      </c>
      <c r="G21" s="103">
        <v>6.2149090909090915E-4</v>
      </c>
      <c r="H21" s="103">
        <v>5.3556363636363645E-4</v>
      </c>
      <c r="I21" s="104">
        <f t="shared" si="2"/>
        <v>9.446290909090908E-3</v>
      </c>
      <c r="J21" s="125">
        <f t="shared" si="24"/>
        <v>1.9597781067300648</v>
      </c>
      <c r="K21" s="125">
        <f t="shared" si="25"/>
        <v>1.978336323012748</v>
      </c>
      <c r="L21" s="125">
        <f t="shared" si="26"/>
        <v>1.8338880864158764</v>
      </c>
      <c r="M21" s="125">
        <f t="shared" si="27"/>
        <v>1.7238822342152604</v>
      </c>
      <c r="N21" s="125">
        <f t="shared" si="28"/>
        <v>3.6689138576779023</v>
      </c>
      <c r="O21" s="125">
        <f t="shared" si="29"/>
        <v>1.4780766237135692</v>
      </c>
      <c r="P21" s="125">
        <f t="shared" si="30"/>
        <v>1.2205187701997182</v>
      </c>
      <c r="Q21" s="125">
        <f t="shared" si="30"/>
        <v>1.9348214684720915</v>
      </c>
      <c r="R21" s="100">
        <v>22.450119027234599</v>
      </c>
      <c r="S21" s="100">
        <v>19.090495305875201</v>
      </c>
      <c r="T21" s="100">
        <v>4.3987878787878798E-13</v>
      </c>
      <c r="U21" s="107">
        <f t="shared" si="0"/>
        <v>9.8753311454344707E-12</v>
      </c>
      <c r="V21" s="107">
        <f t="shared" si="1"/>
        <v>8.3975039351540758E-12</v>
      </c>
      <c r="W21" s="101">
        <f t="shared" si="4"/>
        <v>2.5788465400686782</v>
      </c>
      <c r="X21" s="101">
        <f t="shared" si="5"/>
        <v>2.1026800585573189</v>
      </c>
      <c r="Y21" s="102">
        <v>3.4000000000000057</v>
      </c>
      <c r="Z21" s="101">
        <f t="shared" si="32"/>
        <v>1.034</v>
      </c>
      <c r="AA21" s="101">
        <v>91.723222822788969</v>
      </c>
      <c r="AB21" s="101">
        <f t="shared" si="6"/>
        <v>1.9172322282278897</v>
      </c>
      <c r="AC21" s="100">
        <v>86.585370689738795</v>
      </c>
      <c r="AD21" s="101">
        <f t="shared" si="7"/>
        <v>1.8658537068973879</v>
      </c>
      <c r="AE21" s="101">
        <f t="shared" si="8"/>
        <v>1.8953366602805268</v>
      </c>
      <c r="AF21" s="101">
        <f t="shared" si="33"/>
        <v>1.8658537068973879</v>
      </c>
      <c r="AG21" s="101">
        <f t="shared" si="34"/>
        <v>1.9172322282278897</v>
      </c>
      <c r="AH21" s="101">
        <f>'Cálculo Pa média harmônica'!M20</f>
        <v>1.8809772641959774</v>
      </c>
      <c r="AI21" s="101">
        <f t="shared" si="9"/>
        <v>2.5788465400686782</v>
      </c>
      <c r="AJ21" s="101">
        <f t="shared" si="10"/>
        <v>2.1026800585573189</v>
      </c>
      <c r="AK21" s="101">
        <f t="shared" si="35"/>
        <v>2.3286238841603311</v>
      </c>
      <c r="AL21" s="101">
        <f t="shared" si="11"/>
        <v>1.2480206114510739</v>
      </c>
      <c r="AM21" s="101">
        <f t="shared" si="36"/>
        <v>1.2145758087494145</v>
      </c>
      <c r="AN21" s="101">
        <f t="shared" si="12"/>
        <v>1.2379861939244119</v>
      </c>
      <c r="AO21" s="107">
        <f t="shared" si="13"/>
        <v>5.0293007999999998E-3</v>
      </c>
      <c r="AP21" s="101">
        <f t="shared" si="14"/>
        <v>1.2264569350783991</v>
      </c>
      <c r="AQ21" s="107">
        <f t="shared" si="15"/>
        <v>8.5927272727272697E-5</v>
      </c>
      <c r="AR21" s="107">
        <f t="shared" si="37"/>
        <v>4.6052524058896246E-5</v>
      </c>
      <c r="AS21" s="107">
        <f t="shared" si="38"/>
        <v>4.4818395738473394E-5</v>
      </c>
      <c r="AT21" s="107">
        <f t="shared" si="16"/>
        <v>4.5682249521501931E-5</v>
      </c>
      <c r="AU21" s="107">
        <f t="shared" si="17"/>
        <v>2.4099569301023937E-4</v>
      </c>
      <c r="AV21" s="107">
        <f t="shared" si="18"/>
        <v>2.547052435219721E-4</v>
      </c>
      <c r="AW21" s="107">
        <f t="shared" si="39"/>
        <v>-1.3709550511732731E-5</v>
      </c>
      <c r="AX21" s="107">
        <f t="shared" si="40"/>
        <v>5.9762074570628977E-5</v>
      </c>
      <c r="AY21" s="107">
        <f t="shared" si="41"/>
        <v>5.8527946250206124E-5</v>
      </c>
      <c r="AZ21" s="107">
        <f t="shared" si="42"/>
        <v>5.9391800033234662E-5</v>
      </c>
      <c r="BA21" s="98">
        <f t="shared" si="43"/>
        <v>1.1882779922534953E-2</v>
      </c>
      <c r="BB21" s="107">
        <f t="shared" si="44"/>
        <v>5.0890628745706287E-3</v>
      </c>
      <c r="BC21" s="107">
        <f t="shared" si="45"/>
        <v>5.0878287462502057E-3</v>
      </c>
      <c r="BD21" s="107">
        <f t="shared" si="46"/>
        <v>5.0886926000332346E-3</v>
      </c>
      <c r="BE21" s="101">
        <f t="shared" si="19"/>
        <v>1.046286794439901</v>
      </c>
      <c r="BF21" s="101">
        <f t="shared" si="47"/>
        <v>1.0460330636065183</v>
      </c>
      <c r="BG21" s="101">
        <f t="shared" si="20"/>
        <v>1.0462106677799754</v>
      </c>
      <c r="BH21" s="101">
        <f t="shared" si="21"/>
        <v>309.78414153941156</v>
      </c>
      <c r="BI21" s="101">
        <f t="shared" si="22"/>
        <v>315.56394563492586</v>
      </c>
      <c r="BJ21" s="101">
        <f t="shared" si="23"/>
        <v>101.86575209008204</v>
      </c>
    </row>
    <row r="22" spans="1:62" s="94" customFormat="1" ht="12.75">
      <c r="A22" s="49">
        <v>1965</v>
      </c>
      <c r="B22" s="103">
        <v>1.5513454545454546E-2</v>
      </c>
      <c r="C22" s="103">
        <v>1.0660000000000001E-2</v>
      </c>
      <c r="D22" s="103">
        <v>1.6530909090909092E-3</v>
      </c>
      <c r="E22" s="103">
        <v>2.2824727272727271E-3</v>
      </c>
      <c r="F22" s="103">
        <v>5.7552727272727278E-4</v>
      </c>
      <c r="G22" s="103">
        <v>1.1802909090909092E-3</v>
      </c>
      <c r="H22" s="103">
        <v>8.3818181818181821E-4</v>
      </c>
      <c r="I22" s="104">
        <f t="shared" si="2"/>
        <v>1.517109090909091E-2</v>
      </c>
      <c r="J22" s="125">
        <f t="shared" si="24"/>
        <v>1.6274758140812402</v>
      </c>
      <c r="K22" s="125">
        <f t="shared" si="25"/>
        <v>1.5728197011562091</v>
      </c>
      <c r="L22" s="125">
        <f t="shared" si="26"/>
        <v>1.5567960001369816</v>
      </c>
      <c r="M22" s="125">
        <f t="shared" si="27"/>
        <v>1.5975972918628623</v>
      </c>
      <c r="N22" s="125">
        <f t="shared" si="28"/>
        <v>3.2313189056757863</v>
      </c>
      <c r="O22" s="125">
        <f t="shared" si="29"/>
        <v>1.8991281961266162</v>
      </c>
      <c r="P22" s="125">
        <f t="shared" si="30"/>
        <v>1.5650461705594783</v>
      </c>
      <c r="Q22" s="125">
        <f t="shared" si="30"/>
        <v>1.6060368090602182</v>
      </c>
      <c r="R22" s="100">
        <v>22.776459885882801</v>
      </c>
      <c r="S22" s="100">
        <v>19.1652756810741</v>
      </c>
      <c r="T22" s="100">
        <v>6.8157575757575795E-13</v>
      </c>
      <c r="U22" s="107">
        <f t="shared" si="0"/>
        <v>1.5523882901614431E-11</v>
      </c>
      <c r="V22" s="107">
        <f t="shared" si="1"/>
        <v>1.3062587291476331E-11</v>
      </c>
      <c r="W22" s="101">
        <f t="shared" si="4"/>
        <v>1.5719860603146842</v>
      </c>
      <c r="X22" s="101">
        <f t="shared" si="5"/>
        <v>1.5555321429255944</v>
      </c>
      <c r="Y22" s="102">
        <v>2.4000000000000057</v>
      </c>
      <c r="Z22" s="101">
        <f t="shared" si="32"/>
        <v>1.024</v>
      </c>
      <c r="AA22" s="101">
        <v>65.673378818403364</v>
      </c>
      <c r="AB22" s="101">
        <f t="shared" si="6"/>
        <v>1.6567337881840336</v>
      </c>
      <c r="AC22" s="100">
        <v>45.3839775081657</v>
      </c>
      <c r="AD22" s="101">
        <f t="shared" si="7"/>
        <v>1.453839775081657</v>
      </c>
      <c r="AE22" s="101">
        <f t="shared" si="8"/>
        <v>1.589331849688711</v>
      </c>
      <c r="AF22" s="101">
        <f t="shared" si="33"/>
        <v>1.453839775081657</v>
      </c>
      <c r="AG22" s="101">
        <f t="shared" si="34"/>
        <v>1.6567337881840336</v>
      </c>
      <c r="AH22" s="101">
        <f>'Cálculo Pa média harmônica'!M21</f>
        <v>1.5325392370668134</v>
      </c>
      <c r="AI22" s="101">
        <f t="shared" si="9"/>
        <v>1.5719860603146842</v>
      </c>
      <c r="AJ22" s="101">
        <f t="shared" si="10"/>
        <v>1.5555321429255944</v>
      </c>
      <c r="AK22" s="101">
        <f t="shared" si="35"/>
        <v>1.5637374603975129</v>
      </c>
      <c r="AL22" s="101">
        <f t="shared" si="11"/>
        <v>1.0755913321395292</v>
      </c>
      <c r="AM22" s="101">
        <f t="shared" si="36"/>
        <v>0.94386766996014781</v>
      </c>
      <c r="AN22" s="101">
        <f t="shared" si="12"/>
        <v>1.020357210162143</v>
      </c>
      <c r="AO22" s="107">
        <f t="shared" si="13"/>
        <v>9.7609914181818191E-3</v>
      </c>
      <c r="AP22" s="101">
        <f t="shared" si="14"/>
        <v>1.0105776775259325</v>
      </c>
      <c r="AQ22" s="107">
        <f t="shared" si="15"/>
        <v>3.4210909090909097E-4</v>
      </c>
      <c r="AR22" s="107">
        <f t="shared" si="37"/>
        <v>2.3531416375637123E-4</v>
      </c>
      <c r="AS22" s="107">
        <f t="shared" si="38"/>
        <v>2.0649611503612838E-4</v>
      </c>
      <c r="AT22" s="107">
        <f t="shared" si="16"/>
        <v>2.2323023295890739E-4</v>
      </c>
      <c r="AU22" s="107">
        <f t="shared" si="17"/>
        <v>7.5082784694327086E-4</v>
      </c>
      <c r="AV22" s="107">
        <f t="shared" si="18"/>
        <v>5.3883927888844071E-4</v>
      </c>
      <c r="AW22" s="107">
        <f t="shared" si="39"/>
        <v>2.1198856805483015E-4</v>
      </c>
      <c r="AX22" s="107">
        <f t="shared" si="40"/>
        <v>2.3325595701541085E-5</v>
      </c>
      <c r="AY22" s="107">
        <f t="shared" si="41"/>
        <v>-5.4924530187017693E-6</v>
      </c>
      <c r="AZ22" s="107">
        <f t="shared" si="42"/>
        <v>1.1241664904077241E-5</v>
      </c>
      <c r="BA22" s="98">
        <f t="shared" si="43"/>
        <v>2.3896748498408111E-3</v>
      </c>
      <c r="BB22" s="107">
        <f t="shared" si="44"/>
        <v>9.7843170138833604E-3</v>
      </c>
      <c r="BC22" s="107">
        <f t="shared" si="45"/>
        <v>9.7554989651631174E-3</v>
      </c>
      <c r="BD22" s="107">
        <f t="shared" si="46"/>
        <v>9.7722330830858958E-3</v>
      </c>
      <c r="BE22" s="101">
        <f t="shared" si="19"/>
        <v>1.0264470270462371</v>
      </c>
      <c r="BF22" s="101">
        <f t="shared" si="47"/>
        <v>1.0234238011642267</v>
      </c>
      <c r="BG22" s="101">
        <f t="shared" si="20"/>
        <v>1.0251793335705974</v>
      </c>
      <c r="BH22" s="101">
        <f t="shared" si="21"/>
        <v>317.21896093635746</v>
      </c>
      <c r="BI22" s="101">
        <f t="shared" si="22"/>
        <v>323.90967383995007</v>
      </c>
      <c r="BJ22" s="101">
        <f t="shared" si="23"/>
        <v>102.10917811591185</v>
      </c>
    </row>
    <row r="23" spans="1:62" s="94" customFormat="1" ht="12.75">
      <c r="A23" s="52">
        <v>1966</v>
      </c>
      <c r="B23" s="103">
        <v>2.2832363636363637E-2</v>
      </c>
      <c r="C23" s="103">
        <v>1.6037090909090907E-2</v>
      </c>
      <c r="D23" s="103">
        <v>2.4225454545454546E-3</v>
      </c>
      <c r="E23" s="103">
        <v>3.6342909090909094E-3</v>
      </c>
      <c r="F23" s="103">
        <v>5.7512727272727266E-4</v>
      </c>
      <c r="G23" s="103">
        <v>1.4816E-3</v>
      </c>
      <c r="H23" s="103">
        <v>1.3184E-3</v>
      </c>
      <c r="I23" s="104">
        <f t="shared" si="2"/>
        <v>2.2669054545454544E-2</v>
      </c>
      <c r="J23" s="125">
        <f t="shared" si="24"/>
        <v>1.471778163236604</v>
      </c>
      <c r="K23" s="125">
        <f t="shared" si="25"/>
        <v>1.5044175336858261</v>
      </c>
      <c r="L23" s="125">
        <f t="shared" si="26"/>
        <v>1.4654641443026837</v>
      </c>
      <c r="M23" s="125">
        <f t="shared" si="27"/>
        <v>1.5922603874585779</v>
      </c>
      <c r="N23" s="125">
        <f t="shared" si="28"/>
        <v>0.99930498515195532</v>
      </c>
      <c r="O23" s="125">
        <f t="shared" si="29"/>
        <v>1.2552837513093844</v>
      </c>
      <c r="P23" s="125">
        <f t="shared" si="30"/>
        <v>1.5729284164859001</v>
      </c>
      <c r="Q23" s="125">
        <f t="shared" si="30"/>
        <v>1.4942270586402366</v>
      </c>
      <c r="R23" s="100">
        <v>21.813539199788099</v>
      </c>
      <c r="S23" s="100">
        <v>19.959225080731201</v>
      </c>
      <c r="T23" s="100">
        <v>8.0000000000000002E-13</v>
      </c>
      <c r="U23" s="107">
        <f t="shared" si="0"/>
        <v>1.7450831359830481E-11</v>
      </c>
      <c r="V23" s="107">
        <f t="shared" si="1"/>
        <v>1.5967380064584961E-11</v>
      </c>
      <c r="W23" s="101">
        <f t="shared" si="4"/>
        <v>1.1241279949371206</v>
      </c>
      <c r="X23" s="101">
        <f t="shared" si="5"/>
        <v>1.2223749941946096</v>
      </c>
      <c r="Y23" s="102">
        <v>6.7</v>
      </c>
      <c r="Z23" s="101">
        <f t="shared" si="32"/>
        <v>1.0669999999999999</v>
      </c>
      <c r="AA23" s="101">
        <v>41.290383279902684</v>
      </c>
      <c r="AB23" s="101">
        <f t="shared" si="6"/>
        <v>1.4129038327990269</v>
      </c>
      <c r="AC23" s="100">
        <v>41.191290089150598</v>
      </c>
      <c r="AD23" s="101">
        <f t="shared" si="7"/>
        <v>1.4119129008915059</v>
      </c>
      <c r="AE23" s="101">
        <f t="shared" si="8"/>
        <v>1.3793609777287761</v>
      </c>
      <c r="AF23" s="101">
        <f t="shared" si="33"/>
        <v>1.4119129008915059</v>
      </c>
      <c r="AG23" s="101">
        <f t="shared" si="34"/>
        <v>1.4129038327990269</v>
      </c>
      <c r="AH23" s="101">
        <f>'Cálculo Pa média harmônica'!M22</f>
        <v>1.3550296855408983</v>
      </c>
      <c r="AI23" s="101">
        <f t="shared" si="9"/>
        <v>1.1241279949371206</v>
      </c>
      <c r="AJ23" s="101">
        <f t="shared" si="10"/>
        <v>1.2223749941946096</v>
      </c>
      <c r="AK23" s="101">
        <f t="shared" si="35"/>
        <v>1.1722226543132754</v>
      </c>
      <c r="AL23" s="101">
        <f t="shared" si="11"/>
        <v>0.830237228920505</v>
      </c>
      <c r="AM23" s="101">
        <f t="shared" si="36"/>
        <v>0.82965494685583019</v>
      </c>
      <c r="AN23" s="101">
        <f t="shared" si="12"/>
        <v>0.86509001745253256</v>
      </c>
      <c r="AO23" s="107">
        <f t="shared" si="13"/>
        <v>1.6552855999999998E-2</v>
      </c>
      <c r="AP23" s="101">
        <f t="shared" si="14"/>
        <v>0.9196261378676015</v>
      </c>
      <c r="AQ23" s="107">
        <f t="shared" si="15"/>
        <v>1.6320000000000006E-4</v>
      </c>
      <c r="AR23" s="107">
        <f t="shared" si="37"/>
        <v>1.1558786657233092E-4</v>
      </c>
      <c r="AS23" s="107">
        <f t="shared" si="38"/>
        <v>1.1550679969258306E-4</v>
      </c>
      <c r="AT23" s="107">
        <f t="shared" si="16"/>
        <v>1.2044016580703483E-4</v>
      </c>
      <c r="AU23" s="107">
        <f t="shared" si="17"/>
        <v>1.3179993796728416E-3</v>
      </c>
      <c r="AV23" s="107">
        <f t="shared" si="18"/>
        <v>1.078556094702067E-3</v>
      </c>
      <c r="AW23" s="107">
        <f t="shared" si="39"/>
        <v>2.3944328497077462E-4</v>
      </c>
      <c r="AX23" s="107">
        <f t="shared" si="40"/>
        <v>-1.2385541839844368E-4</v>
      </c>
      <c r="AY23" s="107">
        <f t="shared" si="41"/>
        <v>-1.2393648527819155E-4</v>
      </c>
      <c r="AZ23" s="107">
        <f t="shared" si="42"/>
        <v>-1.1900311916373979E-4</v>
      </c>
      <c r="BA23" s="98">
        <f t="shared" si="43"/>
        <v>-7.4824198554281933E-3</v>
      </c>
      <c r="BB23" s="107">
        <f t="shared" si="44"/>
        <v>1.6429000581601554E-2</v>
      </c>
      <c r="BC23" s="107">
        <f t="shared" si="45"/>
        <v>1.6428919514721807E-2</v>
      </c>
      <c r="BD23" s="107">
        <f t="shared" si="46"/>
        <v>1.6433852880836257E-2</v>
      </c>
      <c r="BE23" s="101">
        <f t="shared" si="19"/>
        <v>1.0590162580142579</v>
      </c>
      <c r="BF23" s="101">
        <f t="shared" si="47"/>
        <v>1.0590110324289759</v>
      </c>
      <c r="BG23" s="101">
        <f t="shared" si="20"/>
        <v>1.0593290380736886</v>
      </c>
      <c r="BH23" s="101">
        <f t="shared" si="21"/>
        <v>338.47263131909341</v>
      </c>
      <c r="BI23" s="101">
        <f t="shared" si="22"/>
        <v>343.0256107246027</v>
      </c>
      <c r="BJ23" s="101">
        <f t="shared" si="23"/>
        <v>101.34515437415588</v>
      </c>
    </row>
    <row r="24" spans="1:62" s="94" customFormat="1" ht="12.75">
      <c r="A24" s="49">
        <v>1967</v>
      </c>
      <c r="B24" s="103">
        <v>3.010290909090909E-2</v>
      </c>
      <c r="C24" s="103">
        <v>2.1808727272727271E-2</v>
      </c>
      <c r="D24" s="103">
        <v>3.4155636363636362E-3</v>
      </c>
      <c r="E24" s="103">
        <v>4.8757818181818183E-3</v>
      </c>
      <c r="F24" s="103">
        <v>1.9381818181818181E-5</v>
      </c>
      <c r="G24" s="103">
        <v>1.7228363636363636E-3</v>
      </c>
      <c r="H24" s="103">
        <v>1.739418181818182E-3</v>
      </c>
      <c r="I24" s="104">
        <f t="shared" si="2"/>
        <v>3.0119454545454546E-2</v>
      </c>
      <c r="J24" s="125">
        <f t="shared" si="24"/>
        <v>1.31843157240918</v>
      </c>
      <c r="K24" s="125">
        <f t="shared" si="25"/>
        <v>1.3598929753752664</v>
      </c>
      <c r="L24" s="125">
        <f t="shared" si="26"/>
        <v>1.409906934854398</v>
      </c>
      <c r="M24" s="125">
        <f t="shared" si="27"/>
        <v>1.3416047146873717</v>
      </c>
      <c r="N24" s="125">
        <f t="shared" si="28"/>
        <v>3.3700050581689428E-2</v>
      </c>
      <c r="O24" s="125">
        <f t="shared" si="29"/>
        <v>1.1628215197329668</v>
      </c>
      <c r="P24" s="125">
        <f t="shared" si="30"/>
        <v>1.3193402471315094</v>
      </c>
      <c r="Q24" s="125">
        <f t="shared" si="30"/>
        <v>1.328659494160241</v>
      </c>
      <c r="R24" s="100">
        <v>21.736351225734001</v>
      </c>
      <c r="S24" s="100">
        <v>20.3649453079381</v>
      </c>
      <c r="T24" s="100">
        <v>9.6303030303030303E-13</v>
      </c>
      <c r="U24" s="107">
        <f t="shared" si="0"/>
        <v>2.0932764907691712E-11</v>
      </c>
      <c r="V24" s="107">
        <f t="shared" si="1"/>
        <v>1.9612059451099176E-11</v>
      </c>
      <c r="W24" s="101">
        <f t="shared" si="4"/>
        <v>1.199528233129121</v>
      </c>
      <c r="X24" s="101">
        <f t="shared" si="5"/>
        <v>1.2282578213690782</v>
      </c>
      <c r="Y24" s="102">
        <v>4.2</v>
      </c>
      <c r="Z24" s="101">
        <f t="shared" si="32"/>
        <v>1.042</v>
      </c>
      <c r="AA24" s="101">
        <v>30.445225477351954</v>
      </c>
      <c r="AB24" s="101">
        <f t="shared" si="6"/>
        <v>1.3044522547735196</v>
      </c>
      <c r="AC24" s="100">
        <v>24.4776153744384</v>
      </c>
      <c r="AD24" s="101">
        <f t="shared" si="7"/>
        <v>1.244776153744384</v>
      </c>
      <c r="AE24" s="101">
        <f t="shared" si="8"/>
        <v>1.2652894168994049</v>
      </c>
      <c r="AF24" s="101">
        <f t="shared" si="33"/>
        <v>1.244776153744384</v>
      </c>
      <c r="AG24" s="101">
        <f t="shared" si="34"/>
        <v>1.3044522547735196</v>
      </c>
      <c r="AH24" s="101">
        <f>'Cálculo Pa média harmônica'!M23</f>
        <v>1.2651402374814109</v>
      </c>
      <c r="AI24" s="101">
        <f t="shared" si="9"/>
        <v>1.199528233129121</v>
      </c>
      <c r="AJ24" s="101">
        <f t="shared" si="10"/>
        <v>1.2282578213690782</v>
      </c>
      <c r="AK24" s="101">
        <f t="shared" si="35"/>
        <v>1.2138080302477299</v>
      </c>
      <c r="AL24" s="101">
        <f t="shared" si="11"/>
        <v>0.97512153216986075</v>
      </c>
      <c r="AM24" s="101">
        <f t="shared" si="36"/>
        <v>0.93051165790538848</v>
      </c>
      <c r="AN24" s="101">
        <f t="shared" si="12"/>
        <v>0.95942567810832491</v>
      </c>
      <c r="AO24" s="107">
        <f t="shared" si="13"/>
        <v>2.379132290909091E-2</v>
      </c>
      <c r="AP24" s="101">
        <f t="shared" si="14"/>
        <v>0.97660948072943365</v>
      </c>
      <c r="AQ24" s="107">
        <f t="shared" si="15"/>
        <v>-1.6581818181818407E-5</v>
      </c>
      <c r="AR24" s="107">
        <f t="shared" si="37"/>
        <v>-1.3321124550738702E-5</v>
      </c>
      <c r="AS24" s="107">
        <f t="shared" si="38"/>
        <v>-1.27117095479262E-5</v>
      </c>
      <c r="AT24" s="107">
        <f t="shared" si="16"/>
        <v>-1.3106703660638293E-5</v>
      </c>
      <c r="AU24" s="107">
        <f t="shared" si="17"/>
        <v>1.4362616202389226E-3</v>
      </c>
      <c r="AV24" s="107">
        <f t="shared" si="18"/>
        <v>1.4161669899885828E-3</v>
      </c>
      <c r="AW24" s="107">
        <f t="shared" si="39"/>
        <v>2.0094630250339779E-5</v>
      </c>
      <c r="AX24" s="107">
        <f t="shared" si="40"/>
        <v>-3.3415754801078483E-5</v>
      </c>
      <c r="AY24" s="107">
        <f t="shared" si="41"/>
        <v>-3.2806339798265979E-5</v>
      </c>
      <c r="AZ24" s="107">
        <f t="shared" si="42"/>
        <v>-3.3201333910978074E-5</v>
      </c>
      <c r="BA24" s="98">
        <f t="shared" si="43"/>
        <v>-1.4045353816079717E-3</v>
      </c>
      <c r="BB24" s="107">
        <f t="shared" si="44"/>
        <v>2.3757907154289833E-2</v>
      </c>
      <c r="BC24" s="107">
        <f t="shared" si="45"/>
        <v>2.3758516569292645E-2</v>
      </c>
      <c r="BD24" s="107">
        <f t="shared" si="46"/>
        <v>2.3758121575179932E-2</v>
      </c>
      <c r="BE24" s="101">
        <f t="shared" si="19"/>
        <v>1.0405364741323646</v>
      </c>
      <c r="BF24" s="101">
        <f t="shared" si="47"/>
        <v>1.0405631649740363</v>
      </c>
      <c r="BG24" s="101">
        <f t="shared" si="20"/>
        <v>1.0405458652271069</v>
      </c>
      <c r="BH24" s="101">
        <f t="shared" si="21"/>
        <v>352.68848183449535</v>
      </c>
      <c r="BI24" s="101">
        <f t="shared" si="22"/>
        <v>356.93065952047914</v>
      </c>
      <c r="BJ24" s="101">
        <f t="shared" si="23"/>
        <v>101.20281151908286</v>
      </c>
    </row>
    <row r="25" spans="1:62" s="94" customFormat="1" ht="12.75">
      <c r="A25" s="52">
        <v>1968</v>
      </c>
      <c r="B25" s="103">
        <v>4.1880363636363639E-2</v>
      </c>
      <c r="C25" s="103">
        <v>2.9622181818181818E-2</v>
      </c>
      <c r="D25" s="103">
        <v>4.6284363636363637E-3</v>
      </c>
      <c r="E25" s="103">
        <v>7.8251636363636367E-3</v>
      </c>
      <c r="F25" s="103">
        <v>1.214181818181818E-4</v>
      </c>
      <c r="G25" s="103">
        <v>2.4972363636363635E-3</v>
      </c>
      <c r="H25" s="103">
        <v>2.8142545454545457E-3</v>
      </c>
      <c r="I25" s="104">
        <f t="shared" si="2"/>
        <v>4.2197200000000004E-2</v>
      </c>
      <c r="J25" s="125">
        <f t="shared" si="24"/>
        <v>1.3912397472911107</v>
      </c>
      <c r="K25" s="125">
        <f t="shared" si="25"/>
        <v>1.3582719178310603</v>
      </c>
      <c r="L25" s="125">
        <f t="shared" si="26"/>
        <v>1.3551017800868752</v>
      </c>
      <c r="M25" s="125">
        <f t="shared" si="27"/>
        <v>1.6049043882939054</v>
      </c>
      <c r="N25" s="125">
        <f t="shared" si="28"/>
        <v>6.2645403377110691</v>
      </c>
      <c r="O25" s="125">
        <f t="shared" si="29"/>
        <v>1.4494913250875934</v>
      </c>
      <c r="P25" s="125">
        <f t="shared" si="30"/>
        <v>1.6179286699836937</v>
      </c>
      <c r="Q25" s="125">
        <f t="shared" si="30"/>
        <v>1.4009948266599057</v>
      </c>
      <c r="R25" s="100">
        <v>21.529360767131099</v>
      </c>
      <c r="S25" s="100">
        <v>21.209725243585599</v>
      </c>
      <c r="T25" s="100">
        <v>1.2272727272727301E-12</v>
      </c>
      <c r="U25" s="107">
        <f t="shared" si="0"/>
        <v>2.64223973051155E-11</v>
      </c>
      <c r="V25" s="107">
        <f t="shared" si="1"/>
        <v>2.6030117344400567E-11</v>
      </c>
      <c r="W25" s="101">
        <f t="shared" si="4"/>
        <v>1.2622507070437996</v>
      </c>
      <c r="X25" s="101">
        <f t="shared" si="5"/>
        <v>1.3272505832089798</v>
      </c>
      <c r="Y25" s="102">
        <v>9.8000000000000007</v>
      </c>
      <c r="Z25" s="101">
        <f t="shared" si="32"/>
        <v>1.0980000000000001</v>
      </c>
      <c r="AA25" s="101">
        <v>22.008467143496667</v>
      </c>
      <c r="AB25" s="101">
        <f t="shared" si="6"/>
        <v>1.2200846714349667</v>
      </c>
      <c r="AC25" s="100">
        <v>24.060792807413598</v>
      </c>
      <c r="AD25" s="101">
        <f t="shared" si="7"/>
        <v>1.240607928074136</v>
      </c>
      <c r="AE25" s="101">
        <f t="shared" si="8"/>
        <v>1.2670671651103012</v>
      </c>
      <c r="AF25" s="101">
        <f t="shared" si="33"/>
        <v>1.240607928074136</v>
      </c>
      <c r="AG25" s="101">
        <f t="shared" si="34"/>
        <v>1.2200846714349667</v>
      </c>
      <c r="AH25" s="101">
        <f>'Cálculo Pa média harmônica'!M24</f>
        <v>1.2809479303114477</v>
      </c>
      <c r="AI25" s="101">
        <f t="shared" si="9"/>
        <v>1.2622507070437996</v>
      </c>
      <c r="AJ25" s="101">
        <f t="shared" si="10"/>
        <v>1.3272505832089798</v>
      </c>
      <c r="AK25" s="101">
        <f t="shared" si="35"/>
        <v>1.2943426853348499</v>
      </c>
      <c r="AL25" s="101">
        <f t="shared" si="11"/>
        <v>1.0433132467113355</v>
      </c>
      <c r="AM25" s="101">
        <f t="shared" si="36"/>
        <v>1.0608630004445074</v>
      </c>
      <c r="AN25" s="101">
        <f t="shared" si="12"/>
        <v>1.0104569082836532</v>
      </c>
      <c r="AO25" s="107">
        <f t="shared" si="13"/>
        <v>3.3052994181818181E-2</v>
      </c>
      <c r="AP25" s="101">
        <f t="shared" si="14"/>
        <v>0.95102667349519954</v>
      </c>
      <c r="AQ25" s="107">
        <f t="shared" si="15"/>
        <v>-3.1701818181818211E-4</v>
      </c>
      <c r="AR25" s="107">
        <f t="shared" si="37"/>
        <v>-2.5553454451182405E-4</v>
      </c>
      <c r="AS25" s="107">
        <f t="shared" si="38"/>
        <v>-2.5983293556612797E-4</v>
      </c>
      <c r="AT25" s="107">
        <f t="shared" si="16"/>
        <v>-2.4748717283231238E-4</v>
      </c>
      <c r="AU25" s="107">
        <f t="shared" si="17"/>
        <v>1.9783996552356145E-3</v>
      </c>
      <c r="AV25" s="107">
        <f t="shared" si="18"/>
        <v>2.1203641430319361E-3</v>
      </c>
      <c r="AW25" s="107">
        <f t="shared" si="39"/>
        <v>-1.4196448779632163E-4</v>
      </c>
      <c r="AX25" s="107">
        <f t="shared" si="40"/>
        <v>-1.1357005671550242E-4</v>
      </c>
      <c r="AY25" s="107">
        <f t="shared" si="41"/>
        <v>-1.1786844776980634E-4</v>
      </c>
      <c r="AZ25" s="107">
        <f t="shared" si="42"/>
        <v>-1.0552268503599075E-4</v>
      </c>
      <c r="BA25" s="98">
        <f t="shared" si="43"/>
        <v>-3.4359990532408448E-3</v>
      </c>
      <c r="BB25" s="107">
        <f t="shared" si="44"/>
        <v>3.293942412510268E-2</v>
      </c>
      <c r="BC25" s="107">
        <f t="shared" si="45"/>
        <v>3.2935125734048373E-2</v>
      </c>
      <c r="BD25" s="107">
        <f t="shared" si="46"/>
        <v>3.2947471496782191E-2</v>
      </c>
      <c r="BE25" s="101">
        <f t="shared" si="19"/>
        <v>1.0942272730395417</v>
      </c>
      <c r="BF25" s="101">
        <f t="shared" si="47"/>
        <v>1.0940844831503211</v>
      </c>
      <c r="BG25" s="101">
        <f t="shared" si="20"/>
        <v>1.0944946017437278</v>
      </c>
      <c r="BH25" s="101">
        <f t="shared" si="21"/>
        <v>387.25195305427593</v>
      </c>
      <c r="BI25" s="101">
        <f t="shared" si="22"/>
        <v>390.56326223129901</v>
      </c>
      <c r="BJ25" s="101">
        <f t="shared" si="23"/>
        <v>100.85507875451798</v>
      </c>
    </row>
    <row r="26" spans="1:62" s="94" customFormat="1" ht="12.75">
      <c r="A26" s="49">
        <v>1969</v>
      </c>
      <c r="B26" s="103">
        <v>5.5054545454545453E-2</v>
      </c>
      <c r="C26" s="103">
        <v>3.6944000000000005E-2</v>
      </c>
      <c r="D26" s="103">
        <v>5.9974181818181829E-3</v>
      </c>
      <c r="E26" s="103">
        <v>1.051829090909091E-2</v>
      </c>
      <c r="F26" s="103">
        <v>1.6010545454545454E-3</v>
      </c>
      <c r="G26" s="103">
        <v>3.6919636363636366E-3</v>
      </c>
      <c r="H26" s="103">
        <v>3.6982545454545455E-3</v>
      </c>
      <c r="I26" s="104">
        <f t="shared" si="2"/>
        <v>5.5060763636363641E-2</v>
      </c>
      <c r="J26" s="125">
        <f t="shared" si="24"/>
        <v>1.314567035104323</v>
      </c>
      <c r="K26" s="125">
        <f t="shared" si="25"/>
        <v>1.2471734940646446</v>
      </c>
      <c r="L26" s="125">
        <f t="shared" si="26"/>
        <v>1.2957763077261515</v>
      </c>
      <c r="M26" s="125">
        <f t="shared" si="27"/>
        <v>1.3441624223948847</v>
      </c>
      <c r="N26" s="125">
        <f t="shared" si="28"/>
        <v>13.186283318358791</v>
      </c>
      <c r="O26" s="125">
        <f t="shared" si="29"/>
        <v>1.4784197804118009</v>
      </c>
      <c r="P26" s="125">
        <f t="shared" si="30"/>
        <v>1.3141151540210874</v>
      </c>
      <c r="Q26" s="125">
        <f t="shared" si="30"/>
        <v>1.3048440094689608</v>
      </c>
      <c r="R26" s="100">
        <v>23.232935964234901</v>
      </c>
      <c r="S26" s="100">
        <v>21.859968581355901</v>
      </c>
      <c r="T26" s="100">
        <v>1.47333333333333E-12</v>
      </c>
      <c r="U26" s="107">
        <f t="shared" si="0"/>
        <v>3.4229858987306006E-11</v>
      </c>
      <c r="V26" s="107">
        <f t="shared" si="1"/>
        <v>3.2207020376530951E-11</v>
      </c>
      <c r="W26" s="101">
        <f t="shared" si="4"/>
        <v>1.2954864992768444</v>
      </c>
      <c r="X26" s="101">
        <f t="shared" si="5"/>
        <v>1.2372983168075928</v>
      </c>
      <c r="Y26" s="102">
        <v>9.5</v>
      </c>
      <c r="Z26" s="101">
        <f t="shared" si="32"/>
        <v>1.095</v>
      </c>
      <c r="AA26" s="101">
        <v>22.644613894082344</v>
      </c>
      <c r="AB26" s="101">
        <f t="shared" si="6"/>
        <v>1.2264461389408234</v>
      </c>
      <c r="AC26" s="100">
        <v>24.162368517996399</v>
      </c>
      <c r="AD26" s="101">
        <f t="shared" si="7"/>
        <v>1.241623685179964</v>
      </c>
      <c r="AE26" s="101">
        <f t="shared" si="8"/>
        <v>1.2005178402779206</v>
      </c>
      <c r="AF26" s="101">
        <f t="shared" si="33"/>
        <v>1.241623685179964</v>
      </c>
      <c r="AG26" s="101">
        <f t="shared" si="34"/>
        <v>1.2264461389408234</v>
      </c>
      <c r="AH26" s="101">
        <f>'Cálculo Pa média harmônica'!M25</f>
        <v>1.2036868429691137</v>
      </c>
      <c r="AI26" s="101">
        <f t="shared" si="9"/>
        <v>1.2954864992768444</v>
      </c>
      <c r="AJ26" s="101">
        <f t="shared" si="10"/>
        <v>1.2372983168075928</v>
      </c>
      <c r="AK26" s="101">
        <f t="shared" si="35"/>
        <v>1.2660581601973111</v>
      </c>
      <c r="AL26" s="101">
        <f t="shared" si="11"/>
        <v>1.019679453049259</v>
      </c>
      <c r="AM26" s="101">
        <f t="shared" si="36"/>
        <v>1.0322982151427353</v>
      </c>
      <c r="AN26" s="101">
        <f t="shared" si="12"/>
        <v>1.0518168970546751</v>
      </c>
      <c r="AO26" s="107">
        <f t="shared" si="13"/>
        <v>4.5858998181818184E-2</v>
      </c>
      <c r="AP26" s="101">
        <f t="shared" si="14"/>
        <v>1.0470284180288756</v>
      </c>
      <c r="AQ26" s="107">
        <f t="shared" si="15"/>
        <v>-6.2909090909088299E-6</v>
      </c>
      <c r="AR26" s="107">
        <f t="shared" si="37"/>
        <v>-5.0666793538148475E-6</v>
      </c>
      <c r="AS26" s="107">
        <f t="shared" si="38"/>
        <v>-5.1293806480093365E-6</v>
      </c>
      <c r="AT26" s="107">
        <f t="shared" si="16"/>
        <v>-5.2263669139982895E-6</v>
      </c>
      <c r="AU26" s="107">
        <f t="shared" si="17"/>
        <v>2.8498665469879722E-3</v>
      </c>
      <c r="AV26" s="107">
        <f t="shared" si="18"/>
        <v>2.9889756538233826E-3</v>
      </c>
      <c r="AW26" s="107">
        <f t="shared" si="39"/>
        <v>-1.3910910683541042E-4</v>
      </c>
      <c r="AX26" s="107">
        <f t="shared" si="40"/>
        <v>1.3404242748159557E-4</v>
      </c>
      <c r="AY26" s="107">
        <f t="shared" si="41"/>
        <v>1.3397972618740109E-4</v>
      </c>
      <c r="AZ26" s="107">
        <f t="shared" si="42"/>
        <v>1.3388273992141213E-4</v>
      </c>
      <c r="BA26" s="98">
        <f t="shared" si="43"/>
        <v>2.9229253319087915E-3</v>
      </c>
      <c r="BB26" s="107">
        <f t="shared" si="44"/>
        <v>4.5993040609299776E-2</v>
      </c>
      <c r="BC26" s="107">
        <f t="shared" si="45"/>
        <v>4.5992977908005585E-2</v>
      </c>
      <c r="BD26" s="107">
        <f t="shared" si="46"/>
        <v>4.5992880921739594E-2</v>
      </c>
      <c r="BE26" s="101">
        <f t="shared" si="19"/>
        <v>1.0982006032384399</v>
      </c>
      <c r="BF26" s="101">
        <f t="shared" si="47"/>
        <v>1.0981991060858667</v>
      </c>
      <c r="BG26" s="101">
        <f t="shared" si="20"/>
        <v>1.0981967902925551</v>
      </c>
      <c r="BH26" s="101">
        <f t="shared" si="21"/>
        <v>424.04088859443215</v>
      </c>
      <c r="BI26" s="101">
        <f t="shared" si="22"/>
        <v>428.91681018518557</v>
      </c>
      <c r="BJ26" s="101">
        <f t="shared" si="23"/>
        <v>101.1498706190612</v>
      </c>
    </row>
    <row r="27" spans="1:62" s="94" customFormat="1" ht="12.75">
      <c r="A27" s="52">
        <v>1970</v>
      </c>
      <c r="B27" s="103">
        <v>7.0660110481477204E-2</v>
      </c>
      <c r="C27" s="103">
        <v>4.8439019572386291E-2</v>
      </c>
      <c r="D27" s="103">
        <v>8.002181818181818E-3</v>
      </c>
      <c r="E27" s="103">
        <v>1.3308363636363636E-2</v>
      </c>
      <c r="F27" s="103">
        <v>1.2072727272727272E-3</v>
      </c>
      <c r="G27" s="103">
        <v>4.9672727272727273E-3</v>
      </c>
      <c r="H27" s="103">
        <v>5.2640000000000004E-3</v>
      </c>
      <c r="I27" s="104">
        <f t="shared" si="2"/>
        <v>7.0956837754204471E-2</v>
      </c>
      <c r="J27" s="125">
        <f t="shared" si="24"/>
        <v>1.2834564321272279</v>
      </c>
      <c r="K27" s="125">
        <f t="shared" si="25"/>
        <v>1.311147130045103</v>
      </c>
      <c r="L27" s="125">
        <f t="shared" si="26"/>
        <v>1.3342711105991061</v>
      </c>
      <c r="M27" s="125">
        <f t="shared" si="27"/>
        <v>1.2652591330081278</v>
      </c>
      <c r="N27" s="125">
        <f t="shared" si="28"/>
        <v>0.75404846805514547</v>
      </c>
      <c r="O27" s="125">
        <f t="shared" si="29"/>
        <v>1.345428399767554</v>
      </c>
      <c r="P27" s="125">
        <f t="shared" si="30"/>
        <v>1.4233741715993786</v>
      </c>
      <c r="Q27" s="125">
        <f t="shared" si="30"/>
        <v>1.2887005749288705</v>
      </c>
      <c r="R27" s="100">
        <v>26.726763245153101</v>
      </c>
      <c r="S27" s="100">
        <v>22.872785094302099</v>
      </c>
      <c r="T27" s="100">
        <v>1.6596969696969701E-12</v>
      </c>
      <c r="U27" s="107">
        <f t="shared" si="0"/>
        <v>4.435832796778896E-11</v>
      </c>
      <c r="V27" s="107">
        <f t="shared" si="1"/>
        <v>3.7961892109543222E-11</v>
      </c>
      <c r="W27" s="101">
        <f t="shared" si="4"/>
        <v>1.2958957261331123</v>
      </c>
      <c r="X27" s="101">
        <f t="shared" si="5"/>
        <v>1.178683767257334</v>
      </c>
      <c r="Y27" s="102">
        <v>10.4</v>
      </c>
      <c r="Z27" s="101">
        <f t="shared" si="32"/>
        <v>1.1040000000000001</v>
      </c>
      <c r="AA27" s="101">
        <v>22.395715044123921</v>
      </c>
      <c r="AB27" s="101">
        <f t="shared" si="6"/>
        <v>1.2239571504412392</v>
      </c>
      <c r="AC27" s="100">
        <v>20.952814662416301</v>
      </c>
      <c r="AD27" s="101">
        <f t="shared" si="7"/>
        <v>1.209528146624163</v>
      </c>
      <c r="AE27" s="101">
        <f t="shared" si="8"/>
        <v>1.1625511160572717</v>
      </c>
      <c r="AF27" s="101">
        <f t="shared" si="33"/>
        <v>1.209528146624163</v>
      </c>
      <c r="AG27" s="101">
        <f t="shared" si="34"/>
        <v>1.2239571504412392</v>
      </c>
      <c r="AH27" s="101">
        <f>'Cálculo Pa média harmônica'!M26</f>
        <v>1.1778463105364256</v>
      </c>
      <c r="AI27" s="101">
        <f t="shared" si="9"/>
        <v>1.2958957261331123</v>
      </c>
      <c r="AJ27" s="101">
        <f t="shared" si="10"/>
        <v>1.178683767257334</v>
      </c>
      <c r="AK27" s="101">
        <f t="shared" si="35"/>
        <v>1.2359009897444273</v>
      </c>
      <c r="AL27" s="101">
        <f t="shared" si="11"/>
        <v>1.0218042409297146</v>
      </c>
      <c r="AM27" s="101">
        <f t="shared" si="36"/>
        <v>1.0097583802659122</v>
      </c>
      <c r="AN27" s="101">
        <f t="shared" si="12"/>
        <v>1.049288840733017</v>
      </c>
      <c r="AO27" s="107">
        <f t="shared" si="13"/>
        <v>6.0780218181818182E-2</v>
      </c>
      <c r="AP27" s="101">
        <f t="shared" si="14"/>
        <v>1.0994430924831666</v>
      </c>
      <c r="AQ27" s="107">
        <f t="shared" si="15"/>
        <v>-2.9672727272727316E-4</v>
      </c>
      <c r="AR27" s="107">
        <f t="shared" si="37"/>
        <v>-2.4532481824044339E-4</v>
      </c>
      <c r="AS27" s="107">
        <f t="shared" si="38"/>
        <v>-2.4243272946303907E-4</v>
      </c>
      <c r="AT27" s="107">
        <f t="shared" si="16"/>
        <v>-2.5192359145068333E-4</v>
      </c>
      <c r="AU27" s="107">
        <f t="shared" si="17"/>
        <v>3.8330805689859161E-3</v>
      </c>
      <c r="AV27" s="107">
        <f t="shared" si="18"/>
        <v>4.4659985538349637E-3</v>
      </c>
      <c r="AW27" s="107">
        <f t="shared" si="39"/>
        <v>-6.3291798484904757E-4</v>
      </c>
      <c r="AX27" s="107">
        <f t="shared" si="40"/>
        <v>3.8759316660860418E-4</v>
      </c>
      <c r="AY27" s="107">
        <f t="shared" si="41"/>
        <v>3.904852553860085E-4</v>
      </c>
      <c r="AZ27" s="107">
        <f t="shared" si="42"/>
        <v>3.8099439339836424E-4</v>
      </c>
      <c r="BA27" s="98">
        <f t="shared" si="43"/>
        <v>6.3769624098609923E-3</v>
      </c>
      <c r="BB27" s="107">
        <f t="shared" si="44"/>
        <v>6.116781134842679E-2</v>
      </c>
      <c r="BC27" s="107">
        <f t="shared" si="45"/>
        <v>6.1170703437204189E-2</v>
      </c>
      <c r="BD27" s="107">
        <f t="shared" si="46"/>
        <v>6.1161212575216548E-2</v>
      </c>
      <c r="BE27" s="101">
        <f t="shared" si="19"/>
        <v>1.1110401665004865</v>
      </c>
      <c r="BF27" s="101">
        <f t="shared" si="47"/>
        <v>1.111092697835611</v>
      </c>
      <c r="BG27" s="101">
        <f t="shared" si="20"/>
        <v>1.1109203076740126</v>
      </c>
      <c r="BH27" s="101">
        <f t="shared" si="21"/>
        <v>468.14114100825316</v>
      </c>
      <c r="BI27" s="101">
        <f t="shared" si="22"/>
        <v>476.54380420300618</v>
      </c>
      <c r="BJ27" s="101">
        <f t="shared" si="23"/>
        <v>101.79489954176124</v>
      </c>
    </row>
    <row r="28" spans="1:62" s="94" customFormat="1" ht="12.75">
      <c r="A28" s="49">
        <v>1971</v>
      </c>
      <c r="B28" s="103">
        <v>9.3925860151740273E-2</v>
      </c>
      <c r="C28" s="103">
        <v>6.5162587424467538E-2</v>
      </c>
      <c r="D28" s="103">
        <v>1.0423636363636364E-2</v>
      </c>
      <c r="E28" s="103">
        <v>1.8698181818181819E-2</v>
      </c>
      <c r="F28" s="103">
        <v>1.2723636363636364E-3</v>
      </c>
      <c r="G28" s="103">
        <v>6.0650909090909089E-3</v>
      </c>
      <c r="H28" s="103">
        <v>7.6960000000000006E-3</v>
      </c>
      <c r="I28" s="104">
        <f t="shared" si="2"/>
        <v>9.5556769242649359E-2</v>
      </c>
      <c r="J28" s="125">
        <f t="shared" si="24"/>
        <v>1.3292628544129144</v>
      </c>
      <c r="K28" s="125">
        <f t="shared" si="25"/>
        <v>1.3452499245384164</v>
      </c>
      <c r="L28" s="125">
        <f t="shared" si="26"/>
        <v>1.3025992911024267</v>
      </c>
      <c r="M28" s="125">
        <f t="shared" si="27"/>
        <v>1.4049948084594788</v>
      </c>
      <c r="N28" s="125">
        <f t="shared" si="28"/>
        <v>1.0539156626506025</v>
      </c>
      <c r="O28" s="125">
        <f t="shared" si="29"/>
        <v>1.2210102489019032</v>
      </c>
      <c r="P28" s="125">
        <f t="shared" si="30"/>
        <v>1.4620060790273557</v>
      </c>
      <c r="Q28" s="125">
        <f t="shared" si="30"/>
        <v>1.346688666900002</v>
      </c>
      <c r="R28" s="100">
        <v>26.749701366218801</v>
      </c>
      <c r="S28" s="100">
        <v>24.291325510593001</v>
      </c>
      <c r="T28" s="100">
        <v>1.9106060606060599E-12</v>
      </c>
      <c r="U28" s="107">
        <f t="shared" si="0"/>
        <v>5.1108141549699843E-11</v>
      </c>
      <c r="V28" s="107">
        <f t="shared" si="1"/>
        <v>4.6411153740693585E-11</v>
      </c>
      <c r="W28" s="101">
        <f t="shared" si="4"/>
        <v>1.1521656449001481</v>
      </c>
      <c r="X28" s="101">
        <f t="shared" si="5"/>
        <v>1.2225721944198431</v>
      </c>
      <c r="Y28" s="102">
        <v>11.342921993190814</v>
      </c>
      <c r="Z28" s="101">
        <f t="shared" si="32"/>
        <v>1.1134292199319082</v>
      </c>
      <c r="AA28" s="101">
        <v>20.132716437168675</v>
      </c>
      <c r="AB28" s="101">
        <f t="shared" si="6"/>
        <v>1.2013271643716867</v>
      </c>
      <c r="AC28" s="100">
        <v>18.108537129817901</v>
      </c>
      <c r="AD28" s="101">
        <f t="shared" si="7"/>
        <v>1.181085371298179</v>
      </c>
      <c r="AE28" s="101">
        <f t="shared" si="8"/>
        <v>1.1938458508338818</v>
      </c>
      <c r="AF28" s="101">
        <f t="shared" si="33"/>
        <v>1.181085371298179</v>
      </c>
      <c r="AG28" s="101">
        <f t="shared" si="34"/>
        <v>1.2013271643716867</v>
      </c>
      <c r="AH28" s="101">
        <f>'Cálculo Pa média harmônica'!M27</f>
        <v>1.2276781209952243</v>
      </c>
      <c r="AI28" s="101">
        <f t="shared" si="9"/>
        <v>1.1521656449001481</v>
      </c>
      <c r="AJ28" s="101">
        <f t="shared" si="10"/>
        <v>1.2225721944198431</v>
      </c>
      <c r="AK28" s="101">
        <f t="shared" si="35"/>
        <v>1.1868469491980538</v>
      </c>
      <c r="AL28" s="101">
        <f t="shared" si="11"/>
        <v>1.0048782061313162</v>
      </c>
      <c r="AM28" s="101">
        <f t="shared" si="36"/>
        <v>0.98794648485185432</v>
      </c>
      <c r="AN28" s="101">
        <f t="shared" si="12"/>
        <v>0.96674114240622733</v>
      </c>
      <c r="AO28" s="107">
        <f t="shared" si="13"/>
        <v>7.8675031693693609E-2</v>
      </c>
      <c r="AP28" s="101">
        <f t="shared" si="14"/>
        <v>0.94241113134991128</v>
      </c>
      <c r="AQ28" s="107">
        <f t="shared" si="15"/>
        <v>-1.6309090909090917E-3</v>
      </c>
      <c r="AR28" s="107">
        <f t="shared" si="37"/>
        <v>-1.3808562281289567E-3</v>
      </c>
      <c r="AS28" s="107">
        <f t="shared" si="38"/>
        <v>-1.357589455460356E-3</v>
      </c>
      <c r="AT28" s="107">
        <f t="shared" si="16"/>
        <v>-1.328450074183114E-3</v>
      </c>
      <c r="AU28" s="107">
        <f t="shared" si="17"/>
        <v>5.2640789420661275E-3</v>
      </c>
      <c r="AV28" s="107">
        <f t="shared" si="18"/>
        <v>6.2949247783702826E-3</v>
      </c>
      <c r="AW28" s="107">
        <f t="shared" si="39"/>
        <v>-1.0308458363041551E-3</v>
      </c>
      <c r="AX28" s="107">
        <f t="shared" si="40"/>
        <v>-3.5001039182480155E-4</v>
      </c>
      <c r="AY28" s="107">
        <f t="shared" si="41"/>
        <v>-3.2674361915620092E-4</v>
      </c>
      <c r="AZ28" s="107">
        <f t="shared" si="42"/>
        <v>-2.9760423787895886E-4</v>
      </c>
      <c r="BA28" s="98">
        <f t="shared" si="43"/>
        <v>-4.4488115770642579E-3</v>
      </c>
      <c r="BB28" s="107">
        <f t="shared" si="44"/>
        <v>7.8325021301868802E-2</v>
      </c>
      <c r="BC28" s="107">
        <f t="shared" si="45"/>
        <v>7.8348288074537406E-2</v>
      </c>
      <c r="BD28" s="107">
        <f t="shared" si="46"/>
        <v>7.8377427455814649E-2</v>
      </c>
      <c r="BE28" s="101">
        <f t="shared" si="19"/>
        <v>1.1084757831280334</v>
      </c>
      <c r="BF28" s="101">
        <f t="shared" si="47"/>
        <v>1.1088050604601811</v>
      </c>
      <c r="BG28" s="101">
        <f t="shared" si="20"/>
        <v>1.1092174484550297</v>
      </c>
      <c r="BH28" s="101">
        <f t="shared" si="21"/>
        <v>521.24202545085279</v>
      </c>
      <c r="BI28" s="101">
        <f t="shared" si="22"/>
        <v>528.23726655873952</v>
      </c>
      <c r="BJ28" s="101">
        <f t="shared" si="23"/>
        <v>101.34203321419375</v>
      </c>
    </row>
    <row r="29" spans="1:62" s="94" customFormat="1" ht="12.75">
      <c r="A29" s="52">
        <v>1972</v>
      </c>
      <c r="B29" s="103">
        <v>0.12602938079178153</v>
      </c>
      <c r="C29" s="103">
        <v>8.7725380791781535E-2</v>
      </c>
      <c r="D29" s="103">
        <v>1.3575636363636363E-2</v>
      </c>
      <c r="E29" s="103">
        <v>2.5624363636363636E-2</v>
      </c>
      <c r="F29" s="103">
        <v>1.1050909090909091E-3</v>
      </c>
      <c r="G29" s="103">
        <v>9.1647272727272723E-3</v>
      </c>
      <c r="H29" s="103">
        <v>1.1165818181818181E-2</v>
      </c>
      <c r="I29" s="104">
        <f t="shared" si="2"/>
        <v>0.12803047170087245</v>
      </c>
      <c r="J29" s="125">
        <f t="shared" si="24"/>
        <v>1.3417963975861065</v>
      </c>
      <c r="K29" s="125">
        <f t="shared" si="25"/>
        <v>1.3462537977557658</v>
      </c>
      <c r="L29" s="125">
        <f t="shared" si="26"/>
        <v>1.302389673818245</v>
      </c>
      <c r="M29" s="125">
        <f t="shared" si="27"/>
        <v>1.3704200700116687</v>
      </c>
      <c r="N29" s="125">
        <f t="shared" si="28"/>
        <v>0.86853386681909117</v>
      </c>
      <c r="O29" s="125">
        <f t="shared" si="29"/>
        <v>1.5110618142574495</v>
      </c>
      <c r="P29" s="125">
        <f t="shared" si="30"/>
        <v>1.4508599508599507</v>
      </c>
      <c r="Q29" s="125">
        <f t="shared" si="30"/>
        <v>1.3398367558426125</v>
      </c>
      <c r="R29" s="100">
        <v>28.854496093308999</v>
      </c>
      <c r="S29" s="100">
        <v>26.090625793784</v>
      </c>
      <c r="T29" s="100">
        <v>2.14575757575757E-12</v>
      </c>
      <c r="U29" s="107">
        <f t="shared" si="0"/>
        <v>6.1914753586884987E-11</v>
      </c>
      <c r="V29" s="107">
        <f t="shared" si="1"/>
        <v>5.5984157953267882E-11</v>
      </c>
      <c r="W29" s="101">
        <f t="shared" si="4"/>
        <v>1.2114459988077695</v>
      </c>
      <c r="X29" s="101">
        <f t="shared" si="5"/>
        <v>1.2062651634574779</v>
      </c>
      <c r="Y29" s="102">
        <v>11.940348116250831</v>
      </c>
      <c r="Z29" s="101">
        <f t="shared" si="32"/>
        <v>1.1194034811625082</v>
      </c>
      <c r="AA29" s="101">
        <v>16.576408092242122</v>
      </c>
      <c r="AB29" s="101">
        <f t="shared" si="6"/>
        <v>1.1657640809224212</v>
      </c>
      <c r="AC29" s="100">
        <v>14.021714021714001</v>
      </c>
      <c r="AD29" s="101">
        <f t="shared" si="7"/>
        <v>1.1402171402171399</v>
      </c>
      <c r="AE29" s="101">
        <f t="shared" si="8"/>
        <v>1.1986709172930583</v>
      </c>
      <c r="AF29" s="101">
        <f t="shared" si="33"/>
        <v>1.1402171402171399</v>
      </c>
      <c r="AG29" s="101">
        <f t="shared" si="34"/>
        <v>1.1657640809224212</v>
      </c>
      <c r="AH29" s="101">
        <f>'Cálculo Pa média harmônica'!M28</f>
        <v>1.2337904188867286</v>
      </c>
      <c r="AI29" s="101">
        <f t="shared" si="9"/>
        <v>1.2114459988077695</v>
      </c>
      <c r="AJ29" s="101">
        <f t="shared" si="10"/>
        <v>1.2062651634574779</v>
      </c>
      <c r="AK29" s="101">
        <f t="shared" si="35"/>
        <v>1.2088528056681513</v>
      </c>
      <c r="AL29" s="101">
        <f t="shared" si="11"/>
        <v>1.0601952584557188</v>
      </c>
      <c r="AM29" s="101">
        <f t="shared" si="36"/>
        <v>1.0369617879388047</v>
      </c>
      <c r="AN29" s="101">
        <f t="shared" si="12"/>
        <v>0.97978780444649671</v>
      </c>
      <c r="AO29" s="107">
        <f t="shared" si="13"/>
        <v>0.10514093482504097</v>
      </c>
      <c r="AP29" s="101">
        <f t="shared" si="14"/>
        <v>1.0042949390459408</v>
      </c>
      <c r="AQ29" s="107">
        <f t="shared" si="15"/>
        <v>-2.001090909090909E-3</v>
      </c>
      <c r="AR29" s="107">
        <f t="shared" si="37"/>
        <v>-1.7550086194194788E-3</v>
      </c>
      <c r="AS29" s="107">
        <f t="shared" si="38"/>
        <v>-1.7165487784694207E-3</v>
      </c>
      <c r="AT29" s="107">
        <f t="shared" si="16"/>
        <v>-1.6219050484251041E-3</v>
      </c>
      <c r="AU29" s="107">
        <f t="shared" si="17"/>
        <v>7.5651141542806138E-3</v>
      </c>
      <c r="AV29" s="107">
        <f t="shared" si="18"/>
        <v>9.2565204733376909E-3</v>
      </c>
      <c r="AW29" s="107">
        <f t="shared" si="39"/>
        <v>-1.6914063190570771E-3</v>
      </c>
      <c r="AX29" s="107">
        <f t="shared" si="40"/>
        <v>-6.3602300362401677E-5</v>
      </c>
      <c r="AY29" s="107">
        <f t="shared" si="41"/>
        <v>-2.5142459412343587E-5</v>
      </c>
      <c r="AZ29" s="107">
        <f t="shared" si="42"/>
        <v>6.9501270631973019E-5</v>
      </c>
      <c r="BA29" s="98">
        <f t="shared" si="43"/>
        <v>-6.0492424257249221E-4</v>
      </c>
      <c r="BB29" s="107">
        <f t="shared" si="44"/>
        <v>0.10507733252467857</v>
      </c>
      <c r="BC29" s="107">
        <f t="shared" si="45"/>
        <v>0.10511579236562862</v>
      </c>
      <c r="BD29" s="107">
        <f t="shared" si="46"/>
        <v>0.10521043609567295</v>
      </c>
      <c r="BE29" s="101">
        <f t="shared" si="19"/>
        <v>1.1187263268595329</v>
      </c>
      <c r="BF29" s="101">
        <f t="shared" si="47"/>
        <v>1.1191357970617533</v>
      </c>
      <c r="BG29" s="101">
        <f t="shared" si="20"/>
        <v>1.120143440003659</v>
      </c>
      <c r="BH29" s="101">
        <f t="shared" si="21"/>
        <v>583.48013781788131</v>
      </c>
      <c r="BI29" s="101">
        <f t="shared" si="22"/>
        <v>590.95293692757866</v>
      </c>
      <c r="BJ29" s="101">
        <f t="shared" si="23"/>
        <v>101.2807289615109</v>
      </c>
    </row>
    <row r="30" spans="1:62" s="94" customFormat="1" ht="12.75">
      <c r="A30" s="49">
        <v>1973</v>
      </c>
      <c r="B30" s="103">
        <v>0.18612154588182273</v>
      </c>
      <c r="C30" s="103">
        <v>0.12882409133636816</v>
      </c>
      <c r="D30" s="103">
        <v>1.8437818181818184E-2</v>
      </c>
      <c r="E30" s="103">
        <v>3.7910545454545454E-2</v>
      </c>
      <c r="F30" s="103">
        <v>3.1203636363636364E-3</v>
      </c>
      <c r="G30" s="103">
        <v>1.4600727272727274E-2</v>
      </c>
      <c r="H30" s="103">
        <v>1.6771999999999999E-2</v>
      </c>
      <c r="I30" s="104">
        <f t="shared" si="2"/>
        <v>0.18829281860909544</v>
      </c>
      <c r="J30" s="125">
        <f t="shared" si="24"/>
        <v>1.4768107620025683</v>
      </c>
      <c r="K30" s="125">
        <f t="shared" si="25"/>
        <v>1.4684928144357159</v>
      </c>
      <c r="L30" s="125">
        <f t="shared" si="26"/>
        <v>1.3581549835266389</v>
      </c>
      <c r="M30" s="125">
        <f t="shared" si="27"/>
        <v>1.4794726609618687</v>
      </c>
      <c r="N30" s="125">
        <f t="shared" si="28"/>
        <v>2.8236261928265876</v>
      </c>
      <c r="O30" s="125">
        <f t="shared" si="29"/>
        <v>1.5931436733722177</v>
      </c>
      <c r="P30" s="125">
        <f t="shared" si="30"/>
        <v>1.5020842832019801</v>
      </c>
      <c r="Q30" s="125">
        <f t="shared" si="30"/>
        <v>1.4706875332695688</v>
      </c>
      <c r="R30" s="100">
        <v>39.052499070799001</v>
      </c>
      <c r="S30" s="100">
        <v>31.5681298114852</v>
      </c>
      <c r="T30" s="100">
        <v>2.2133333333333298E-12</v>
      </c>
      <c r="U30" s="107">
        <f t="shared" si="0"/>
        <v>8.6436197943368323E-11</v>
      </c>
      <c r="V30" s="107">
        <f t="shared" si="1"/>
        <v>6.9870793982753794E-11</v>
      </c>
      <c r="W30" s="101">
        <f t="shared" si="4"/>
        <v>1.3960517152357295</v>
      </c>
      <c r="X30" s="101">
        <f t="shared" si="5"/>
        <v>1.2480458139796908</v>
      </c>
      <c r="Y30" s="102">
        <v>13.968721779678091</v>
      </c>
      <c r="Z30" s="101">
        <f t="shared" si="32"/>
        <v>1.1396872177967809</v>
      </c>
      <c r="AA30" s="101">
        <v>12.681607987392663</v>
      </c>
      <c r="AB30" s="101">
        <f t="shared" si="6"/>
        <v>1.1268160798739266</v>
      </c>
      <c r="AC30" s="100">
        <v>13.702666863120699</v>
      </c>
      <c r="AD30" s="101">
        <f t="shared" si="7"/>
        <v>1.1370266686312069</v>
      </c>
      <c r="AE30" s="101">
        <f t="shared" si="8"/>
        <v>1.2958035669273429</v>
      </c>
      <c r="AF30" s="101">
        <f t="shared" si="33"/>
        <v>1.1370266686312069</v>
      </c>
      <c r="AG30" s="101">
        <f t="shared" si="34"/>
        <v>1.1268160798739266</v>
      </c>
      <c r="AH30" s="101">
        <f>'Cálculo Pa média harmônica'!M29</f>
        <v>1.3316675896852508</v>
      </c>
      <c r="AI30" s="101">
        <f t="shared" si="9"/>
        <v>1.3960517152357295</v>
      </c>
      <c r="AJ30" s="101">
        <f t="shared" si="10"/>
        <v>1.2480458139796908</v>
      </c>
      <c r="AK30" s="101">
        <f t="shared" si="35"/>
        <v>1.319975946485056</v>
      </c>
      <c r="AL30" s="101">
        <f t="shared" si="11"/>
        <v>1.1609014835809348</v>
      </c>
      <c r="AM30" s="101">
        <f t="shared" si="36"/>
        <v>1.171420935555642</v>
      </c>
      <c r="AN30" s="101">
        <f t="shared" si="12"/>
        <v>0.99122029905153874</v>
      </c>
      <c r="AO30" s="107">
        <f t="shared" si="13"/>
        <v>0.14363407435523656</v>
      </c>
      <c r="AP30" s="101">
        <f t="shared" si="14"/>
        <v>1.1185901187265608</v>
      </c>
      <c r="AQ30" s="107">
        <f t="shared" si="15"/>
        <v>-2.1712727272727248E-3</v>
      </c>
      <c r="AR30" s="107">
        <f t="shared" si="37"/>
        <v>-1.9096058053647766E-3</v>
      </c>
      <c r="AS30" s="107">
        <f t="shared" si="38"/>
        <v>-1.926909604907002E-3</v>
      </c>
      <c r="AT30" s="107">
        <f t="shared" si="16"/>
        <v>-1.6304915311379778E-3</v>
      </c>
      <c r="AU30" s="107">
        <f t="shared" si="17"/>
        <v>1.0458586249623193E-2</v>
      </c>
      <c r="AV30" s="107">
        <f t="shared" si="18"/>
        <v>1.3438609233837729E-2</v>
      </c>
      <c r="AW30" s="107">
        <f t="shared" si="39"/>
        <v>-2.9800229842145368E-3</v>
      </c>
      <c r="AX30" s="107">
        <f t="shared" si="40"/>
        <v>1.0704171788497602E-3</v>
      </c>
      <c r="AY30" s="107">
        <f t="shared" si="41"/>
        <v>1.0531133793075349E-3</v>
      </c>
      <c r="AZ30" s="107">
        <f t="shared" si="42"/>
        <v>1.3495314530765591E-3</v>
      </c>
      <c r="BA30" s="98">
        <f t="shared" si="43"/>
        <v>7.45239027476446E-3</v>
      </c>
      <c r="BB30" s="107">
        <f t="shared" si="44"/>
        <v>0.14470449153408632</v>
      </c>
      <c r="BC30" s="107">
        <f t="shared" si="45"/>
        <v>0.14468718773454409</v>
      </c>
      <c r="BD30" s="107">
        <f t="shared" si="46"/>
        <v>0.14498360580831313</v>
      </c>
      <c r="BE30" s="101">
        <f t="shared" si="19"/>
        <v>1.1481806117349631</v>
      </c>
      <c r="BF30" s="101">
        <f t="shared" si="47"/>
        <v>1.1480433120082365</v>
      </c>
      <c r="BG30" s="101">
        <f t="shared" si="20"/>
        <v>1.1503952879673882</v>
      </c>
      <c r="BH30" s="101">
        <f t="shared" si="21"/>
        <v>664.98485490934343</v>
      </c>
      <c r="BI30" s="101">
        <f t="shared" si="22"/>
        <v>678.52070462808035</v>
      </c>
      <c r="BJ30" s="101">
        <f t="shared" si="23"/>
        <v>102.03551248104475</v>
      </c>
    </row>
    <row r="31" spans="1:62" s="94" customFormat="1" ht="12.75">
      <c r="A31" s="52">
        <v>1974</v>
      </c>
      <c r="B31" s="103">
        <v>0.27095860139665812</v>
      </c>
      <c r="C31" s="103">
        <v>0.19503714685120357</v>
      </c>
      <c r="D31" s="103">
        <v>2.5280363636363636E-2</v>
      </c>
      <c r="E31" s="103">
        <v>5.9191999999999995E-2</v>
      </c>
      <c r="F31" s="103">
        <v>6.681818181818182E-3</v>
      </c>
      <c r="G31" s="103">
        <v>2.0790545454545454E-2</v>
      </c>
      <c r="H31" s="103">
        <v>3.6023272727272723E-2</v>
      </c>
      <c r="I31" s="104">
        <f t="shared" si="2"/>
        <v>0.2861913286693854</v>
      </c>
      <c r="J31" s="125">
        <f t="shared" si="24"/>
        <v>1.4558153389113928</v>
      </c>
      <c r="K31" s="125">
        <f t="shared" si="25"/>
        <v>1.5139803807499701</v>
      </c>
      <c r="L31" s="125">
        <f t="shared" si="26"/>
        <v>1.371114704954244</v>
      </c>
      <c r="M31" s="125">
        <f t="shared" si="27"/>
        <v>1.5613597559805859</v>
      </c>
      <c r="N31" s="125">
        <f t="shared" si="28"/>
        <v>2.1413588159888124</v>
      </c>
      <c r="O31" s="125">
        <f t="shared" si="29"/>
        <v>1.4239390316796172</v>
      </c>
      <c r="P31" s="125">
        <f t="shared" si="30"/>
        <v>2.1478221277887388</v>
      </c>
      <c r="Q31" s="125">
        <f t="shared" si="30"/>
        <v>1.5199269456130018</v>
      </c>
      <c r="R31" s="100">
        <v>49.12</v>
      </c>
      <c r="S31" s="100">
        <v>47.66</v>
      </c>
      <c r="T31" s="100">
        <v>2.4484848484848499E-12</v>
      </c>
      <c r="U31" s="107">
        <f t="shared" si="0"/>
        <v>1.2026957575757583E-10</v>
      </c>
      <c r="V31" s="107">
        <f t="shared" si="1"/>
        <v>1.1669478787878794E-10</v>
      </c>
      <c r="W31" s="101">
        <f t="shared" si="4"/>
        <v>1.3914260300571599</v>
      </c>
      <c r="X31" s="101">
        <f t="shared" si="5"/>
        <v>1.670151163697835</v>
      </c>
      <c r="Y31" s="102">
        <v>8.1539386845718838</v>
      </c>
      <c r="Z31" s="101">
        <f t="shared" si="32"/>
        <v>1.0815393868457188</v>
      </c>
      <c r="AA31" s="101">
        <v>27.591716664957101</v>
      </c>
      <c r="AB31" s="101">
        <f t="shared" si="6"/>
        <v>1.275917166649571</v>
      </c>
      <c r="AC31" s="100">
        <v>33.831152002073303</v>
      </c>
      <c r="AD31" s="101">
        <f t="shared" si="7"/>
        <v>1.3383115200207329</v>
      </c>
      <c r="AE31" s="101">
        <f t="shared" si="8"/>
        <v>1.3460585500794751</v>
      </c>
      <c r="AF31" s="101">
        <f t="shared" si="33"/>
        <v>1.3383115200207329</v>
      </c>
      <c r="AG31" s="101">
        <f t="shared" si="34"/>
        <v>1.275917166649571</v>
      </c>
      <c r="AH31" s="101">
        <f>'Cálculo Pa média harmônica'!M30</f>
        <v>1.454652389950233</v>
      </c>
      <c r="AI31" s="101">
        <f t="shared" si="9"/>
        <v>1.3914260300571599</v>
      </c>
      <c r="AJ31" s="101">
        <f t="shared" si="10"/>
        <v>1.670151163697835</v>
      </c>
      <c r="AK31" s="101">
        <f t="shared" si="35"/>
        <v>1.5244316328715513</v>
      </c>
      <c r="AL31" s="101">
        <f t="shared" si="11"/>
        <v>1.1390708441693269</v>
      </c>
      <c r="AM31" s="101">
        <f t="shared" si="36"/>
        <v>1.1947731974439642</v>
      </c>
      <c r="AN31" s="101">
        <f t="shared" si="12"/>
        <v>1.047969702867436</v>
      </c>
      <c r="AO31" s="107">
        <f t="shared" si="13"/>
        <v>0.20129778261180389</v>
      </c>
      <c r="AP31" s="101">
        <f t="shared" si="14"/>
        <v>0.83311382843720716</v>
      </c>
      <c r="AQ31" s="107">
        <f t="shared" si="15"/>
        <v>-1.5232727272727269E-2</v>
      </c>
      <c r="AR31" s="107">
        <f t="shared" si="37"/>
        <v>-1.1382048981011002E-2</v>
      </c>
      <c r="AS31" s="107">
        <f t="shared" si="38"/>
        <v>-1.1938649052529691E-2</v>
      </c>
      <c r="AT31" s="107">
        <f t="shared" si="16"/>
        <v>-1.0471730138393006E-2</v>
      </c>
      <c r="AU31" s="107">
        <f t="shared" si="17"/>
        <v>1.4941897740472323E-2</v>
      </c>
      <c r="AV31" s="107">
        <f t="shared" si="18"/>
        <v>2.156886963902992E-2</v>
      </c>
      <c r="AW31" s="107">
        <f t="shared" si="39"/>
        <v>-6.626971898557597E-3</v>
      </c>
      <c r="AX31" s="107">
        <f t="shared" si="40"/>
        <v>-4.7550770824534051E-3</v>
      </c>
      <c r="AY31" s="107">
        <f t="shared" si="41"/>
        <v>-5.3116771539720945E-3</v>
      </c>
      <c r="AZ31" s="107">
        <f t="shared" si="42"/>
        <v>-3.8447582398354087E-3</v>
      </c>
      <c r="BA31" s="98">
        <f t="shared" si="43"/>
        <v>-2.3622103635505085E-2</v>
      </c>
      <c r="BB31" s="107">
        <f t="shared" si="44"/>
        <v>0.19654270552935049</v>
      </c>
      <c r="BC31" s="107">
        <f t="shared" si="45"/>
        <v>0.19598610545783179</v>
      </c>
      <c r="BD31" s="107">
        <f t="shared" si="46"/>
        <v>0.19745302437196849</v>
      </c>
      <c r="BE31" s="101">
        <f t="shared" si="19"/>
        <v>1.0559911513637688</v>
      </c>
      <c r="BF31" s="101">
        <f t="shared" si="47"/>
        <v>1.0530006320830396</v>
      </c>
      <c r="BG31" s="101">
        <f t="shared" si="20"/>
        <v>1.06088214256151</v>
      </c>
      <c r="BH31" s="101">
        <f t="shared" si="21"/>
        <v>719.20731224034057</v>
      </c>
      <c r="BI31" s="101">
        <f t="shared" si="22"/>
        <v>716.5118601043622</v>
      </c>
      <c r="BJ31" s="101">
        <f t="shared" si="23"/>
        <v>99.625219030715641</v>
      </c>
    </row>
    <row r="32" spans="1:62" s="94" customFormat="1" ht="12.75">
      <c r="A32" s="49">
        <v>1975</v>
      </c>
      <c r="B32" s="103">
        <v>0.38164275348455717</v>
      </c>
      <c r="C32" s="103">
        <v>0.25919511712092086</v>
      </c>
      <c r="D32" s="103">
        <v>3.8870545454545456E-2</v>
      </c>
      <c r="E32" s="103">
        <v>8.9032727272727277E-2</v>
      </c>
      <c r="F32" s="103">
        <v>9.0399999999999994E-3</v>
      </c>
      <c r="G32" s="103">
        <v>2.7546909090909094E-2</v>
      </c>
      <c r="H32" s="103">
        <v>4.2042545454545457E-2</v>
      </c>
      <c r="I32" s="104">
        <f t="shared" si="2"/>
        <v>0.39613838984819355</v>
      </c>
      <c r="J32" s="125">
        <f t="shared" si="24"/>
        <v>1.4084910075464545</v>
      </c>
      <c r="K32" s="125">
        <f t="shared" si="25"/>
        <v>1.3289525677827119</v>
      </c>
      <c r="L32" s="125">
        <f t="shared" si="26"/>
        <v>1.5375785733807052</v>
      </c>
      <c r="M32" s="125">
        <f t="shared" si="27"/>
        <v>1.50413446534544</v>
      </c>
      <c r="N32" s="125">
        <f t="shared" si="28"/>
        <v>1.3529251700680271</v>
      </c>
      <c r="O32" s="125">
        <f t="shared" si="29"/>
        <v>1.3249728897750728</v>
      </c>
      <c r="P32" s="125">
        <f t="shared" si="30"/>
        <v>1.1670939998384884</v>
      </c>
      <c r="Q32" s="125">
        <f t="shared" si="30"/>
        <v>1.3841732790787014</v>
      </c>
      <c r="R32" s="100">
        <v>50.27</v>
      </c>
      <c r="S32" s="100">
        <v>51.13</v>
      </c>
      <c r="T32" s="100">
        <v>2.9384848484848501E-12</v>
      </c>
      <c r="U32" s="107">
        <f t="shared" si="0"/>
        <v>1.4771763333333342E-10</v>
      </c>
      <c r="V32" s="107">
        <f t="shared" si="1"/>
        <v>1.502447303030304E-10</v>
      </c>
      <c r="W32" s="101">
        <f t="shared" si="4"/>
        <v>1.228221122448157</v>
      </c>
      <c r="X32" s="101">
        <f t="shared" si="5"/>
        <v>1.2875016359693041</v>
      </c>
      <c r="Y32" s="102">
        <v>5.1666490840630388</v>
      </c>
      <c r="Z32" s="101">
        <f t="shared" si="32"/>
        <v>1.0516664908406304</v>
      </c>
      <c r="AA32" s="101">
        <v>28.960548891740267</v>
      </c>
      <c r="AB32" s="101">
        <f t="shared" si="6"/>
        <v>1.2896054889174027</v>
      </c>
      <c r="AC32" s="100">
        <v>31.209605189901001</v>
      </c>
      <c r="AD32" s="101">
        <f t="shared" si="7"/>
        <v>1.3120960518990099</v>
      </c>
      <c r="AE32" s="101">
        <f t="shared" si="8"/>
        <v>1.3392943673812436</v>
      </c>
      <c r="AF32" s="101">
        <f t="shared" si="33"/>
        <v>1.3120960518990099</v>
      </c>
      <c r="AG32" s="101">
        <f t="shared" si="34"/>
        <v>1.2896054889174027</v>
      </c>
      <c r="AH32" s="101">
        <f>'Cálculo Pa média harmônica'!M31</f>
        <v>1.426049939233468</v>
      </c>
      <c r="AI32" s="101">
        <f t="shared" si="9"/>
        <v>1.228221122448157</v>
      </c>
      <c r="AJ32" s="101">
        <f t="shared" si="10"/>
        <v>1.2875016359693041</v>
      </c>
      <c r="AK32" s="101">
        <f t="shared" si="35"/>
        <v>1.2575121090804879</v>
      </c>
      <c r="AL32" s="101">
        <f t="shared" si="11"/>
        <v>0.95839943063655886</v>
      </c>
      <c r="AM32" s="101">
        <f t="shared" si="36"/>
        <v>0.97511380021819194</v>
      </c>
      <c r="AN32" s="101">
        <f t="shared" si="12"/>
        <v>0.88181491719457405</v>
      </c>
      <c r="AO32" s="107">
        <f t="shared" si="13"/>
        <v>0.28495808149390861</v>
      </c>
      <c r="AP32" s="101">
        <f t="shared" si="14"/>
        <v>0.9539569412069</v>
      </c>
      <c r="AQ32" s="107">
        <f t="shared" si="15"/>
        <v>-1.4495636363636363E-2</v>
      </c>
      <c r="AR32" s="107">
        <f t="shared" si="37"/>
        <v>-1.1047694521035012E-2</v>
      </c>
      <c r="AS32" s="107">
        <f t="shared" si="38"/>
        <v>-1.1240364970689721E-2</v>
      </c>
      <c r="AT32" s="107">
        <f t="shared" si="16"/>
        <v>-1.0164886912325156E-2</v>
      </c>
      <c r="AU32" s="107">
        <f t="shared" si="17"/>
        <v>2.242829779380532E-2</v>
      </c>
      <c r="AV32" s="107">
        <f t="shared" si="18"/>
        <v>3.2654362744085716E-2</v>
      </c>
      <c r="AW32" s="107">
        <f t="shared" si="39"/>
        <v>-1.0226064950280396E-2</v>
      </c>
      <c r="AX32" s="107">
        <f t="shared" si="40"/>
        <v>-8.2162957075461625E-4</v>
      </c>
      <c r="AY32" s="107">
        <f t="shared" si="41"/>
        <v>-1.0143000204093245E-3</v>
      </c>
      <c r="AZ32" s="107">
        <f t="shared" si="42"/>
        <v>6.1178037955239919E-5</v>
      </c>
      <c r="BA32" s="98">
        <f t="shared" si="43"/>
        <v>-2.8833348626126952E-3</v>
      </c>
      <c r="BB32" s="107">
        <f t="shared" si="44"/>
        <v>0.28413645192315401</v>
      </c>
      <c r="BC32" s="107">
        <f t="shared" si="45"/>
        <v>0.2839437814734993</v>
      </c>
      <c r="BD32" s="107">
        <f t="shared" si="46"/>
        <v>0.28501925953186386</v>
      </c>
      <c r="BE32" s="101">
        <f t="shared" si="19"/>
        <v>1.0486341841837483</v>
      </c>
      <c r="BF32" s="101">
        <f t="shared" si="47"/>
        <v>1.0479231144902172</v>
      </c>
      <c r="BG32" s="101">
        <f t="shared" si="20"/>
        <v>1.051892274549433</v>
      </c>
      <c r="BH32" s="101">
        <f t="shared" si="21"/>
        <v>756.36623025072049</v>
      </c>
      <c r="BI32" s="101">
        <f t="shared" si="22"/>
        <v>751.35882987851789</v>
      </c>
      <c r="BJ32" s="101">
        <f t="shared" si="23"/>
        <v>99.337966163488971</v>
      </c>
    </row>
    <row r="33" spans="1:63" s="94" customFormat="1" ht="12.75">
      <c r="A33" s="52">
        <v>1976</v>
      </c>
      <c r="B33" s="103">
        <v>0.5941683926537894</v>
      </c>
      <c r="C33" s="103">
        <v>0.40914366538106212</v>
      </c>
      <c r="D33" s="103">
        <v>6.2311272727272722E-2</v>
      </c>
      <c r="E33" s="103">
        <v>0.13320109090909091</v>
      </c>
      <c r="F33" s="103">
        <v>3.7083636363636364E-3</v>
      </c>
      <c r="G33" s="103">
        <v>4.1670181818181821E-2</v>
      </c>
      <c r="H33" s="103">
        <v>5.5866181818181822E-2</v>
      </c>
      <c r="I33" s="104">
        <f t="shared" si="2"/>
        <v>0.60836439265378939</v>
      </c>
      <c r="J33" s="125">
        <f t="shared" si="24"/>
        <v>1.556870626335191</v>
      </c>
      <c r="K33" s="125">
        <f t="shared" si="25"/>
        <v>1.5785160998622771</v>
      </c>
      <c r="L33" s="125">
        <f t="shared" si="26"/>
        <v>1.6030460081950342</v>
      </c>
      <c r="M33" s="125">
        <f t="shared" si="27"/>
        <v>1.4960913249469041</v>
      </c>
      <c r="N33" s="125">
        <f t="shared" si="28"/>
        <v>0.41021721641190673</v>
      </c>
      <c r="O33" s="125">
        <f t="shared" si="29"/>
        <v>1.5126989993927713</v>
      </c>
      <c r="P33" s="125">
        <f t="shared" si="30"/>
        <v>1.3288011278618197</v>
      </c>
      <c r="Q33" s="125">
        <f t="shared" si="30"/>
        <v>1.5357370258583729</v>
      </c>
      <c r="R33" s="100">
        <v>58.72</v>
      </c>
      <c r="S33" s="100">
        <v>53.56</v>
      </c>
      <c r="T33" s="100">
        <v>3.8587878787878797E-12</v>
      </c>
      <c r="U33" s="107">
        <f t="shared" si="0"/>
        <v>2.2658802424242429E-10</v>
      </c>
      <c r="V33" s="107">
        <f t="shared" si="1"/>
        <v>2.0667667878787884E-10</v>
      </c>
      <c r="W33" s="101">
        <f t="shared" si="4"/>
        <v>1.5339267163258381</v>
      </c>
      <c r="X33" s="101">
        <f t="shared" si="5"/>
        <v>1.3756001849185004</v>
      </c>
      <c r="Y33" s="102">
        <v>10.257129534787296</v>
      </c>
      <c r="Z33" s="101">
        <f t="shared" si="32"/>
        <v>1.102571295347873</v>
      </c>
      <c r="AA33" s="101">
        <v>41.879861316936328</v>
      </c>
      <c r="AB33" s="101">
        <f t="shared" si="6"/>
        <v>1.4187986131693633</v>
      </c>
      <c r="AC33" s="100">
        <v>44.830639805180397</v>
      </c>
      <c r="AD33" s="101">
        <f t="shared" si="7"/>
        <v>1.4483063980518041</v>
      </c>
      <c r="AE33" s="101">
        <f t="shared" si="8"/>
        <v>1.412036240109064</v>
      </c>
      <c r="AF33" s="101">
        <f t="shared" si="33"/>
        <v>1.4483063980518041</v>
      </c>
      <c r="AG33" s="101">
        <f t="shared" si="34"/>
        <v>1.4187986131693633</v>
      </c>
      <c r="AH33" s="101">
        <f>'Cálculo Pa média harmônica'!M32</f>
        <v>1.4777284838845262</v>
      </c>
      <c r="AI33" s="101">
        <f t="shared" si="9"/>
        <v>1.5339267163258381</v>
      </c>
      <c r="AJ33" s="101">
        <f t="shared" si="10"/>
        <v>1.3756001849185004</v>
      </c>
      <c r="AK33" s="101">
        <f t="shared" si="35"/>
        <v>1.4526079562735608</v>
      </c>
      <c r="AL33" s="101">
        <f t="shared" si="11"/>
        <v>1.0029700609122096</v>
      </c>
      <c r="AM33" s="101">
        <f t="shared" si="36"/>
        <v>1.0238295574793894</v>
      </c>
      <c r="AN33" s="101">
        <f t="shared" si="12"/>
        <v>0.98300057968367049</v>
      </c>
      <c r="AO33" s="107">
        <f t="shared" si="13"/>
        <v>0.42078834506959717</v>
      </c>
      <c r="AP33" s="101">
        <f t="shared" si="14"/>
        <v>1.1150963289647406</v>
      </c>
      <c r="AQ33" s="107">
        <f t="shared" si="15"/>
        <v>-1.4196E-2</v>
      </c>
      <c r="AR33" s="107">
        <f t="shared" si="37"/>
        <v>-9.8017933353714472E-3</v>
      </c>
      <c r="AS33" s="107">
        <f t="shared" si="38"/>
        <v>-1.0005648347998075E-2</v>
      </c>
      <c r="AT33" s="107">
        <f t="shared" si="16"/>
        <v>-9.6066362358278225E-3</v>
      </c>
      <c r="AU33" s="107">
        <f t="shared" si="17"/>
        <v>2.7165692711835006E-2</v>
      </c>
      <c r="AV33" s="107">
        <f t="shared" si="18"/>
        <v>4.0612223254020356E-2</v>
      </c>
      <c r="AW33" s="107">
        <f t="shared" si="39"/>
        <v>-1.344653054218535E-2</v>
      </c>
      <c r="AX33" s="107">
        <f t="shared" si="40"/>
        <v>3.6447372068139031E-3</v>
      </c>
      <c r="AY33" s="107">
        <f t="shared" si="41"/>
        <v>3.4408821941872749E-3</v>
      </c>
      <c r="AZ33" s="107">
        <f t="shared" si="42"/>
        <v>3.8398943063575278E-3</v>
      </c>
      <c r="BA33" s="98">
        <f t="shared" si="43"/>
        <v>8.6616876382616392E-3</v>
      </c>
      <c r="BB33" s="107">
        <f t="shared" si="44"/>
        <v>0.42443308227641108</v>
      </c>
      <c r="BC33" s="107">
        <f t="shared" si="45"/>
        <v>0.42422922726378443</v>
      </c>
      <c r="BD33" s="107">
        <f t="shared" si="46"/>
        <v>0.42462823937595467</v>
      </c>
      <c r="BE33" s="101">
        <f t="shared" si="19"/>
        <v>1.1121214235070898</v>
      </c>
      <c r="BF33" s="101">
        <f t="shared" si="47"/>
        <v>1.1115872721030204</v>
      </c>
      <c r="BG33" s="101">
        <f t="shared" si="20"/>
        <v>1.1126327841912944</v>
      </c>
      <c r="BH33" s="101">
        <f t="shared" si="21"/>
        <v>833.94769424492449</v>
      </c>
      <c r="BI33" s="101">
        <f t="shared" si="22"/>
        <v>835.60225144911863</v>
      </c>
      <c r="BJ33" s="101">
        <f t="shared" si="23"/>
        <v>100.19840059701733</v>
      </c>
    </row>
    <row r="34" spans="1:63" s="94" customFormat="1" ht="12.75">
      <c r="A34" s="49">
        <v>1977</v>
      </c>
      <c r="B34" s="103">
        <v>0.90653741242774433</v>
      </c>
      <c r="C34" s="103">
        <v>0.62724104879138076</v>
      </c>
      <c r="D34" s="103">
        <v>8.5452727272727277E-2</v>
      </c>
      <c r="E34" s="103">
        <v>0.19350472727272727</v>
      </c>
      <c r="F34" s="103">
        <v>6.3643636363636359E-3</v>
      </c>
      <c r="G34" s="103">
        <v>6.5681090909090911E-2</v>
      </c>
      <c r="H34" s="103">
        <v>7.1706545454545453E-2</v>
      </c>
      <c r="I34" s="104">
        <f t="shared" si="2"/>
        <v>0.91256286697319888</v>
      </c>
      <c r="J34" s="125">
        <f t="shared" si="24"/>
        <v>1.5257247333180957</v>
      </c>
      <c r="K34" s="125">
        <f t="shared" si="25"/>
        <v>1.5330581941362587</v>
      </c>
      <c r="L34" s="125">
        <f t="shared" si="26"/>
        <v>1.3713847195312685</v>
      </c>
      <c r="M34" s="125">
        <f t="shared" si="27"/>
        <v>1.4527262948979398</v>
      </c>
      <c r="N34" s="125">
        <f t="shared" si="28"/>
        <v>1.7162188664444007</v>
      </c>
      <c r="O34" s="125">
        <f t="shared" si="29"/>
        <v>1.5762132067403767</v>
      </c>
      <c r="P34" s="125">
        <f t="shared" si="30"/>
        <v>1.2835411893355551</v>
      </c>
      <c r="Q34" s="125">
        <f t="shared" si="30"/>
        <v>1.5000267569777446</v>
      </c>
      <c r="R34" s="100">
        <v>73.180000000000007</v>
      </c>
      <c r="S34" s="100">
        <v>57.2</v>
      </c>
      <c r="T34" s="100">
        <v>5.1145454545454601E-12</v>
      </c>
      <c r="U34" s="107">
        <f t="shared" si="0"/>
        <v>3.7428243636363683E-10</v>
      </c>
      <c r="V34" s="107">
        <f t="shared" si="1"/>
        <v>2.9255200000000031E-10</v>
      </c>
      <c r="W34" s="101">
        <f t="shared" si="4"/>
        <v>1.6518191445245833</v>
      </c>
      <c r="X34" s="101">
        <f t="shared" si="5"/>
        <v>1.4155056183201928</v>
      </c>
      <c r="Y34" s="102">
        <v>4.9343280697893448</v>
      </c>
      <c r="Z34" s="101">
        <f t="shared" si="32"/>
        <v>1.0493432806978935</v>
      </c>
      <c r="AA34" s="101">
        <v>43.747251051291244</v>
      </c>
      <c r="AB34" s="101">
        <f t="shared" si="6"/>
        <v>1.4374725105129125</v>
      </c>
      <c r="AC34" s="100">
        <v>43.111815958422497</v>
      </c>
      <c r="AD34" s="101">
        <f t="shared" si="7"/>
        <v>1.4311181595842251</v>
      </c>
      <c r="AE34" s="101">
        <f t="shared" si="8"/>
        <v>1.453980562303093</v>
      </c>
      <c r="AF34" s="101">
        <f t="shared" si="33"/>
        <v>1.4311181595842251</v>
      </c>
      <c r="AG34" s="101">
        <f t="shared" si="34"/>
        <v>1.4374725105129125</v>
      </c>
      <c r="AH34" s="101">
        <f>'Cálculo Pa média harmônica'!M33</f>
        <v>1.4811190347969623</v>
      </c>
      <c r="AI34" s="101">
        <f t="shared" si="9"/>
        <v>1.6518191445245833</v>
      </c>
      <c r="AJ34" s="101">
        <f t="shared" si="10"/>
        <v>1.4155056183201928</v>
      </c>
      <c r="AK34" s="101">
        <f t="shared" si="35"/>
        <v>1.5291040774006857</v>
      </c>
      <c r="AL34" s="101">
        <f t="shared" si="11"/>
        <v>1.0684680836171683</v>
      </c>
      <c r="AM34" s="101">
        <f t="shared" si="36"/>
        <v>1.0637449177063412</v>
      </c>
      <c r="AN34" s="101">
        <f t="shared" si="12"/>
        <v>1.0323978299355943</v>
      </c>
      <c r="AO34" s="107">
        <f t="shared" si="13"/>
        <v>0.62348661043432152</v>
      </c>
      <c r="AP34" s="101">
        <f t="shared" si="14"/>
        <v>1.1669463710676247</v>
      </c>
      <c r="AQ34" s="107">
        <f t="shared" si="15"/>
        <v>-6.0254545454545422E-3</v>
      </c>
      <c r="AR34" s="107">
        <f t="shared" si="37"/>
        <v>-4.2103124085890184E-3</v>
      </c>
      <c r="AS34" s="107">
        <f t="shared" si="38"/>
        <v>-4.1917007117614835E-3</v>
      </c>
      <c r="AT34" s="107">
        <f t="shared" si="16"/>
        <v>-4.0681771038615644E-3</v>
      </c>
      <c r="AU34" s="107">
        <f t="shared" si="17"/>
        <v>3.9762882714375399E-2</v>
      </c>
      <c r="AV34" s="107">
        <f t="shared" si="18"/>
        <v>5.0657902396488513E-2</v>
      </c>
      <c r="AW34" s="107">
        <f t="shared" si="39"/>
        <v>-1.0895019682113115E-2</v>
      </c>
      <c r="AX34" s="107">
        <f t="shared" si="40"/>
        <v>6.6847072735240964E-3</v>
      </c>
      <c r="AY34" s="107">
        <f t="shared" si="41"/>
        <v>6.7033189703516313E-3</v>
      </c>
      <c r="AZ34" s="107">
        <f t="shared" si="42"/>
        <v>6.8268425782515504E-3</v>
      </c>
      <c r="BA34" s="98">
        <f t="shared" si="43"/>
        <v>1.0721492910437197E-2</v>
      </c>
      <c r="BB34" s="107">
        <f t="shared" si="44"/>
        <v>0.63017131770784562</v>
      </c>
      <c r="BC34" s="107">
        <f t="shared" si="45"/>
        <v>0.63018992940467311</v>
      </c>
      <c r="BD34" s="107">
        <f t="shared" si="46"/>
        <v>0.63031345301257302</v>
      </c>
      <c r="BE34" s="101">
        <f t="shared" si="19"/>
        <v>1.060593807242511</v>
      </c>
      <c r="BF34" s="101">
        <f t="shared" si="47"/>
        <v>1.0606251311854495</v>
      </c>
      <c r="BG34" s="101">
        <f t="shared" si="20"/>
        <v>1.0608330244517814</v>
      </c>
      <c r="BH34" s="101">
        <f t="shared" si="21"/>
        <v>875.09740940941288</v>
      </c>
      <c r="BI34" s="101">
        <f t="shared" si="22"/>
        <v>886.23457320483465</v>
      </c>
      <c r="BJ34" s="101">
        <f t="shared" si="23"/>
        <v>101.27267703865539</v>
      </c>
    </row>
    <row r="35" spans="1:63" s="94" customFormat="1" ht="12.75">
      <c r="A35" s="52">
        <v>1978</v>
      </c>
      <c r="B35" s="103">
        <v>1.3153620530151782</v>
      </c>
      <c r="C35" s="103">
        <v>0.90073732574245102</v>
      </c>
      <c r="D35" s="103">
        <v>0.12733418181818182</v>
      </c>
      <c r="E35" s="103">
        <v>0.29286690909090912</v>
      </c>
      <c r="F35" s="103">
        <v>1.0101818181818182E-2</v>
      </c>
      <c r="G35" s="103">
        <v>8.8036727272727267E-2</v>
      </c>
      <c r="H35" s="103">
        <v>0.10371490909090909</v>
      </c>
      <c r="I35" s="104">
        <f t="shared" si="2"/>
        <v>1.3310402348333601</v>
      </c>
      <c r="J35" s="125">
        <f t="shared" si="24"/>
        <v>1.4509738208074443</v>
      </c>
      <c r="K35" s="125">
        <f t="shared" si="25"/>
        <v>1.436030577842546</v>
      </c>
      <c r="L35" s="125">
        <f t="shared" si="26"/>
        <v>1.4901125555862891</v>
      </c>
      <c r="M35" s="125">
        <f t="shared" si="27"/>
        <v>1.5134871029695307</v>
      </c>
      <c r="N35" s="125">
        <f t="shared" si="28"/>
        <v>1.5872471717518</v>
      </c>
      <c r="O35" s="125">
        <f t="shared" si="29"/>
        <v>1.3403663985206755</v>
      </c>
      <c r="P35" s="125">
        <f t="shared" si="30"/>
        <v>1.4463799424928878</v>
      </c>
      <c r="Q35" s="125">
        <f t="shared" si="30"/>
        <v>1.4585737410598052</v>
      </c>
      <c r="R35" s="100">
        <v>68.44</v>
      </c>
      <c r="S35" s="100">
        <v>61.97</v>
      </c>
      <c r="T35" s="100">
        <v>6.5345454545454496E-12</v>
      </c>
      <c r="U35" s="107">
        <f t="shared" si="0"/>
        <v>4.4722429090909053E-10</v>
      </c>
      <c r="V35" s="107">
        <f t="shared" si="1"/>
        <v>4.049457818181815E-10</v>
      </c>
      <c r="W35" s="101">
        <f t="shared" si="4"/>
        <v>1.1948845242489192</v>
      </c>
      <c r="X35" s="101">
        <f t="shared" si="5"/>
        <v>1.3841839461640359</v>
      </c>
      <c r="Y35" s="102">
        <v>4.9698976892475315</v>
      </c>
      <c r="Z35" s="101">
        <f t="shared" si="32"/>
        <v>1.0496989768924754</v>
      </c>
      <c r="AA35" s="101">
        <v>38.686718365507723</v>
      </c>
      <c r="AB35" s="101">
        <f t="shared" si="6"/>
        <v>1.3868671836550772</v>
      </c>
      <c r="AC35" s="100">
        <v>38.143366400085398</v>
      </c>
      <c r="AD35" s="101">
        <f t="shared" si="7"/>
        <v>1.381433664000854</v>
      </c>
      <c r="AE35" s="101">
        <f t="shared" si="8"/>
        <v>1.382276112245914</v>
      </c>
      <c r="AF35" s="101">
        <f t="shared" si="33"/>
        <v>1.381433664000854</v>
      </c>
      <c r="AG35" s="101">
        <f t="shared" si="34"/>
        <v>1.3868671836550772</v>
      </c>
      <c r="AH35" s="101">
        <f>'Cálculo Pa média harmônica'!M34</f>
        <v>1.4000660168130183</v>
      </c>
      <c r="AI35" s="101">
        <f t="shared" si="9"/>
        <v>1.1948845242489192</v>
      </c>
      <c r="AJ35" s="101">
        <f t="shared" si="10"/>
        <v>1.3841839461640359</v>
      </c>
      <c r="AK35" s="101">
        <f t="shared" si="35"/>
        <v>1.2860559770030253</v>
      </c>
      <c r="AL35" s="101">
        <f t="shared" si="11"/>
        <v>0.93095746145232949</v>
      </c>
      <c r="AM35" s="101">
        <f t="shared" si="36"/>
        <v>0.92731012180534489</v>
      </c>
      <c r="AN35" s="101">
        <f t="shared" si="12"/>
        <v>0.9185680971890775</v>
      </c>
      <c r="AO35" s="107">
        <f t="shared" si="13"/>
        <v>0.95159139434015527</v>
      </c>
      <c r="AP35" s="101">
        <f t="shared" si="14"/>
        <v>0.86324113753831722</v>
      </c>
      <c r="AQ35" s="107">
        <f t="shared" si="15"/>
        <v>-1.5678181818181827E-2</v>
      </c>
      <c r="AR35" s="107">
        <f t="shared" si="37"/>
        <v>-1.1349210770479772E-2</v>
      </c>
      <c r="AS35" s="107">
        <f t="shared" si="38"/>
        <v>-1.1304746411882142E-2</v>
      </c>
      <c r="AT35" s="107">
        <f t="shared" si="16"/>
        <v>-1.1198173250337295E-2</v>
      </c>
      <c r="AU35" s="107">
        <f t="shared" si="17"/>
        <v>7.3678021169506239E-2</v>
      </c>
      <c r="AV35" s="107">
        <f t="shared" si="18"/>
        <v>7.4928559443513523E-2</v>
      </c>
      <c r="AW35" s="107">
        <f t="shared" si="39"/>
        <v>-1.2505382740072846E-3</v>
      </c>
      <c r="AX35" s="107">
        <f t="shared" si="40"/>
        <v>-1.0098672496472488E-2</v>
      </c>
      <c r="AY35" s="107">
        <f t="shared" si="41"/>
        <v>-1.0054208137874858E-2</v>
      </c>
      <c r="AZ35" s="107">
        <f t="shared" si="42"/>
        <v>-9.9476349763300102E-3</v>
      </c>
      <c r="BA35" s="98">
        <f t="shared" si="43"/>
        <v>-1.0612404185806059E-2</v>
      </c>
      <c r="BB35" s="107">
        <f t="shared" si="44"/>
        <v>0.94149272184368282</v>
      </c>
      <c r="BC35" s="107">
        <f t="shared" si="45"/>
        <v>0.94153718620228044</v>
      </c>
      <c r="BD35" s="107">
        <f t="shared" si="46"/>
        <v>0.94164375936382527</v>
      </c>
      <c r="BE35" s="101">
        <f t="shared" si="19"/>
        <v>1.0385591470762654</v>
      </c>
      <c r="BF35" s="101">
        <f t="shared" si="47"/>
        <v>1.0386081956406028</v>
      </c>
      <c r="BG35" s="101">
        <f t="shared" si="20"/>
        <v>1.038725756328208</v>
      </c>
      <c r="BH35" s="101">
        <f t="shared" si="21"/>
        <v>918.58885533831631</v>
      </c>
      <c r="BI35" s="101">
        <f t="shared" si="22"/>
        <v>920.40702245711111</v>
      </c>
      <c r="BJ35" s="101">
        <f t="shared" si="23"/>
        <v>100.19793045694259</v>
      </c>
    </row>
    <row r="36" spans="1:63" s="94" customFormat="1" ht="12.75">
      <c r="A36" s="49">
        <v>1979</v>
      </c>
      <c r="B36" s="103">
        <v>2.1677221865500833</v>
      </c>
      <c r="C36" s="103">
        <v>1.4967480047319015</v>
      </c>
      <c r="D36" s="103">
        <v>0.21461418181818182</v>
      </c>
      <c r="E36" s="103">
        <v>0.50639563636363638</v>
      </c>
      <c r="F36" s="103">
        <v>-4.8316363636363643E-3</v>
      </c>
      <c r="G36" s="103">
        <v>0.15695963636363636</v>
      </c>
      <c r="H36" s="103">
        <v>0.20216363636363638</v>
      </c>
      <c r="I36" s="104">
        <f t="shared" si="2"/>
        <v>2.2129261865500833</v>
      </c>
      <c r="J36" s="125">
        <f t="shared" si="24"/>
        <v>1.648004198981609</v>
      </c>
      <c r="K36" s="125">
        <f t="shared" si="25"/>
        <v>1.6616919960524303</v>
      </c>
      <c r="L36" s="125">
        <f t="shared" si="26"/>
        <v>1.6854404587499179</v>
      </c>
      <c r="M36" s="125">
        <f t="shared" si="27"/>
        <v>1.729098169320473</v>
      </c>
      <c r="N36" s="125">
        <f t="shared" si="28"/>
        <v>-0.47829373650107998</v>
      </c>
      <c r="O36" s="125">
        <f t="shared" si="29"/>
        <v>1.7828881334649589</v>
      </c>
      <c r="P36" s="125">
        <f t="shared" si="30"/>
        <v>1.9492244474363289</v>
      </c>
      <c r="Q36" s="125">
        <f t="shared" si="30"/>
        <v>1.6625539398717959</v>
      </c>
      <c r="R36" s="100">
        <v>75.63</v>
      </c>
      <c r="S36" s="100">
        <v>74.33</v>
      </c>
      <c r="T36" s="100">
        <v>9.7466666666666604E-12</v>
      </c>
      <c r="U36" s="107">
        <f t="shared" si="0"/>
        <v>7.3714039999999951E-10</v>
      </c>
      <c r="V36" s="107">
        <f t="shared" si="1"/>
        <v>7.2446973333333285E-10</v>
      </c>
      <c r="W36" s="101">
        <f t="shared" si="4"/>
        <v>1.648256624213289</v>
      </c>
      <c r="X36" s="101">
        <f t="shared" si="5"/>
        <v>1.7890536606666418</v>
      </c>
      <c r="Y36" s="102">
        <v>6.7595601220407247</v>
      </c>
      <c r="Z36" s="101">
        <f t="shared" si="32"/>
        <v>1.0675956012204073</v>
      </c>
      <c r="AA36" s="101">
        <v>52.703972286278209</v>
      </c>
      <c r="AB36" s="101">
        <f t="shared" si="6"/>
        <v>1.5270397228627821</v>
      </c>
      <c r="AC36" s="100">
        <v>75.932333346219806</v>
      </c>
      <c r="AD36" s="101">
        <f t="shared" si="7"/>
        <v>1.759323333462198</v>
      </c>
      <c r="AE36" s="101">
        <f t="shared" si="8"/>
        <v>1.5436596002247627</v>
      </c>
      <c r="AF36" s="101">
        <f t="shared" si="33"/>
        <v>1.759323333462198</v>
      </c>
      <c r="AG36" s="101">
        <f t="shared" si="34"/>
        <v>1.5270397228627821</v>
      </c>
      <c r="AH36" s="101">
        <f>'Cálculo Pa média harmônica'!M35</f>
        <v>1.5885059890164208</v>
      </c>
      <c r="AI36" s="101">
        <f t="shared" si="9"/>
        <v>1.648256624213289</v>
      </c>
      <c r="AJ36" s="101">
        <f t="shared" si="10"/>
        <v>1.7890536606666418</v>
      </c>
      <c r="AK36" s="101">
        <f t="shared" si="35"/>
        <v>1.7172127262709258</v>
      </c>
      <c r="AL36" s="101">
        <f t="shared" si="11"/>
        <v>0.97606431609793853</v>
      </c>
      <c r="AM36" s="101">
        <f t="shared" si="36"/>
        <v>1.12453703761656</v>
      </c>
      <c r="AN36" s="101">
        <f t="shared" si="12"/>
        <v>1.0810237658179673</v>
      </c>
      <c r="AO36" s="107">
        <f t="shared" si="13"/>
        <v>1.4042747418112482</v>
      </c>
      <c r="AP36" s="101">
        <f t="shared" si="14"/>
        <v>0.92130083096507642</v>
      </c>
      <c r="AQ36" s="107">
        <f t="shared" si="15"/>
        <v>-4.5204000000000022E-2</v>
      </c>
      <c r="AR36" s="107">
        <f t="shared" si="37"/>
        <v>-2.5693969459861826E-2</v>
      </c>
      <c r="AS36" s="107">
        <f t="shared" si="38"/>
        <v>-2.960237335231521E-2</v>
      </c>
      <c r="AT36" s="107">
        <f t="shared" si="16"/>
        <v>-2.8456927649350358E-2</v>
      </c>
      <c r="AU36" s="107">
        <f t="shared" si="17"/>
        <v>9.5227669076441909E-2</v>
      </c>
      <c r="AV36" s="107">
        <f t="shared" si="18"/>
        <v>0.11300032011801459</v>
      </c>
      <c r="AW36" s="107">
        <f t="shared" si="39"/>
        <v>-1.7772651041572676E-2</v>
      </c>
      <c r="AX36" s="107">
        <f t="shared" si="40"/>
        <v>-7.92131841828915E-3</v>
      </c>
      <c r="AY36" s="107">
        <f t="shared" si="41"/>
        <v>-1.1829722310742533E-2</v>
      </c>
      <c r="AZ36" s="107">
        <f t="shared" si="42"/>
        <v>-1.0684276607777682E-2</v>
      </c>
      <c r="BA36" s="98">
        <f t="shared" si="43"/>
        <v>-5.6408608532488103E-3</v>
      </c>
      <c r="BB36" s="107">
        <f t="shared" si="44"/>
        <v>1.3963534233929591</v>
      </c>
      <c r="BC36" s="107">
        <f t="shared" si="45"/>
        <v>1.3924450195005056</v>
      </c>
      <c r="BD36" s="107">
        <f t="shared" si="46"/>
        <v>1.3935904652034705</v>
      </c>
      <c r="BE36" s="101">
        <f t="shared" si="19"/>
        <v>1.0615734429863823</v>
      </c>
      <c r="BF36" s="101">
        <f t="shared" si="47"/>
        <v>1.0586020908149445</v>
      </c>
      <c r="BG36" s="101">
        <f t="shared" si="20"/>
        <v>1.0594729124266364</v>
      </c>
      <c r="BH36" s="101">
        <f t="shared" si="21"/>
        <v>980.68142128927559</v>
      </c>
      <c r="BI36" s="101">
        <f t="shared" si="22"/>
        <v>977.07965177864003</v>
      </c>
      <c r="BJ36" s="101">
        <f t="shared" si="23"/>
        <v>99.632727873451472</v>
      </c>
    </row>
    <row r="37" spans="1:63" s="94" customFormat="1" ht="12.75">
      <c r="A37" s="52">
        <v>1980</v>
      </c>
      <c r="B37" s="108">
        <v>4.5482930909090911</v>
      </c>
      <c r="C37" s="108">
        <v>3.1440309090909095</v>
      </c>
      <c r="D37" s="108">
        <v>0.41418181818181821</v>
      </c>
      <c r="E37" s="108">
        <v>1.071534909090909</v>
      </c>
      <c r="F37" s="108">
        <v>0.02</v>
      </c>
      <c r="G37" s="108">
        <v>0.40763636363636363</v>
      </c>
      <c r="H37" s="108">
        <v>0.50909090909090904</v>
      </c>
      <c r="I37" s="104">
        <f t="shared" si="2"/>
        <v>4.6497476363636361</v>
      </c>
      <c r="J37" s="125">
        <f t="shared" si="24"/>
        <v>2.0981900352035754</v>
      </c>
      <c r="K37" s="125">
        <f t="shared" si="25"/>
        <v>2.1005746452650662</v>
      </c>
      <c r="L37" s="125">
        <f t="shared" si="26"/>
        <v>1.9298902554944266</v>
      </c>
      <c r="M37" s="125">
        <f t="shared" si="27"/>
        <v>2.1160034410751778</v>
      </c>
      <c r="N37" s="125">
        <f t="shared" si="28"/>
        <v>-4.1393843606532696</v>
      </c>
      <c r="O37" s="125">
        <f t="shared" si="29"/>
        <v>2.5970776505366753</v>
      </c>
      <c r="P37" s="125">
        <f t="shared" si="30"/>
        <v>2.518212069430704</v>
      </c>
      <c r="Q37" s="125">
        <f t="shared" si="30"/>
        <v>2.1011761099960222</v>
      </c>
      <c r="R37" s="100">
        <v>81.96</v>
      </c>
      <c r="S37" s="100">
        <v>99.92</v>
      </c>
      <c r="T37" s="100">
        <v>1.9093939393939401E-11</v>
      </c>
      <c r="U37" s="107">
        <f t="shared" si="0"/>
        <v>1.5649392727272732E-9</v>
      </c>
      <c r="V37" s="107">
        <f t="shared" si="1"/>
        <v>1.907866424242425E-9</v>
      </c>
      <c r="W37" s="101">
        <f t="shared" si="4"/>
        <v>2.1229867101671194</v>
      </c>
      <c r="X37" s="101">
        <f t="shared" si="5"/>
        <v>2.6334660186067489</v>
      </c>
      <c r="Y37" s="102">
        <v>9.1999999999999993</v>
      </c>
      <c r="Z37" s="101">
        <f t="shared" si="32"/>
        <v>1.0920000000000001</v>
      </c>
      <c r="AA37" s="101">
        <v>82.813489288772459</v>
      </c>
      <c r="AB37" s="101">
        <f t="shared" si="6"/>
        <v>1.8281348928877246</v>
      </c>
      <c r="AC37" s="100">
        <v>86.353256998247602</v>
      </c>
      <c r="AD37" s="101">
        <f t="shared" si="7"/>
        <v>1.8635325699824761</v>
      </c>
      <c r="AE37" s="101">
        <f t="shared" si="8"/>
        <v>1.9214194461571201</v>
      </c>
      <c r="AF37" s="101">
        <f t="shared" si="33"/>
        <v>1.8635325699824761</v>
      </c>
      <c r="AG37" s="101">
        <f t="shared" si="34"/>
        <v>1.8281348928877246</v>
      </c>
      <c r="AH37" s="101">
        <f>'Cálculo Pa média harmônica'!M36</f>
        <v>1.9648301124018122</v>
      </c>
      <c r="AI37" s="101">
        <f t="shared" si="9"/>
        <v>2.1229867101671194</v>
      </c>
      <c r="AJ37" s="101">
        <f t="shared" si="10"/>
        <v>2.6334660186067489</v>
      </c>
      <c r="AK37" s="101">
        <f t="shared" si="35"/>
        <v>2.3644900843900452</v>
      </c>
      <c r="AL37" s="101">
        <f t="shared" si="11"/>
        <v>1.2688214429288349</v>
      </c>
      <c r="AM37" s="101">
        <f t="shared" si="36"/>
        <v>1.2933892863097718</v>
      </c>
      <c r="AN37" s="101">
        <f t="shared" si="12"/>
        <v>1.2034068846286603</v>
      </c>
      <c r="AO37" s="107">
        <f t="shared" si="13"/>
        <v>2.3671526277126915</v>
      </c>
      <c r="AP37" s="101">
        <f t="shared" si="14"/>
        <v>0.80615686519862451</v>
      </c>
      <c r="AQ37" s="107">
        <f t="shared" si="15"/>
        <v>-0.10145454545454541</v>
      </c>
      <c r="AR37" s="107">
        <f t="shared" si="37"/>
        <v>-5.4442056494617343E-2</v>
      </c>
      <c r="AS37" s="107">
        <f t="shared" si="38"/>
        <v>-5.5496203179125181E-2</v>
      </c>
      <c r="AT37" s="107">
        <f t="shared" si="16"/>
        <v>-5.1635276156536083E-2</v>
      </c>
      <c r="AU37" s="107">
        <f t="shared" si="17"/>
        <v>0.19201079388964942</v>
      </c>
      <c r="AV37" s="107">
        <f t="shared" si="18"/>
        <v>0.19331592110698534</v>
      </c>
      <c r="AW37" s="107">
        <f t="shared" si="39"/>
        <v>-1.3051272173359163E-3</v>
      </c>
      <c r="AX37" s="107">
        <f t="shared" si="40"/>
        <v>-5.3136929277281426E-2</v>
      </c>
      <c r="AY37" s="107">
        <f t="shared" si="41"/>
        <v>-5.4191075961789265E-2</v>
      </c>
      <c r="AZ37" s="107">
        <f t="shared" si="42"/>
        <v>-5.0330148939200167E-2</v>
      </c>
      <c r="BA37" s="98">
        <f t="shared" si="43"/>
        <v>-2.2447614342732958E-2</v>
      </c>
      <c r="BB37" s="107">
        <f t="shared" si="44"/>
        <v>2.3140156984354099</v>
      </c>
      <c r="BC37" s="107">
        <f t="shared" si="45"/>
        <v>2.3129615517509023</v>
      </c>
      <c r="BD37" s="107">
        <f t="shared" si="46"/>
        <v>2.3168224787734912</v>
      </c>
      <c r="BE37" s="101">
        <f t="shared" si="19"/>
        <v>1.0674872051377358</v>
      </c>
      <c r="BF37" s="101">
        <f t="shared" si="47"/>
        <v>1.0670009128023765</v>
      </c>
      <c r="BG37" s="101">
        <f t="shared" si="20"/>
        <v>1.0687820114351001</v>
      </c>
      <c r="BH37" s="101">
        <f t="shared" si="21"/>
        <v>1070.9041120478889</v>
      </c>
      <c r="BI37" s="101">
        <f t="shared" si="22"/>
        <v>1043.0200266741326</v>
      </c>
      <c r="BJ37" s="101">
        <f t="shared" si="23"/>
        <v>97.396210822233783</v>
      </c>
    </row>
    <row r="38" spans="1:63" s="94" customFormat="1" ht="12.75">
      <c r="A38" s="49">
        <v>1981</v>
      </c>
      <c r="B38" s="108">
        <v>8.7330138181818189</v>
      </c>
      <c r="C38" s="108">
        <v>5.7995592727272731</v>
      </c>
      <c r="D38" s="108">
        <v>0.83127272727272727</v>
      </c>
      <c r="E38" s="108">
        <v>2.1229090909090909</v>
      </c>
      <c r="F38" s="108">
        <v>1.3090909090909091E-2</v>
      </c>
      <c r="G38" s="108">
        <v>0.84036363636363631</v>
      </c>
      <c r="H38" s="108">
        <v>0.87418181818181817</v>
      </c>
      <c r="I38" s="104">
        <f t="shared" si="2"/>
        <v>8.7668320000000008</v>
      </c>
      <c r="J38" s="125">
        <f t="shared" si="24"/>
        <v>1.9200639984342578</v>
      </c>
      <c r="K38" s="125">
        <f t="shared" si="25"/>
        <v>1.8446253998196871</v>
      </c>
      <c r="L38" s="125">
        <f t="shared" si="26"/>
        <v>2.0070237050043898</v>
      </c>
      <c r="M38" s="125">
        <f t="shared" si="27"/>
        <v>1.9811851885536502</v>
      </c>
      <c r="N38" s="125">
        <f t="shared" si="28"/>
        <v>0.65454545454545454</v>
      </c>
      <c r="O38" s="125">
        <f t="shared" si="29"/>
        <v>2.0615521855486172</v>
      </c>
      <c r="P38" s="125">
        <f t="shared" si="30"/>
        <v>1.7171428571428573</v>
      </c>
      <c r="Q38" s="125">
        <f t="shared" si="30"/>
        <v>1.8854425413195448</v>
      </c>
      <c r="R38" s="100">
        <v>78.98</v>
      </c>
      <c r="S38" s="100">
        <v>109.28</v>
      </c>
      <c r="T38" s="100">
        <v>3.3695454545454603E-11</v>
      </c>
      <c r="U38" s="107">
        <f t="shared" si="0"/>
        <v>2.6612670000000047E-9</v>
      </c>
      <c r="V38" s="107">
        <f t="shared" si="1"/>
        <v>3.6822392727272792E-9</v>
      </c>
      <c r="W38" s="101">
        <f t="shared" si="4"/>
        <v>1.7005560831521107</v>
      </c>
      <c r="X38" s="101">
        <f t="shared" si="5"/>
        <v>1.9300299150604432</v>
      </c>
      <c r="Y38" s="102">
        <v>-4.25</v>
      </c>
      <c r="Z38" s="101">
        <f t="shared" si="32"/>
        <v>0.95750000000000002</v>
      </c>
      <c r="AA38" s="101">
        <v>105.58491650107831</v>
      </c>
      <c r="AB38" s="101">
        <f t="shared" si="6"/>
        <v>2.0558491650107831</v>
      </c>
      <c r="AC38" s="100">
        <v>100.58918497715899</v>
      </c>
      <c r="AD38" s="101">
        <f t="shared" si="7"/>
        <v>2.0058918497715901</v>
      </c>
      <c r="AE38" s="101">
        <f t="shared" si="8"/>
        <v>2.0052887712107133</v>
      </c>
      <c r="AF38" s="101">
        <f t="shared" si="33"/>
        <v>2.0058918497715901</v>
      </c>
      <c r="AG38" s="101">
        <f t="shared" si="34"/>
        <v>2.0558491650107831</v>
      </c>
      <c r="AH38" s="101">
        <f>'Cálculo Pa média harmônica'!M37</f>
        <v>2.0035861738690657</v>
      </c>
      <c r="AI38" s="101">
        <f t="shared" si="9"/>
        <v>1.7005560831521107</v>
      </c>
      <c r="AJ38" s="101">
        <f t="shared" si="10"/>
        <v>1.9300299150604432</v>
      </c>
      <c r="AK38" s="101">
        <f t="shared" si="35"/>
        <v>1.811663355240589</v>
      </c>
      <c r="AL38" s="101">
        <f t="shared" si="11"/>
        <v>0.90317100368441205</v>
      </c>
      <c r="AM38" s="101">
        <f t="shared" si="36"/>
        <v>0.88122386898509975</v>
      </c>
      <c r="AN38" s="101">
        <f t="shared" si="12"/>
        <v>0.90421034985589854</v>
      </c>
      <c r="AO38" s="107">
        <f t="shared" si="13"/>
        <v>4.3549906345454543</v>
      </c>
      <c r="AP38" s="101">
        <f t="shared" si="14"/>
        <v>0.88110348439798869</v>
      </c>
      <c r="AQ38" s="107">
        <f t="shared" si="15"/>
        <v>-3.3818181818181858E-2</v>
      </c>
      <c r="AR38" s="107">
        <f t="shared" si="37"/>
        <v>-1.6859424311451647E-2</v>
      </c>
      <c r="AS38" s="107">
        <f t="shared" si="38"/>
        <v>-1.6449738820213729E-2</v>
      </c>
      <c r="AT38" s="107">
        <f t="shared" si="16"/>
        <v>-1.6878825707245013E-2</v>
      </c>
      <c r="AU38" s="107">
        <f t="shared" si="17"/>
        <v>0.4941699040033764</v>
      </c>
      <c r="AV38" s="107">
        <f t="shared" si="18"/>
        <v>0.45293692670791647</v>
      </c>
      <c r="AW38" s="107">
        <f t="shared" si="39"/>
        <v>4.1232977295459938E-2</v>
      </c>
      <c r="AX38" s="107">
        <f t="shared" si="40"/>
        <v>-5.8092401606911585E-2</v>
      </c>
      <c r="AY38" s="107">
        <f t="shared" si="41"/>
        <v>-5.7682716115673667E-2</v>
      </c>
      <c r="AZ38" s="107">
        <f t="shared" si="42"/>
        <v>-5.8111803002704951E-2</v>
      </c>
      <c r="BA38" s="98">
        <f t="shared" si="43"/>
        <v>-1.3339271305453655E-2</v>
      </c>
      <c r="BB38" s="107">
        <f t="shared" si="44"/>
        <v>4.2968982329385428</v>
      </c>
      <c r="BC38" s="107">
        <f t="shared" si="45"/>
        <v>4.2973079184297802</v>
      </c>
      <c r="BD38" s="107">
        <f t="shared" si="46"/>
        <v>4.2968788315427497</v>
      </c>
      <c r="BE38" s="101">
        <f t="shared" si="19"/>
        <v>0.94472764772502804</v>
      </c>
      <c r="BF38" s="101">
        <f t="shared" si="47"/>
        <v>0.94481772228334016</v>
      </c>
      <c r="BG38" s="101">
        <f t="shared" si="20"/>
        <v>0.94472338208176254</v>
      </c>
      <c r="BH38" s="101">
        <f t="shared" si="21"/>
        <v>1025.3906872858536</v>
      </c>
      <c r="BI38" s="101">
        <f t="shared" si="22"/>
        <v>985.36985632994936</v>
      </c>
      <c r="BJ38" s="101">
        <f t="shared" si="23"/>
        <v>96.097016341952852</v>
      </c>
    </row>
    <row r="39" spans="1:63" s="94" customFormat="1" ht="12.75">
      <c r="A39" s="52">
        <v>1982</v>
      </c>
      <c r="B39" s="108">
        <v>17.702079272727271</v>
      </c>
      <c r="C39" s="108">
        <v>11.979170181818182</v>
      </c>
      <c r="D39" s="108">
        <v>1.8389090909090908</v>
      </c>
      <c r="E39" s="108">
        <v>4.0690909090909093</v>
      </c>
      <c r="F39" s="108">
        <v>-6.2909090909090915E-2</v>
      </c>
      <c r="G39" s="108">
        <v>1.3985454545454545</v>
      </c>
      <c r="H39" s="108">
        <v>1.5207272727272727</v>
      </c>
      <c r="I39" s="104">
        <f t="shared" si="2"/>
        <v>17.82426109090909</v>
      </c>
      <c r="J39" s="125">
        <f t="shared" si="24"/>
        <v>2.0270298022284337</v>
      </c>
      <c r="K39" s="125">
        <f t="shared" si="25"/>
        <v>2.0655311237443246</v>
      </c>
      <c r="L39" s="125">
        <f t="shared" si="26"/>
        <v>2.212160979877515</v>
      </c>
      <c r="M39" s="125">
        <f t="shared" si="27"/>
        <v>1.9167523124357657</v>
      </c>
      <c r="N39" s="125">
        <f t="shared" si="28"/>
        <v>-4.8055555555555562</v>
      </c>
      <c r="O39" s="125">
        <f t="shared" si="29"/>
        <v>1.6642146257031589</v>
      </c>
      <c r="P39" s="125">
        <f t="shared" si="30"/>
        <v>1.7396006655574043</v>
      </c>
      <c r="Q39" s="125">
        <f t="shared" si="30"/>
        <v>2.0331473320019238</v>
      </c>
      <c r="R39" s="100">
        <v>75.05</v>
      </c>
      <c r="S39" s="100">
        <v>106.82</v>
      </c>
      <c r="T39" s="100">
        <v>6.4953333333333299E-11</v>
      </c>
      <c r="U39" s="107">
        <f t="shared" si="0"/>
        <v>4.8747476666666641E-9</v>
      </c>
      <c r="V39" s="107">
        <f t="shared" si="1"/>
        <v>6.9383150666666621E-9</v>
      </c>
      <c r="W39" s="101">
        <f t="shared" si="4"/>
        <v>1.8317394183547369</v>
      </c>
      <c r="X39" s="101">
        <f t="shared" si="5"/>
        <v>1.8842651312900003</v>
      </c>
      <c r="Y39" s="102">
        <v>0.82999999999999829</v>
      </c>
      <c r="Z39" s="101">
        <f t="shared" si="32"/>
        <v>1.0083</v>
      </c>
      <c r="AA39" s="101">
        <v>97.99696806276981</v>
      </c>
      <c r="AB39" s="101">
        <f t="shared" si="6"/>
        <v>1.9799696806276981</v>
      </c>
      <c r="AC39" s="100">
        <v>101.81379969138101</v>
      </c>
      <c r="AD39" s="101">
        <f t="shared" si="7"/>
        <v>2.01813799691381</v>
      </c>
      <c r="AE39" s="101">
        <f t="shared" si="8"/>
        <v>2.0103439474644786</v>
      </c>
      <c r="AF39" s="101">
        <f t="shared" si="33"/>
        <v>2.01813799691381</v>
      </c>
      <c r="AG39" s="101">
        <f t="shared" si="34"/>
        <v>1.9799696806276981</v>
      </c>
      <c r="AH39" s="101">
        <f>'Cálculo Pa média harmônica'!M38</f>
        <v>2.0291664548815636</v>
      </c>
      <c r="AI39" s="101">
        <f t="shared" si="9"/>
        <v>1.8317394183547369</v>
      </c>
      <c r="AJ39" s="101">
        <f t="shared" si="10"/>
        <v>1.8842651312900003</v>
      </c>
      <c r="AK39" s="101">
        <f t="shared" si="35"/>
        <v>1.8578166528522821</v>
      </c>
      <c r="AL39" s="101">
        <f t="shared" si="11"/>
        <v>0.92055977128090571</v>
      </c>
      <c r="AM39" s="101">
        <f t="shared" si="36"/>
        <v>0.9383056069137935</v>
      </c>
      <c r="AN39" s="101">
        <f t="shared" si="12"/>
        <v>0.9155565569216535</v>
      </c>
      <c r="AO39" s="107">
        <f t="shared" si="13"/>
        <v>8.805497832872728</v>
      </c>
      <c r="AP39" s="101">
        <f t="shared" si="14"/>
        <v>0.97212403283220372</v>
      </c>
      <c r="AQ39" s="107">
        <f t="shared" si="15"/>
        <v>-0.12218181818181817</v>
      </c>
      <c r="AR39" s="107">
        <f t="shared" si="37"/>
        <v>-6.054185510042516E-2</v>
      </c>
      <c r="AS39" s="107">
        <f t="shared" si="38"/>
        <v>-6.170893391816161E-2</v>
      </c>
      <c r="AT39" s="107">
        <f t="shared" si="16"/>
        <v>-6.0212811959258199E-2</v>
      </c>
      <c r="AU39" s="107">
        <f t="shared" si="17"/>
        <v>0.76350677423409063</v>
      </c>
      <c r="AV39" s="107">
        <f t="shared" si="18"/>
        <v>0.80706650432264626</v>
      </c>
      <c r="AW39" s="107">
        <f t="shared" si="39"/>
        <v>-4.3559730088555626E-2</v>
      </c>
      <c r="AX39" s="107">
        <f t="shared" si="40"/>
        <v>-1.6982125011869534E-2</v>
      </c>
      <c r="AY39" s="107">
        <f t="shared" si="41"/>
        <v>-1.8149203829605984E-2</v>
      </c>
      <c r="AZ39" s="107">
        <f t="shared" si="42"/>
        <v>-1.6653081870702573E-2</v>
      </c>
      <c r="BA39" s="98">
        <f t="shared" si="43"/>
        <v>-1.9285820443305068E-3</v>
      </c>
      <c r="BB39" s="107">
        <f t="shared" si="44"/>
        <v>8.7885157078608582</v>
      </c>
      <c r="BC39" s="107">
        <f t="shared" si="45"/>
        <v>8.7873486290431213</v>
      </c>
      <c r="BD39" s="107">
        <f t="shared" si="46"/>
        <v>8.788844751002026</v>
      </c>
      <c r="BE39" s="101">
        <f t="shared" si="19"/>
        <v>1.0063554107247015</v>
      </c>
      <c r="BF39" s="101">
        <f t="shared" si="47"/>
        <v>1.0062217708562626</v>
      </c>
      <c r="BG39" s="101">
        <f t="shared" si="20"/>
        <v>1.006393088798734</v>
      </c>
      <c r="BH39" s="101">
        <f t="shared" si="21"/>
        <v>1033.9014299903261</v>
      </c>
      <c r="BI39" s="101">
        <f t="shared" si="22"/>
        <v>991.63228648266625</v>
      </c>
      <c r="BJ39" s="101">
        <f t="shared" si="23"/>
        <v>95.911685361722022</v>
      </c>
    </row>
    <row r="40" spans="1:63" s="94" customFormat="1" ht="12.75">
      <c r="A40" s="49">
        <v>1983</v>
      </c>
      <c r="B40" s="108">
        <v>39.776848727272728</v>
      </c>
      <c r="C40" s="108">
        <v>27.31648509090909</v>
      </c>
      <c r="D40" s="108">
        <v>4.119272727272727</v>
      </c>
      <c r="E40" s="108">
        <v>7.9294545454545453</v>
      </c>
      <c r="F40" s="108">
        <v>-0.61745454545454548</v>
      </c>
      <c r="G40" s="108">
        <v>4.8701818181818179</v>
      </c>
      <c r="H40" s="108">
        <v>3.8410909090909091</v>
      </c>
      <c r="I40" s="104">
        <f t="shared" si="2"/>
        <v>38.747757818181817</v>
      </c>
      <c r="J40" s="125">
        <f t="shared" si="24"/>
        <v>2.2470156253652629</v>
      </c>
      <c r="K40" s="125">
        <f t="shared" si="25"/>
        <v>2.2803319993207603</v>
      </c>
      <c r="L40" s="125">
        <f t="shared" si="26"/>
        <v>2.24006327862369</v>
      </c>
      <c r="M40" s="125">
        <f t="shared" si="27"/>
        <v>1.9487042001787309</v>
      </c>
      <c r="N40" s="125">
        <f t="shared" si="28"/>
        <v>9.8150289017341041</v>
      </c>
      <c r="O40" s="125">
        <f t="shared" si="29"/>
        <v>3.4823192927717108</v>
      </c>
      <c r="P40" s="125">
        <f t="shared" si="30"/>
        <v>2.5258249641319943</v>
      </c>
      <c r="Q40" s="125">
        <f t="shared" si="30"/>
        <v>2.173877369757804</v>
      </c>
      <c r="R40" s="100">
        <v>71.31</v>
      </c>
      <c r="S40" s="100">
        <v>102.58</v>
      </c>
      <c r="T40" s="100">
        <v>2.08808181818182E-10</v>
      </c>
      <c r="U40" s="107">
        <f t="shared" si="0"/>
        <v>1.4890111445454559E-8</v>
      </c>
      <c r="V40" s="107">
        <f t="shared" si="1"/>
        <v>2.1419543290909111E-8</v>
      </c>
      <c r="W40" s="101">
        <f t="shared" si="4"/>
        <v>3.0545399400409101</v>
      </c>
      <c r="X40" s="101">
        <f t="shared" si="5"/>
        <v>3.0871390366536913</v>
      </c>
      <c r="Y40" s="102">
        <v>-2.9300000000000068</v>
      </c>
      <c r="Z40" s="101">
        <f t="shared" si="32"/>
        <v>0.9706999999999999</v>
      </c>
      <c r="AA40" s="101">
        <v>142.02205314314335</v>
      </c>
      <c r="AB40" s="101">
        <f t="shared" si="6"/>
        <v>2.4202205314314336</v>
      </c>
      <c r="AC40" s="100">
        <v>177.878674455534</v>
      </c>
      <c r="AD40" s="101">
        <f t="shared" si="7"/>
        <v>2.7787867445553402</v>
      </c>
      <c r="AE40" s="101">
        <f t="shared" si="8"/>
        <v>2.3148404505668725</v>
      </c>
      <c r="AF40" s="101">
        <f t="shared" si="33"/>
        <v>2.7787867445553402</v>
      </c>
      <c r="AG40" s="101">
        <f t="shared" si="34"/>
        <v>2.4202205314314336</v>
      </c>
      <c r="AH40" s="101">
        <f>'Cálculo Pa média harmônica'!M39</f>
        <v>2.2345726113554076</v>
      </c>
      <c r="AI40" s="101">
        <f t="shared" si="9"/>
        <v>3.0545399400409101</v>
      </c>
      <c r="AJ40" s="101">
        <f t="shared" si="10"/>
        <v>3.0871390366536913</v>
      </c>
      <c r="AK40" s="101">
        <f t="shared" si="35"/>
        <v>3.0707962302826477</v>
      </c>
      <c r="AL40" s="101">
        <f t="shared" si="11"/>
        <v>1.1050852449542812</v>
      </c>
      <c r="AM40" s="101">
        <f t="shared" si="36"/>
        <v>1.2688084372486637</v>
      </c>
      <c r="AN40" s="101">
        <f t="shared" si="12"/>
        <v>1.3742208307207426</v>
      </c>
      <c r="AO40" s="107">
        <f t="shared" si="13"/>
        <v>17.183408350036363</v>
      </c>
      <c r="AP40" s="101">
        <f t="shared" si="14"/>
        <v>0.98944035360062144</v>
      </c>
      <c r="AQ40" s="107">
        <f t="shared" si="15"/>
        <v>1.0290909090909088</v>
      </c>
      <c r="AR40" s="107">
        <f t="shared" si="37"/>
        <v>0.3703382100505821</v>
      </c>
      <c r="AS40" s="107">
        <f t="shared" si="38"/>
        <v>0.42520542889628965</v>
      </c>
      <c r="AT40" s="107">
        <f t="shared" si="16"/>
        <v>0.46053142505255223</v>
      </c>
      <c r="AU40" s="107">
        <f t="shared" si="17"/>
        <v>1.5944076403586298</v>
      </c>
      <c r="AV40" s="107">
        <f t="shared" si="18"/>
        <v>1.2442234909038838</v>
      </c>
      <c r="AW40" s="107">
        <f t="shared" si="39"/>
        <v>0.35018414945474596</v>
      </c>
      <c r="AX40" s="107">
        <f t="shared" si="40"/>
        <v>2.0154060595836132E-2</v>
      </c>
      <c r="AY40" s="107">
        <f t="shared" si="41"/>
        <v>7.5021279441543687E-2</v>
      </c>
      <c r="AZ40" s="107">
        <f t="shared" si="42"/>
        <v>0.11034727559780627</v>
      </c>
      <c r="BA40" s="98">
        <f t="shared" si="43"/>
        <v>1.1728791043828905E-3</v>
      </c>
      <c r="BB40" s="107">
        <f t="shared" si="44"/>
        <v>17.203562410632198</v>
      </c>
      <c r="BC40" s="107">
        <f t="shared" si="45"/>
        <v>17.258429629477906</v>
      </c>
      <c r="BD40" s="107">
        <f t="shared" si="46"/>
        <v>17.293755625634169</v>
      </c>
      <c r="BE40" s="101">
        <f t="shared" si="19"/>
        <v>0.97183851374662444</v>
      </c>
      <c r="BF40" s="101">
        <f t="shared" si="47"/>
        <v>0.9749379925140842</v>
      </c>
      <c r="BG40" s="101">
        <f t="shared" si="20"/>
        <v>0.97693357707858719</v>
      </c>
      <c r="BH40" s="101">
        <f t="shared" si="21"/>
        <v>1003.6081180916094</v>
      </c>
      <c r="BI40" s="101">
        <f t="shared" si="22"/>
        <v>963.70644747848132</v>
      </c>
      <c r="BJ40" s="101">
        <f t="shared" si="23"/>
        <v>96.024178173348957</v>
      </c>
    </row>
    <row r="41" spans="1:63" s="94" customFormat="1" ht="12.75">
      <c r="A41" s="52">
        <v>1984</v>
      </c>
      <c r="B41" s="108">
        <v>126.50400545454546</v>
      </c>
      <c r="C41" s="108">
        <v>84.6723690909091</v>
      </c>
      <c r="D41" s="108">
        <v>11.631636363636364</v>
      </c>
      <c r="E41" s="108">
        <v>23.913818181818183</v>
      </c>
      <c r="F41" s="108">
        <v>-1.6087272727272728</v>
      </c>
      <c r="G41" s="108">
        <v>19.020363636363637</v>
      </c>
      <c r="H41" s="108">
        <v>11.125454545454545</v>
      </c>
      <c r="I41" s="104">
        <f t="shared" si="2"/>
        <v>118.60909636363637</v>
      </c>
      <c r="J41" s="125">
        <f t="shared" si="24"/>
        <v>3.180342573689324</v>
      </c>
      <c r="K41" s="125">
        <f t="shared" si="25"/>
        <v>3.0996802410383322</v>
      </c>
      <c r="L41" s="125">
        <f t="shared" si="26"/>
        <v>2.8237111581920908</v>
      </c>
      <c r="M41" s="125">
        <f t="shared" si="27"/>
        <v>3.0158213335779145</v>
      </c>
      <c r="N41" s="125">
        <f t="shared" si="28"/>
        <v>2.6054181389870434</v>
      </c>
      <c r="O41" s="125">
        <f t="shared" si="29"/>
        <v>3.9054730082879119</v>
      </c>
      <c r="P41" s="125">
        <f t="shared" si="30"/>
        <v>2.896430938180441</v>
      </c>
      <c r="Q41" s="125">
        <f t="shared" si="30"/>
        <v>3.0610570273560653</v>
      </c>
      <c r="R41" s="100">
        <v>73.739999999999995</v>
      </c>
      <c r="S41" s="100">
        <v>100.1</v>
      </c>
      <c r="T41" s="100">
        <v>6.6867151515151504E-10</v>
      </c>
      <c r="U41" s="107">
        <f t="shared" si="0"/>
        <v>4.9307837527272714E-8</v>
      </c>
      <c r="V41" s="107">
        <f t="shared" si="1"/>
        <v>6.6934018666666646E-8</v>
      </c>
      <c r="W41" s="101">
        <f t="shared" si="4"/>
        <v>3.3114485212482885</v>
      </c>
      <c r="X41" s="101">
        <f t="shared" si="5"/>
        <v>3.1249041007832696</v>
      </c>
      <c r="Y41" s="102">
        <v>5.4000000000000057</v>
      </c>
      <c r="Z41" s="101">
        <f t="shared" si="32"/>
        <v>1.054</v>
      </c>
      <c r="AA41" s="101">
        <v>196.7331073819806</v>
      </c>
      <c r="AB41" s="101">
        <f t="shared" si="6"/>
        <v>2.967331073819806</v>
      </c>
      <c r="AC41" s="100">
        <v>208.70303917594899</v>
      </c>
      <c r="AD41" s="101">
        <f t="shared" si="7"/>
        <v>3.0870303917594897</v>
      </c>
      <c r="AE41" s="101">
        <f t="shared" si="8"/>
        <v>3.0174028213371193</v>
      </c>
      <c r="AF41" s="101">
        <f t="shared" si="33"/>
        <v>3.0870303917594897</v>
      </c>
      <c r="AG41" s="101">
        <f t="shared" si="34"/>
        <v>2.967331073819806</v>
      </c>
      <c r="AH41" s="101">
        <f>'Cálculo Pa média harmônica'!M40</f>
        <v>2.7770087218355486</v>
      </c>
      <c r="AI41" s="101">
        <f t="shared" si="9"/>
        <v>3.3114485212482885</v>
      </c>
      <c r="AJ41" s="101">
        <f t="shared" si="10"/>
        <v>3.1249041007832696</v>
      </c>
      <c r="AK41" s="101">
        <f t="shared" si="35"/>
        <v>3.2168243756197619</v>
      </c>
      <c r="AL41" s="101">
        <f t="shared" si="11"/>
        <v>1.0420449323099454</v>
      </c>
      <c r="AM41" s="101">
        <f t="shared" si="36"/>
        <v>1.0840800354234779</v>
      </c>
      <c r="AN41" s="101">
        <f t="shared" si="12"/>
        <v>1.1583774837745211</v>
      </c>
      <c r="AO41" s="107">
        <f t="shared" si="13"/>
        <v>41.924798558545461</v>
      </c>
      <c r="AP41" s="101">
        <f t="shared" si="14"/>
        <v>1.059696046486118</v>
      </c>
      <c r="AQ41" s="107">
        <f t="shared" si="15"/>
        <v>7.894909090909092</v>
      </c>
      <c r="AR41" s="107">
        <f t="shared" si="37"/>
        <v>2.5574445628989402</v>
      </c>
      <c r="AS41" s="107">
        <f t="shared" si="38"/>
        <v>2.6606094481887657</v>
      </c>
      <c r="AT41" s="107">
        <f t="shared" si="16"/>
        <v>2.8429543734708584</v>
      </c>
      <c r="AU41" s="107">
        <f t="shared" si="17"/>
        <v>5.7438198161068481</v>
      </c>
      <c r="AV41" s="107">
        <f t="shared" si="18"/>
        <v>3.5602547107496534</v>
      </c>
      <c r="AW41" s="107">
        <f t="shared" si="39"/>
        <v>2.1835651053571947</v>
      </c>
      <c r="AX41" s="107">
        <f t="shared" si="40"/>
        <v>0.37387945754174545</v>
      </c>
      <c r="AY41" s="107">
        <f t="shared" si="41"/>
        <v>0.47704434283157093</v>
      </c>
      <c r="AZ41" s="107">
        <f t="shared" si="42"/>
        <v>0.65938926811366372</v>
      </c>
      <c r="BA41" s="98">
        <f t="shared" si="43"/>
        <v>8.9178593671629756E-3</v>
      </c>
      <c r="BB41" s="107">
        <f t="shared" si="44"/>
        <v>42.298678016087209</v>
      </c>
      <c r="BC41" s="107">
        <f t="shared" si="45"/>
        <v>42.40184290137703</v>
      </c>
      <c r="BD41" s="107">
        <f t="shared" si="46"/>
        <v>42.584187826659125</v>
      </c>
      <c r="BE41" s="101">
        <f t="shared" si="19"/>
        <v>1.06339942377299</v>
      </c>
      <c r="BF41" s="101">
        <f t="shared" si="47"/>
        <v>1.0659930149847314</v>
      </c>
      <c r="BG41" s="101">
        <f t="shared" si="20"/>
        <v>1.0705772123537167</v>
      </c>
      <c r="BH41" s="101">
        <f t="shared" si="21"/>
        <v>1057.8029564685564</v>
      </c>
      <c r="BI41" s="101">
        <f t="shared" si="22"/>
        <v>1024.8048809349323</v>
      </c>
      <c r="BJ41" s="101">
        <f t="shared" si="23"/>
        <v>96.880508290146281</v>
      </c>
    </row>
    <row r="42" spans="1:63" s="222" customFormat="1" ht="12.75">
      <c r="A42" s="213">
        <v>1985</v>
      </c>
      <c r="B42" s="214">
        <v>475.53404218181817</v>
      </c>
      <c r="C42" s="214">
        <v>303.03913309090905</v>
      </c>
      <c r="D42" s="214">
        <v>49.616727272727275</v>
      </c>
      <c r="E42" s="214">
        <v>85.650181818181821</v>
      </c>
      <c r="F42" s="214">
        <v>11.323636363636364</v>
      </c>
      <c r="G42" s="214">
        <v>61.574909090909088</v>
      </c>
      <c r="H42" s="214">
        <v>35.670545454545454</v>
      </c>
      <c r="I42" s="215">
        <f t="shared" si="2"/>
        <v>449.62967854545445</v>
      </c>
      <c r="J42" s="216">
        <f t="shared" si="24"/>
        <v>3.7590433636718621</v>
      </c>
      <c r="K42" s="216">
        <f t="shared" si="25"/>
        <v>3.57896131104527</v>
      </c>
      <c r="L42" s="216">
        <f t="shared" si="26"/>
        <v>4.2656704286116236</v>
      </c>
      <c r="M42" s="216">
        <f t="shared" si="27"/>
        <v>3.5816188434225933</v>
      </c>
      <c r="N42" s="216">
        <f t="shared" si="28"/>
        <v>-7.0388788426763114</v>
      </c>
      <c r="O42" s="216">
        <f t="shared" si="29"/>
        <v>3.2373150307804073</v>
      </c>
      <c r="P42" s="216">
        <f t="shared" si="30"/>
        <v>3.2062101650596504</v>
      </c>
      <c r="Q42" s="216">
        <f t="shared" si="30"/>
        <v>3.7908532509763191</v>
      </c>
      <c r="R42" s="217">
        <v>68.59</v>
      </c>
      <c r="S42" s="217">
        <v>97.09</v>
      </c>
      <c r="T42" s="217">
        <v>2.2447742424242399E-9</v>
      </c>
      <c r="U42" s="218">
        <f t="shared" si="0"/>
        <v>1.5396906528787862E-7</v>
      </c>
      <c r="V42" s="218">
        <f t="shared" si="1"/>
        <v>2.1794513119696945E-7</v>
      </c>
      <c r="W42" s="219">
        <f t="shared" si="4"/>
        <v>3.1226083521248853</v>
      </c>
      <c r="X42" s="219">
        <f t="shared" si="5"/>
        <v>3.2561190189751272</v>
      </c>
      <c r="Y42" s="220">
        <v>7.8499999999999943</v>
      </c>
      <c r="Z42" s="219">
        <f t="shared" si="32"/>
        <v>1.0785</v>
      </c>
      <c r="AA42" s="219">
        <v>226.99524789726095</v>
      </c>
      <c r="AB42" s="101">
        <f t="shared" si="6"/>
        <v>3.2699524789726095</v>
      </c>
      <c r="AC42" s="217">
        <v>248.51158027641901</v>
      </c>
      <c r="AD42" s="219">
        <f t="shared" si="7"/>
        <v>3.4851158027641902</v>
      </c>
      <c r="AE42" s="219">
        <f t="shared" si="8"/>
        <v>3.4854365912581011</v>
      </c>
      <c r="AF42" s="219">
        <f t="shared" si="33"/>
        <v>3.4851158027641902</v>
      </c>
      <c r="AG42" s="101">
        <f t="shared" si="34"/>
        <v>3.2699524789726095</v>
      </c>
      <c r="AH42" s="101">
        <f>'Cálculo Pa média harmônica'!M41</f>
        <v>3.2313331090691455</v>
      </c>
      <c r="AI42" s="219">
        <f t="shared" si="9"/>
        <v>3.1226083521248853</v>
      </c>
      <c r="AJ42" s="219">
        <f t="shared" si="10"/>
        <v>3.2561190189751272</v>
      </c>
      <c r="AK42" s="219">
        <f t="shared" si="35"/>
        <v>3.1886649940318943</v>
      </c>
      <c r="AL42" s="219">
        <f t="shared" si="11"/>
        <v>0.91493803204554391</v>
      </c>
      <c r="AM42" s="101">
        <f t="shared" si="36"/>
        <v>0.97514108065379135</v>
      </c>
      <c r="AN42" s="101">
        <f t="shared" si="12"/>
        <v>0.98679550711825481</v>
      </c>
      <c r="AO42" s="218">
        <f t="shared" si="13"/>
        <v>136.43456988272729</v>
      </c>
      <c r="AP42" s="219">
        <f t="shared" si="14"/>
        <v>0.95899699425229712</v>
      </c>
      <c r="AQ42" s="218">
        <f t="shared" si="15"/>
        <v>25.904363636363634</v>
      </c>
      <c r="AR42" s="218">
        <f t="shared" si="37"/>
        <v>7.4328559228413029</v>
      </c>
      <c r="AS42" s="107">
        <f t="shared" si="38"/>
        <v>7.9219388669839503</v>
      </c>
      <c r="AT42" s="107">
        <f t="shared" si="16"/>
        <v>8.0166181455139238</v>
      </c>
      <c r="AU42" s="218">
        <f t="shared" si="17"/>
        <v>19.719062446306577</v>
      </c>
      <c r="AV42" s="218">
        <f t="shared" si="18"/>
        <v>10.954926784516882</v>
      </c>
      <c r="AW42" s="218">
        <f t="shared" si="39"/>
        <v>8.7641356617896946</v>
      </c>
      <c r="AX42" s="218">
        <f t="shared" si="40"/>
        <v>-1.3312797389483917</v>
      </c>
      <c r="AY42" s="107">
        <f t="shared" si="41"/>
        <v>-0.84219679480574428</v>
      </c>
      <c r="AZ42" s="107">
        <f t="shared" si="42"/>
        <v>-0.74751751627577079</v>
      </c>
      <c r="BA42" s="221">
        <f t="shared" si="43"/>
        <v>-9.7576423636084094E-3</v>
      </c>
      <c r="BB42" s="218">
        <f t="shared" si="44"/>
        <v>135.10329014377891</v>
      </c>
      <c r="BC42" s="107">
        <f t="shared" si="45"/>
        <v>135.59237308792154</v>
      </c>
      <c r="BD42" s="107">
        <f t="shared" si="46"/>
        <v>135.68705236645152</v>
      </c>
      <c r="BE42" s="219">
        <f t="shared" si="19"/>
        <v>1.0679763827108484</v>
      </c>
      <c r="BF42" s="101">
        <f t="shared" si="47"/>
        <v>1.0718425286276145</v>
      </c>
      <c r="BG42" s="101">
        <f t="shared" si="20"/>
        <v>1.0725909577243042</v>
      </c>
      <c r="BH42" s="219">
        <f t="shared" si="21"/>
        <v>1140.840488551338</v>
      </c>
      <c r="BI42" s="219">
        <f t="shared" si="22"/>
        <v>1094.4674097253107</v>
      </c>
      <c r="BJ42" s="219">
        <f t="shared" si="23"/>
        <v>95.935182938246456</v>
      </c>
    </row>
    <row r="43" spans="1:63" s="222" customFormat="1" ht="12.75">
      <c r="A43" s="213">
        <v>1986</v>
      </c>
      <c r="B43" s="214">
        <v>1273.6839276363637</v>
      </c>
      <c r="C43" s="214">
        <v>843.49956399999996</v>
      </c>
      <c r="D43" s="214">
        <v>142.13345454545455</v>
      </c>
      <c r="E43" s="214">
        <v>254.90909090909091</v>
      </c>
      <c r="F43" s="214">
        <v>0.35818181818181816</v>
      </c>
      <c r="G43" s="214">
        <v>117.39927272727273</v>
      </c>
      <c r="H43" s="214">
        <v>84.615636363636369</v>
      </c>
      <c r="I43" s="215">
        <f t="shared" si="2"/>
        <v>1240.9002912727271</v>
      </c>
      <c r="J43" s="216">
        <f t="shared" si="24"/>
        <v>2.6784284922957773</v>
      </c>
      <c r="K43" s="216">
        <f t="shared" si="25"/>
        <v>2.7834674531851884</v>
      </c>
      <c r="L43" s="216">
        <f t="shared" si="26"/>
        <v>2.8646277648300429</v>
      </c>
      <c r="M43" s="216">
        <f t="shared" si="27"/>
        <v>2.9761652047652607</v>
      </c>
      <c r="N43" s="216">
        <f t="shared" si="28"/>
        <v>3.1631342324983942E-2</v>
      </c>
      <c r="O43" s="216">
        <f t="shared" si="29"/>
        <v>1.9066089493359162</v>
      </c>
      <c r="P43" s="216">
        <f t="shared" si="30"/>
        <v>2.3721430464656352</v>
      </c>
      <c r="Q43" s="216">
        <f t="shared" si="30"/>
        <v>2.7598273656824026</v>
      </c>
      <c r="R43" s="217">
        <v>71.02</v>
      </c>
      <c r="S43" s="217">
        <v>79.11</v>
      </c>
      <c r="T43" s="217">
        <v>4.9399393939394003E-9</v>
      </c>
      <c r="U43" s="218">
        <f t="shared" si="0"/>
        <v>3.5083449575757618E-7</v>
      </c>
      <c r="V43" s="218">
        <f t="shared" si="1"/>
        <v>3.9079860545454594E-7</v>
      </c>
      <c r="W43" s="219">
        <f t="shared" si="4"/>
        <v>2.2786037903238219</v>
      </c>
      <c r="X43" s="219">
        <f t="shared" si="5"/>
        <v>1.7931054633258081</v>
      </c>
      <c r="Y43" s="220">
        <v>7.49</v>
      </c>
      <c r="Z43" s="219">
        <f t="shared" si="32"/>
        <v>1.0749</v>
      </c>
      <c r="AA43" s="219">
        <v>143.72614253776973</v>
      </c>
      <c r="AB43" s="101">
        <f t="shared" si="6"/>
        <v>2.4372614253776974</v>
      </c>
      <c r="AC43" s="217">
        <v>63.530480646036096</v>
      </c>
      <c r="AD43" s="219">
        <f t="shared" si="7"/>
        <v>1.6353048064603608</v>
      </c>
      <c r="AE43" s="219">
        <f t="shared" si="8"/>
        <v>2.4917931828968065</v>
      </c>
      <c r="AF43" s="219">
        <f t="shared" si="33"/>
        <v>1.6353048064603608</v>
      </c>
      <c r="AG43" s="101">
        <f t="shared" si="34"/>
        <v>2.4372614253776974</v>
      </c>
      <c r="AH43" s="101">
        <f>'Cálculo Pa média harmônica'!M42</f>
        <v>2.419179374906129</v>
      </c>
      <c r="AI43" s="219">
        <f t="shared" si="9"/>
        <v>2.2786037903238219</v>
      </c>
      <c r="AJ43" s="219">
        <f t="shared" si="10"/>
        <v>1.7931054633258081</v>
      </c>
      <c r="AK43" s="219">
        <f t="shared" si="35"/>
        <v>2.0213304789629376</v>
      </c>
      <c r="AL43" s="219">
        <f t="shared" si="11"/>
        <v>1.2360573215326962</v>
      </c>
      <c r="AM43" s="101">
        <f t="shared" si="36"/>
        <v>0.82934495984553491</v>
      </c>
      <c r="AN43" s="101">
        <f t="shared" si="12"/>
        <v>0.83554386248906032</v>
      </c>
      <c r="AO43" s="218">
        <f t="shared" si="13"/>
        <v>511.1515419412363</v>
      </c>
      <c r="AP43" s="219">
        <f t="shared" si="14"/>
        <v>1.2707583780920078</v>
      </c>
      <c r="AQ43" s="218">
        <f t="shared" si="15"/>
        <v>32.783636363636361</v>
      </c>
      <c r="AR43" s="218">
        <f t="shared" si="37"/>
        <v>20.047416380189684</v>
      </c>
      <c r="AS43" s="107">
        <f t="shared" si="38"/>
        <v>13.451013511427462</v>
      </c>
      <c r="AT43" s="107">
        <f t="shared" si="16"/>
        <v>13.551552523842288</v>
      </c>
      <c r="AU43" s="218">
        <f t="shared" si="17"/>
        <v>51.522460037068853</v>
      </c>
      <c r="AV43" s="218">
        <f t="shared" si="18"/>
        <v>47.189436480045828</v>
      </c>
      <c r="AW43" s="218">
        <f t="shared" si="39"/>
        <v>4.3330235570230258</v>
      </c>
      <c r="AX43" s="218">
        <f t="shared" si="40"/>
        <v>15.714392823166659</v>
      </c>
      <c r="AY43" s="107">
        <f t="shared" si="41"/>
        <v>9.117989954404436</v>
      </c>
      <c r="AZ43" s="107">
        <f t="shared" si="42"/>
        <v>9.218528966819262</v>
      </c>
      <c r="BA43" s="221">
        <f t="shared" si="43"/>
        <v>3.0743119278261392E-2</v>
      </c>
      <c r="BB43" s="218">
        <f t="shared" si="44"/>
        <v>526.86593476440294</v>
      </c>
      <c r="BC43" s="107">
        <f t="shared" si="45"/>
        <v>520.26953189564074</v>
      </c>
      <c r="BD43" s="107">
        <f t="shared" si="46"/>
        <v>520.3700709080556</v>
      </c>
      <c r="BE43" s="219">
        <f t="shared" si="19"/>
        <v>1.1079457789122029</v>
      </c>
      <c r="BF43" s="101">
        <f t="shared" si="47"/>
        <v>1.0940742107727341</v>
      </c>
      <c r="BG43" s="101">
        <f t="shared" si="20"/>
        <v>1.0942856341483427</v>
      </c>
      <c r="BH43" s="219">
        <f t="shared" si="21"/>
        <v>1226.2894411438333</v>
      </c>
      <c r="BI43" s="219">
        <f t="shared" si="22"/>
        <v>1212.6105467621305</v>
      </c>
      <c r="BJ43" s="219">
        <f t="shared" si="23"/>
        <v>98.884529710298764</v>
      </c>
    </row>
    <row r="44" spans="1:63" s="222" customFormat="1" ht="12.75">
      <c r="A44" s="213">
        <v>1987</v>
      </c>
      <c r="B44" s="214">
        <v>4037.8057352727274</v>
      </c>
      <c r="C44" s="214">
        <v>2454.8373716363635</v>
      </c>
      <c r="D44" s="214">
        <v>510.27781818181819</v>
      </c>
      <c r="E44" s="214">
        <v>935.6258181818182</v>
      </c>
      <c r="F44" s="223"/>
      <c r="G44" s="214">
        <v>396.85381818181816</v>
      </c>
      <c r="H44" s="214">
        <v>259.78909090909093</v>
      </c>
      <c r="I44" s="215">
        <f t="shared" si="2"/>
        <v>3900.741008</v>
      </c>
      <c r="J44" s="216">
        <f t="shared" si="24"/>
        <v>3.170178760727457</v>
      </c>
      <c r="K44" s="216">
        <f t="shared" si="25"/>
        <v>2.9103007000918422</v>
      </c>
      <c r="L44" s="216">
        <f t="shared" si="26"/>
        <v>3.5901316816206021</v>
      </c>
      <c r="M44" s="216">
        <f t="shared" si="27"/>
        <v>3.6704293865905848</v>
      </c>
      <c r="N44" s="216">
        <f t="shared" si="28"/>
        <v>0</v>
      </c>
      <c r="O44" s="216">
        <f t="shared" si="29"/>
        <v>3.3803771434235301</v>
      </c>
      <c r="P44" s="216">
        <f t="shared" si="30"/>
        <v>3.0702255761883683</v>
      </c>
      <c r="Q44" s="216">
        <f t="shared" si="30"/>
        <v>3.1434765834402474</v>
      </c>
      <c r="R44" s="217">
        <v>71.180000000000007</v>
      </c>
      <c r="S44" s="217">
        <v>88.94</v>
      </c>
      <c r="T44" s="217">
        <v>1.41981818181818E-8</v>
      </c>
      <c r="U44" s="218">
        <f t="shared" si="0"/>
        <v>1.0106265818181805E-6</v>
      </c>
      <c r="V44" s="218">
        <f t="shared" si="1"/>
        <v>1.2627862909090892E-6</v>
      </c>
      <c r="W44" s="219">
        <f t="shared" si="4"/>
        <v>2.8806362944324477</v>
      </c>
      <c r="X44" s="219">
        <f t="shared" si="5"/>
        <v>3.2312968195992315</v>
      </c>
      <c r="Y44" s="220">
        <v>3.53</v>
      </c>
      <c r="Z44" s="219">
        <f t="shared" si="32"/>
        <v>1.0352999999999999</v>
      </c>
      <c r="AA44" s="219">
        <v>231.69570216684852</v>
      </c>
      <c r="AB44" s="101">
        <f t="shared" si="6"/>
        <v>3.3169570216684852</v>
      </c>
      <c r="AC44" s="217">
        <v>432.30256536800403</v>
      </c>
      <c r="AD44" s="219">
        <f t="shared" si="7"/>
        <v>5.3230256536800402</v>
      </c>
      <c r="AE44" s="219">
        <f t="shared" si="8"/>
        <v>3.0620870865714838</v>
      </c>
      <c r="AF44" s="219">
        <f t="shared" si="33"/>
        <v>5.3230256536800402</v>
      </c>
      <c r="AG44" s="101">
        <f t="shared" si="34"/>
        <v>3.3169570216684852</v>
      </c>
      <c r="AH44" s="101">
        <f>'Cálculo Pa média harmônica'!M43</f>
        <v>2.9146380166116161</v>
      </c>
      <c r="AI44" s="219">
        <f t="shared" si="9"/>
        <v>2.8806362944324477</v>
      </c>
      <c r="AJ44" s="219">
        <f t="shared" si="10"/>
        <v>3.2312968195992315</v>
      </c>
      <c r="AK44" s="219">
        <f t="shared" si="35"/>
        <v>3.0509327912331474</v>
      </c>
      <c r="AL44" s="219">
        <f t="shared" si="11"/>
        <v>0.57315763434728217</v>
      </c>
      <c r="AM44" s="101">
        <f t="shared" si="36"/>
        <v>0.91979871047544559</v>
      </c>
      <c r="AN44" s="101">
        <f t="shared" si="12"/>
        <v>1.0467621618344152</v>
      </c>
      <c r="AO44" s="218">
        <f t="shared" si="13"/>
        <v>1318.6449702819273</v>
      </c>
      <c r="AP44" s="219">
        <f t="shared" si="14"/>
        <v>0.891479939868144</v>
      </c>
      <c r="AQ44" s="218">
        <f t="shared" si="15"/>
        <v>137.06472727272723</v>
      </c>
      <c r="AR44" s="218">
        <f t="shared" si="37"/>
        <v>25.749401973662927</v>
      </c>
      <c r="AS44" s="107">
        <f t="shared" si="38"/>
        <v>41.322430883889282</v>
      </c>
      <c r="AT44" s="107">
        <f t="shared" si="16"/>
        <v>47.026329338855767</v>
      </c>
      <c r="AU44" s="218">
        <f t="shared" si="17"/>
        <v>137.76602723114948</v>
      </c>
      <c r="AV44" s="218">
        <f t="shared" si="18"/>
        <v>80.397780028549604</v>
      </c>
      <c r="AW44" s="218">
        <f t="shared" si="39"/>
        <v>57.368247202599875</v>
      </c>
      <c r="AX44" s="218">
        <f t="shared" si="40"/>
        <v>-31.618845228936948</v>
      </c>
      <c r="AY44" s="107">
        <f t="shared" si="41"/>
        <v>-16.045816318710592</v>
      </c>
      <c r="AZ44" s="107">
        <f t="shared" si="42"/>
        <v>-10.341917863744108</v>
      </c>
      <c r="BA44" s="221">
        <f t="shared" si="43"/>
        <v>-2.3978285240929417E-2</v>
      </c>
      <c r="BB44" s="218">
        <f t="shared" si="44"/>
        <v>1287.0261250529902</v>
      </c>
      <c r="BC44" s="107">
        <f t="shared" si="45"/>
        <v>1302.5991539632166</v>
      </c>
      <c r="BD44" s="107">
        <f t="shared" si="46"/>
        <v>1308.3030524181831</v>
      </c>
      <c r="BE44" s="219">
        <f t="shared" si="19"/>
        <v>1.0104752812900657</v>
      </c>
      <c r="BF44" s="101">
        <f t="shared" si="47"/>
        <v>1.0227020422409761</v>
      </c>
      <c r="BG44" s="101">
        <f t="shared" si="20"/>
        <v>1.0271803106176143</v>
      </c>
      <c r="BH44" s="219">
        <f t="shared" si="21"/>
        <v>1269.5774584162104</v>
      </c>
      <c r="BI44" s="219">
        <f t="shared" si="22"/>
        <v>1225.3129833347641</v>
      </c>
      <c r="BJ44" s="219">
        <f t="shared" si="23"/>
        <v>96.513448250990066</v>
      </c>
    </row>
    <row r="45" spans="1:63" s="222" customFormat="1" ht="12.75">
      <c r="A45" s="213">
        <v>1988</v>
      </c>
      <c r="B45" s="214">
        <v>29375.630254181819</v>
      </c>
      <c r="C45" s="214">
        <v>16643.516799636363</v>
      </c>
      <c r="D45" s="214">
        <v>3951.0523636363637</v>
      </c>
      <c r="E45" s="214">
        <v>7145.5745454545458</v>
      </c>
      <c r="F45" s="223"/>
      <c r="G45" s="214">
        <v>3427.3610909090908</v>
      </c>
      <c r="H45" s="214">
        <v>1791.8745454545453</v>
      </c>
      <c r="I45" s="215">
        <f t="shared" si="2"/>
        <v>27740.143708727275</v>
      </c>
      <c r="J45" s="216">
        <f t="shared" si="24"/>
        <v>7.275146993221477</v>
      </c>
      <c r="K45" s="216">
        <f t="shared" si="25"/>
        <v>6.7798857031991515</v>
      </c>
      <c r="L45" s="216">
        <f t="shared" si="26"/>
        <v>7.7429435943628571</v>
      </c>
      <c r="M45" s="216">
        <f t="shared" si="27"/>
        <v>7.6372139445022897</v>
      </c>
      <c r="N45" s="216"/>
      <c r="O45" s="216">
        <f t="shared" si="29"/>
        <v>8.6363313993336686</v>
      </c>
      <c r="P45" s="216">
        <f t="shared" si="30"/>
        <v>6.8974202849864215</v>
      </c>
      <c r="Q45" s="216">
        <f t="shared" si="30"/>
        <v>7.1115061604539305</v>
      </c>
      <c r="R45" s="217">
        <v>79.23</v>
      </c>
      <c r="S45" s="217">
        <v>91.72</v>
      </c>
      <c r="T45" s="217">
        <v>9.4938181818181795E-8</v>
      </c>
      <c r="U45" s="218">
        <f t="shared" si="0"/>
        <v>7.5219521454545438E-6</v>
      </c>
      <c r="V45" s="218">
        <f t="shared" si="1"/>
        <v>8.7077300363636344E-6</v>
      </c>
      <c r="W45" s="219">
        <f t="shared" si="4"/>
        <v>7.442859984864123</v>
      </c>
      <c r="X45" s="219">
        <f t="shared" si="5"/>
        <v>6.8956482177953289</v>
      </c>
      <c r="Y45" s="220">
        <v>-6.0000000000002274E-2</v>
      </c>
      <c r="Z45" s="219">
        <f t="shared" si="32"/>
        <v>0.99939999999999996</v>
      </c>
      <c r="AA45" s="219">
        <v>682.3789969229631</v>
      </c>
      <c r="AB45" s="101">
        <f t="shared" si="6"/>
        <v>7.8237899692296313</v>
      </c>
      <c r="AC45" s="217">
        <v>1006.41175477493</v>
      </c>
      <c r="AD45" s="219">
        <f t="shared" si="7"/>
        <v>11.0641175477493</v>
      </c>
      <c r="AE45" s="219">
        <f t="shared" si="8"/>
        <v>7.2795147020427029</v>
      </c>
      <c r="AF45" s="219">
        <f t="shared" si="33"/>
        <v>11.0641175477493</v>
      </c>
      <c r="AG45" s="101">
        <f t="shared" si="34"/>
        <v>7.8237899692296313</v>
      </c>
      <c r="AH45" s="101">
        <f>'Cálculo Pa média harmônica'!M44</f>
        <v>6.8245094479027779</v>
      </c>
      <c r="AI45" s="219">
        <f t="shared" si="9"/>
        <v>7.442859984864123</v>
      </c>
      <c r="AJ45" s="219">
        <f t="shared" si="10"/>
        <v>6.8956482177953289</v>
      </c>
      <c r="AK45" s="219">
        <f t="shared" si="35"/>
        <v>7.1640312806358164</v>
      </c>
      <c r="AL45" s="219">
        <f t="shared" si="11"/>
        <v>0.64750137096050175</v>
      </c>
      <c r="AM45" s="101">
        <f t="shared" si="36"/>
        <v>0.91567275052262453</v>
      </c>
      <c r="AN45" s="101">
        <f t="shared" si="12"/>
        <v>1.0497503645243507</v>
      </c>
      <c r="AO45" s="218">
        <f t="shared" si="13"/>
        <v>4035.3830518315635</v>
      </c>
      <c r="AP45" s="219">
        <f t="shared" si="14"/>
        <v>1.0793561025425611</v>
      </c>
      <c r="AQ45" s="218">
        <f t="shared" si="15"/>
        <v>1635.4865454545454</v>
      </c>
      <c r="AR45" s="218">
        <f t="shared" si="37"/>
        <v>147.81897773557563</v>
      </c>
      <c r="AS45" s="107">
        <f t="shared" si="38"/>
        <v>209.04019048144048</v>
      </c>
      <c r="AT45" s="107">
        <f t="shared" si="16"/>
        <v>239.64895322361119</v>
      </c>
      <c r="AU45" s="218">
        <f t="shared" si="17"/>
        <v>460.4897979914989</v>
      </c>
      <c r="AV45" s="218">
        <f t="shared" si="18"/>
        <v>259.85585239547532</v>
      </c>
      <c r="AW45" s="218">
        <f t="shared" si="39"/>
        <v>200.63394559602358</v>
      </c>
      <c r="AX45" s="218">
        <f t="shared" si="40"/>
        <v>-52.81496786044795</v>
      </c>
      <c r="AY45" s="107">
        <f t="shared" si="41"/>
        <v>8.4062448854168963</v>
      </c>
      <c r="AZ45" s="107">
        <f t="shared" si="42"/>
        <v>39.015007627587607</v>
      </c>
      <c r="BA45" s="221">
        <f t="shared" si="43"/>
        <v>-1.3087968894669491E-2</v>
      </c>
      <c r="BB45" s="218">
        <f t="shared" si="44"/>
        <v>3982.5680839711158</v>
      </c>
      <c r="BC45" s="107">
        <f t="shared" si="45"/>
        <v>4043.7892967169805</v>
      </c>
      <c r="BD45" s="107">
        <f t="shared" si="46"/>
        <v>4074.3980594591512</v>
      </c>
      <c r="BE45" s="219">
        <f t="shared" si="19"/>
        <v>0.98631988388666736</v>
      </c>
      <c r="BF45" s="101">
        <f t="shared" si="47"/>
        <v>1.0014818844284614</v>
      </c>
      <c r="BG45" s="101">
        <f t="shared" si="20"/>
        <v>1.0090624281071194</v>
      </c>
      <c r="BH45" s="219">
        <f t="shared" si="21"/>
        <v>1268.8157119411608</v>
      </c>
      <c r="BI45" s="219">
        <f t="shared" si="22"/>
        <v>1208.5505594475705</v>
      </c>
      <c r="BJ45" s="219">
        <f t="shared" si="23"/>
        <v>95.250283242363807</v>
      </c>
    </row>
    <row r="46" spans="1:63" s="94" customFormat="1" ht="12.75">
      <c r="A46" s="49">
        <v>1989</v>
      </c>
      <c r="B46" s="108">
        <v>425595.31039345457</v>
      </c>
      <c r="C46" s="108">
        <v>230559.94493890909</v>
      </c>
      <c r="D46" s="108">
        <v>65947.811636363636</v>
      </c>
      <c r="E46" s="108">
        <v>114326.46290909091</v>
      </c>
      <c r="F46" s="109"/>
      <c r="G46" s="108">
        <v>38004</v>
      </c>
      <c r="H46" s="108">
        <v>23242.909090909092</v>
      </c>
      <c r="I46" s="104">
        <f t="shared" si="2"/>
        <v>410834.21948436362</v>
      </c>
      <c r="J46" s="125">
        <f t="shared" si="24"/>
        <v>14.488040144529945</v>
      </c>
      <c r="K46" s="125">
        <f t="shared" si="25"/>
        <v>13.852838178043386</v>
      </c>
      <c r="L46" s="125">
        <f t="shared" si="26"/>
        <v>16.691201626006382</v>
      </c>
      <c r="M46" s="125">
        <f t="shared" si="27"/>
        <v>15.999617970792348</v>
      </c>
      <c r="N46" s="125"/>
      <c r="O46" s="125">
        <f t="shared" si="29"/>
        <v>11.088414378281813</v>
      </c>
      <c r="P46" s="125">
        <f t="shared" si="30"/>
        <v>12.971281471612766</v>
      </c>
      <c r="Q46" s="125">
        <f t="shared" si="30"/>
        <v>14.810097013128011</v>
      </c>
      <c r="R46" s="100">
        <v>81.069999999999993</v>
      </c>
      <c r="S46" s="100">
        <v>98.41</v>
      </c>
      <c r="T46" s="100">
        <v>1.0251515151515199E-6</v>
      </c>
      <c r="U46" s="107">
        <f t="shared" si="0"/>
        <v>8.3109033333333713E-5</v>
      </c>
      <c r="V46" s="107">
        <f t="shared" si="1"/>
        <v>1.0088516060606108E-4</v>
      </c>
      <c r="W46" s="101">
        <f t="shared" si="4"/>
        <v>11.048864939077795</v>
      </c>
      <c r="X46" s="101">
        <f t="shared" si="5"/>
        <v>11.585701461203191</v>
      </c>
      <c r="Y46" s="99">
        <v>3.16</v>
      </c>
      <c r="Z46" s="101">
        <f t="shared" si="32"/>
        <v>1.0316000000000001</v>
      </c>
      <c r="AA46" s="101">
        <v>1286.8958821448907</v>
      </c>
      <c r="AB46" s="101">
        <f t="shared" si="6"/>
        <v>13.868958821448906</v>
      </c>
      <c r="AC46" s="100">
        <v>1759.15625943143</v>
      </c>
      <c r="AD46" s="101">
        <f t="shared" si="7"/>
        <v>18.591562594314301</v>
      </c>
      <c r="AE46" s="101">
        <f t="shared" si="8"/>
        <v>14.044242094348531</v>
      </c>
      <c r="AF46" s="101">
        <f t="shared" si="33"/>
        <v>18.591562594314301</v>
      </c>
      <c r="AG46" s="101">
        <f t="shared" si="34"/>
        <v>13.868958821448906</v>
      </c>
      <c r="AH46" s="101">
        <f>'Cálculo Pa média harmônica'!M45</f>
        <v>13.509837340376647</v>
      </c>
      <c r="AI46" s="101">
        <f t="shared" si="9"/>
        <v>11.048864939077795</v>
      </c>
      <c r="AJ46" s="101">
        <f t="shared" si="10"/>
        <v>11.585701461203191</v>
      </c>
      <c r="AK46" s="101">
        <f t="shared" si="35"/>
        <v>11.314099640241389</v>
      </c>
      <c r="AL46" s="101">
        <f t="shared" si="11"/>
        <v>0.60856098473946907</v>
      </c>
      <c r="AM46" s="101">
        <f t="shared" si="36"/>
        <v>0.81578579804733975</v>
      </c>
      <c r="AN46" s="101">
        <f t="shared" si="12"/>
        <v>0.83747119637237311</v>
      </c>
      <c r="AO46" s="107">
        <f t="shared" si="13"/>
        <v>30303.900170213965</v>
      </c>
      <c r="AP46" s="101">
        <f t="shared" si="14"/>
        <v>0.95366387405000119</v>
      </c>
      <c r="AQ46" s="107">
        <f t="shared" si="15"/>
        <v>14761.090909090908</v>
      </c>
      <c r="AR46" s="107">
        <f t="shared" si="37"/>
        <v>793.9672006701129</v>
      </c>
      <c r="AS46" s="107">
        <f t="shared" si="38"/>
        <v>1064.3258155949156</v>
      </c>
      <c r="AT46" s="107">
        <f t="shared" si="16"/>
        <v>1092.6179595793251</v>
      </c>
      <c r="AU46" s="107">
        <f t="shared" si="17"/>
        <v>3439.6293383573611</v>
      </c>
      <c r="AV46" s="107">
        <f t="shared" si="18"/>
        <v>2006.1719325965855</v>
      </c>
      <c r="AW46" s="107">
        <f t="shared" si="39"/>
        <v>1433.4574057607756</v>
      </c>
      <c r="AX46" s="110">
        <f t="shared" si="40"/>
        <v>-639.4902050906627</v>
      </c>
      <c r="AY46" s="107">
        <f t="shared" si="41"/>
        <v>-369.13159016585996</v>
      </c>
      <c r="AZ46" s="107">
        <f t="shared" si="42"/>
        <v>-340.83944618145051</v>
      </c>
      <c r="BA46" s="111">
        <f t="shared" si="43"/>
        <v>-2.110257100566958E-2</v>
      </c>
      <c r="BB46" s="107">
        <f t="shared" si="44"/>
        <v>29664.409965123301</v>
      </c>
      <c r="BC46" s="107">
        <f t="shared" si="45"/>
        <v>29934.768580048105</v>
      </c>
      <c r="BD46" s="107">
        <f t="shared" si="46"/>
        <v>29963.060724032515</v>
      </c>
      <c r="BE46" s="101">
        <f t="shared" si="19"/>
        <v>1.0098305877505513</v>
      </c>
      <c r="BF46" s="101">
        <f t="shared" si="47"/>
        <v>1.0190340878145649</v>
      </c>
      <c r="BG46" s="101">
        <f t="shared" si="20"/>
        <v>1.019997203966954</v>
      </c>
      <c r="BH46" s="101">
        <f t="shared" si="21"/>
        <v>1308.9102884385015</v>
      </c>
      <c r="BI46" s="101">
        <f t="shared" si="22"/>
        <v>1220.4313217731979</v>
      </c>
      <c r="BJ46" s="101">
        <f t="shared" si="23"/>
        <v>93.240257376931694</v>
      </c>
    </row>
    <row r="47" spans="1:63" s="116" customFormat="1">
      <c r="A47" s="126">
        <v>1990</v>
      </c>
      <c r="B47" s="127">
        <f t="shared" ref="B47:H47" si="48">B50*1000000</f>
        <v>11548794.545454547</v>
      </c>
      <c r="C47" s="127">
        <f t="shared" si="48"/>
        <v>6848723.6363636367</v>
      </c>
      <c r="D47" s="127">
        <f t="shared" si="48"/>
        <v>2227868.7272727275</v>
      </c>
      <c r="E47" s="127">
        <f t="shared" si="48"/>
        <v>2386394.9090909087</v>
      </c>
      <c r="F47" s="127">
        <f t="shared" si="48"/>
        <v>-57000</v>
      </c>
      <c r="G47" s="127">
        <f t="shared" si="48"/>
        <v>946682.18181818177</v>
      </c>
      <c r="H47" s="127">
        <f t="shared" si="48"/>
        <v>803607.27272727271</v>
      </c>
      <c r="I47" s="128">
        <f t="shared" si="2"/>
        <v>11405987.272727272</v>
      </c>
      <c r="J47" s="129">
        <f>(B47/B46)</f>
        <v>27.135624532088737</v>
      </c>
      <c r="K47" s="129">
        <f t="shared" si="25"/>
        <v>29.704741810978167</v>
      </c>
      <c r="L47" s="129">
        <f t="shared" si="26"/>
        <v>33.782299548576383</v>
      </c>
      <c r="M47" s="129">
        <f t="shared" si="27"/>
        <v>20.87351299399948</v>
      </c>
      <c r="N47" s="115"/>
      <c r="O47" s="129">
        <f t="shared" si="29"/>
        <v>24.910066882911845</v>
      </c>
      <c r="P47" s="129">
        <f t="shared" si="30"/>
        <v>34.574298319722139</v>
      </c>
      <c r="Q47" s="129">
        <f t="shared" si="30"/>
        <v>27.762992301475958</v>
      </c>
      <c r="R47" s="129">
        <v>79.3</v>
      </c>
      <c r="S47" s="129">
        <v>106.5</v>
      </c>
      <c r="T47" s="129">
        <v>2.4695E-5</v>
      </c>
      <c r="U47" s="130">
        <f t="shared" si="0"/>
        <v>1.9583134999999999E-3</v>
      </c>
      <c r="V47" s="130">
        <f t="shared" si="1"/>
        <v>2.6300174999999999E-3</v>
      </c>
      <c r="W47" s="131">
        <f t="shared" si="4"/>
        <v>23.563184667851882</v>
      </c>
      <c r="X47" s="131">
        <f t="shared" si="5"/>
        <v>26.069418774776587</v>
      </c>
      <c r="Y47" s="132">
        <v>-4.3499999999999943</v>
      </c>
      <c r="Z47" s="131">
        <f t="shared" si="32"/>
        <v>0.95650000000000002</v>
      </c>
      <c r="AA47" s="131">
        <v>2967.8264677369457</v>
      </c>
      <c r="AB47" s="101">
        <f t="shared" si="6"/>
        <v>30.678264677369455</v>
      </c>
      <c r="AC47" s="129">
        <v>1651.01</v>
      </c>
      <c r="AD47" s="101">
        <f t="shared" si="7"/>
        <v>17.510100000000001</v>
      </c>
      <c r="AE47" s="131">
        <f t="shared" si="8"/>
        <v>28.369706776883156</v>
      </c>
      <c r="AF47" s="131">
        <f>(AD47)</f>
        <v>17.510100000000001</v>
      </c>
      <c r="AG47" s="101">
        <f t="shared" si="34"/>
        <v>30.678264677369455</v>
      </c>
      <c r="AH47" s="101">
        <f>'Cálculo Pa média harmônica'!M46</f>
        <v>27.995929598122039</v>
      </c>
      <c r="AI47" s="131">
        <f t="shared" si="9"/>
        <v>23.563184667851882</v>
      </c>
      <c r="AJ47" s="131">
        <f t="shared" si="10"/>
        <v>26.069418774776587</v>
      </c>
      <c r="AK47" s="101">
        <f t="shared" si="35"/>
        <v>24.784643002747199</v>
      </c>
      <c r="AL47" s="101">
        <f t="shared" si="11"/>
        <v>1.4154483985098427</v>
      </c>
      <c r="AM47" s="101">
        <f t="shared" si="36"/>
        <v>0.80788934000658041</v>
      </c>
      <c r="AN47" s="101">
        <f t="shared" si="12"/>
        <v>0.88529451811486726</v>
      </c>
      <c r="AO47" s="130">
        <f t="shared" si="13"/>
        <v>407081.91439133929</v>
      </c>
      <c r="AP47" s="101">
        <f>(AI47/AJ47)</f>
        <v>0.90386306159807417</v>
      </c>
      <c r="AQ47" s="130">
        <f t="shared" si="15"/>
        <v>143074.90909090906</v>
      </c>
      <c r="AR47" s="130">
        <f t="shared" si="37"/>
        <v>8170.9932605130207</v>
      </c>
      <c r="AS47" s="107">
        <f t="shared" si="38"/>
        <v>4663.7223648589106</v>
      </c>
      <c r="AT47" s="107">
        <f t="shared" si="16"/>
        <v>5110.5611117305598</v>
      </c>
      <c r="AU47" s="130">
        <f t="shared" si="17"/>
        <v>40176.325703111557</v>
      </c>
      <c r="AV47" s="130">
        <f t="shared" si="18"/>
        <v>30825.668944518293</v>
      </c>
      <c r="AW47" s="130">
        <f t="shared" si="39"/>
        <v>9350.6567585932644</v>
      </c>
      <c r="AX47" s="130">
        <f>(AR47-AW47)</f>
        <v>-1179.6634980802437</v>
      </c>
      <c r="AY47" s="107">
        <f t="shared" si="41"/>
        <v>-4686.9343937343538</v>
      </c>
      <c r="AZ47" s="107">
        <f t="shared" si="42"/>
        <v>-4240.0956468627046</v>
      </c>
      <c r="BA47" s="133">
        <f t="shared" si="43"/>
        <v>-2.8978528801606252E-3</v>
      </c>
      <c r="BB47" s="130">
        <f t="shared" si="44"/>
        <v>405902.25089325907</v>
      </c>
      <c r="BC47" s="107">
        <f t="shared" si="45"/>
        <v>402394.97999760491</v>
      </c>
      <c r="BD47" s="107">
        <f t="shared" si="46"/>
        <v>402841.81874447659</v>
      </c>
      <c r="BE47" s="131">
        <f t="shared" si="19"/>
        <v>0.95372820372012646</v>
      </c>
      <c r="BF47" s="101">
        <f t="shared" si="47"/>
        <v>0.94548734483375441</v>
      </c>
      <c r="BG47" s="101">
        <f t="shared" si="20"/>
        <v>0.94653725947322398</v>
      </c>
      <c r="BH47" s="131">
        <f t="shared" si="21"/>
        <v>1251.9726908914267</v>
      </c>
      <c r="BI47" s="131">
        <f t="shared" si="22"/>
        <v>1163.9597722785315</v>
      </c>
      <c r="BJ47" s="131">
        <f>(BI47/BH47)*100</f>
        <v>92.97006082854503</v>
      </c>
      <c r="BK47" s="94"/>
    </row>
    <row r="49" spans="2:43">
      <c r="AQ49" s="136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A37" workbookViewId="0">
      <selection activeCell="C16" sqref="C16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21" t="s">
        <v>26</v>
      </c>
      <c r="L1" s="17"/>
      <c r="M1" s="17"/>
      <c r="N1" s="17"/>
      <c r="O1" s="17"/>
      <c r="P1" s="17"/>
      <c r="Q1" s="17"/>
      <c r="R1" s="28" t="s">
        <v>28</v>
      </c>
      <c r="S1" s="17"/>
      <c r="T1" s="17"/>
      <c r="U1" s="17"/>
      <c r="V1" s="17"/>
      <c r="W1" s="17"/>
      <c r="X1" s="18"/>
      <c r="Y1" s="21" t="s">
        <v>29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22" t="s">
        <v>27</v>
      </c>
      <c r="L2" s="12"/>
      <c r="M2" s="12"/>
      <c r="N2" s="12"/>
      <c r="O2" s="12"/>
      <c r="P2" s="12"/>
      <c r="Q2" s="12"/>
      <c r="R2" s="22" t="s">
        <v>30</v>
      </c>
      <c r="S2" s="12"/>
      <c r="T2" s="12"/>
      <c r="U2" s="12"/>
      <c r="V2" s="12"/>
      <c r="W2" s="12"/>
      <c r="X2" s="20"/>
      <c r="Y2" s="22" t="s">
        <v>27</v>
      </c>
      <c r="Z2" s="12"/>
      <c r="AA2" s="12"/>
      <c r="AB2" s="12"/>
      <c r="AC2" s="12"/>
      <c r="AD2" s="12"/>
      <c r="AE2" s="12"/>
    </row>
    <row r="3" spans="1:31" ht="52.5" thickBot="1">
      <c r="A3" s="25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8" t="s">
        <v>24</v>
      </c>
      <c r="J3" s="9" t="s">
        <v>25</v>
      </c>
      <c r="K3" s="16" t="s">
        <v>17</v>
      </c>
      <c r="L3" s="13" t="s">
        <v>18</v>
      </c>
      <c r="M3" s="13" t="s">
        <v>19</v>
      </c>
      <c r="N3" s="13" t="s">
        <v>20</v>
      </c>
      <c r="O3" s="13" t="s">
        <v>25</v>
      </c>
      <c r="P3" s="13" t="s">
        <v>22</v>
      </c>
      <c r="Q3" s="13" t="s">
        <v>23</v>
      </c>
      <c r="R3" s="16" t="s">
        <v>17</v>
      </c>
      <c r="S3" s="13" t="s">
        <v>18</v>
      </c>
      <c r="T3" s="13" t="s">
        <v>19</v>
      </c>
      <c r="U3" s="13" t="s">
        <v>20</v>
      </c>
      <c r="V3" s="13" t="s">
        <v>25</v>
      </c>
      <c r="W3" s="13" t="s">
        <v>22</v>
      </c>
      <c r="X3" s="13" t="s">
        <v>23</v>
      </c>
      <c r="Y3" s="16" t="s">
        <v>17</v>
      </c>
      <c r="Z3" s="13" t="s">
        <v>18</v>
      </c>
      <c r="AA3" s="13" t="s">
        <v>19</v>
      </c>
      <c r="AB3" s="13" t="s">
        <v>20</v>
      </c>
      <c r="AC3" s="13" t="s">
        <v>25</v>
      </c>
      <c r="AD3" s="13" t="s">
        <v>22</v>
      </c>
      <c r="AE3" s="13" t="s">
        <v>23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323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44" t="s">
        <v>41</v>
      </c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P18" s="284"/>
      <c r="Q18" s="285"/>
      <c r="R18" s="286"/>
      <c r="S18" s="342" t="s">
        <v>53</v>
      </c>
      <c r="T18" s="342"/>
      <c r="U18" s="342"/>
      <c r="V18" s="342"/>
      <c r="W18" s="342"/>
      <c r="X18" s="342"/>
      <c r="Y18" s="342"/>
      <c r="Z18" s="343"/>
      <c r="AA18" s="339" t="s">
        <v>54</v>
      </c>
      <c r="AB18" s="340"/>
      <c r="AC18" s="341"/>
    </row>
    <row r="19" spans="1:30" ht="52.5" thickBot="1">
      <c r="B19" s="183" t="s">
        <v>51</v>
      </c>
      <c r="C19" s="183" t="s">
        <v>52</v>
      </c>
      <c r="D19" s="184" t="s">
        <v>31</v>
      </c>
      <c r="E19" s="184" t="s">
        <v>32</v>
      </c>
      <c r="F19" s="184" t="s">
        <v>33</v>
      </c>
      <c r="G19" s="185" t="s">
        <v>34</v>
      </c>
      <c r="H19" s="185" t="s">
        <v>35</v>
      </c>
      <c r="I19" s="185" t="s">
        <v>38</v>
      </c>
      <c r="J19" s="56" t="s">
        <v>37</v>
      </c>
      <c r="K19" s="281" t="s">
        <v>141</v>
      </c>
      <c r="L19" s="56" t="s">
        <v>68</v>
      </c>
      <c r="M19" s="193" t="s">
        <v>96</v>
      </c>
      <c r="N19" s="192" t="s">
        <v>97</v>
      </c>
      <c r="O19" s="282" t="s">
        <v>143</v>
      </c>
      <c r="P19" s="278" t="s">
        <v>39</v>
      </c>
      <c r="Q19" s="287" t="s">
        <v>40</v>
      </c>
      <c r="R19" s="287" t="s">
        <v>93</v>
      </c>
      <c r="S19" s="134" t="s">
        <v>42</v>
      </c>
      <c r="T19" s="57" t="s">
        <v>43</v>
      </c>
      <c r="U19" s="57" t="s">
        <v>44</v>
      </c>
      <c r="V19" s="57" t="s">
        <v>45</v>
      </c>
      <c r="W19" s="54" t="s">
        <v>46</v>
      </c>
      <c r="X19" s="58" t="s">
        <v>47</v>
      </c>
      <c r="Y19" s="58" t="s">
        <v>48</v>
      </c>
      <c r="Z19" s="59" t="s">
        <v>49</v>
      </c>
      <c r="AA19" s="318" t="s">
        <v>50</v>
      </c>
      <c r="AB19" s="61" t="s">
        <v>17</v>
      </c>
      <c r="AC19" s="62" t="s">
        <v>56</v>
      </c>
      <c r="AD19" s="63" t="s">
        <v>55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7"/>
      <c r="Q20" s="208"/>
      <c r="R20" s="209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(G20*D21+H20*E21+I20*F21)</f>
        <v>5.1408377686718776</v>
      </c>
      <c r="K21" s="37">
        <f>'Cálculo Pa média harmônica'!M47</f>
        <v>5.1267235449270432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1.0835933616526046</v>
      </c>
      <c r="O21" s="37">
        <f>(M21/K21)</f>
        <v>1.0865765689624498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8.9486016017179135E-2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8.1295106926269997E-2</v>
      </c>
      <c r="Y21" s="60">
        <f t="shared" ref="Y21:Y30" si="31">X21/P21</f>
        <v>6.9674043926146552E-3</v>
      </c>
      <c r="Z21" s="37">
        <f t="shared" ref="Z21:Z30" si="32">(P21+X21)</f>
        <v>11.749213652380815</v>
      </c>
      <c r="AA21" s="37">
        <f t="shared" ref="AA21:AA30" si="33">(Z21/B4)</f>
        <v>1.0173541148504672</v>
      </c>
      <c r="AB21" s="47">
        <f t="shared" ref="AB21:AB30" si="34">(AB20*Q21)</f>
        <v>101.03148427769793</v>
      </c>
      <c r="AC21" s="47">
        <f>(AC20*AA21)</f>
        <v>101.73541148504673</v>
      </c>
      <c r="AD21" s="47">
        <f t="shared" ref="AD21:AD30" si="35">(AC21/AB21)*100</f>
        <v>100.69674043926145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(G21*D22+H21*E22+I21*F22)</f>
        <v>10.634165369033406</v>
      </c>
      <c r="K22" s="37">
        <f>'Cálculo Pa média harmônica'!M48</f>
        <v>10.406110141427028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1.0434932547726443</v>
      </c>
      <c r="O22" s="37">
        <f t="shared" ref="O22:O30" si="40">(M22/K22)</f>
        <v>1.0663619433112668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1.4967452026229626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0.38731611171387126</v>
      </c>
      <c r="Y22" s="60">
        <f t="shared" si="31"/>
        <v>6.4597584130120234E-3</v>
      </c>
      <c r="Z22" s="37">
        <f t="shared" si="32"/>
        <v>60.345612838986597</v>
      </c>
      <c r="AA22" s="37">
        <f t="shared" si="33"/>
        <v>1.0009888459506102</v>
      </c>
      <c r="AB22" s="47">
        <f t="shared" si="34"/>
        <v>100.48229748527082</v>
      </c>
      <c r="AC22" s="47">
        <f t="shared" ref="AC22:AC30" si="43">(AC21*AA22)</f>
        <v>101.83601213472738</v>
      </c>
      <c r="AD22" s="47">
        <f t="shared" si="35"/>
        <v>101.34721705547688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20.968693669723567</v>
      </c>
      <c r="K23" s="37">
        <f>'Cálculo Pa média harmônica'!M49</f>
        <v>20.652143202822735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0.90253947082012154</v>
      </c>
      <c r="O23" s="37">
        <f t="shared" si="40"/>
        <v>0.91637335179212109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9.4606665205974956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-0.2040196612206735</v>
      </c>
      <c r="Y23" s="60">
        <f t="shared" si="31"/>
        <v>-3.0336391425253106E-4</v>
      </c>
      <c r="Z23" s="37">
        <f t="shared" si="32"/>
        <v>672.32046870241572</v>
      </c>
      <c r="AA23" s="37">
        <f t="shared" si="33"/>
        <v>1.0489293580953785</v>
      </c>
      <c r="AB23" s="47">
        <f t="shared" si="34"/>
        <v>105.43081570610941</v>
      </c>
      <c r="AC23" s="47">
        <f t="shared" si="43"/>
        <v>106.81878283947276</v>
      </c>
      <c r="AD23" s="47">
        <f t="shared" si="35"/>
        <v>101.31647196701232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23.334625394091468</v>
      </c>
      <c r="K24" s="37">
        <f>'Cálculo Pa média harmônica'!M50</f>
        <v>23.319670343035689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0.90627913184056486</v>
      </c>
      <c r="O24" s="37">
        <f t="shared" si="40"/>
        <v>0.90686033433991797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52.586273800251774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55.781546527524597</v>
      </c>
      <c r="Y24" s="60">
        <f t="shared" si="31"/>
        <v>3.7381582587148222E-3</v>
      </c>
      <c r="Z24" s="37">
        <f t="shared" si="32"/>
        <v>14977.98191016389</v>
      </c>
      <c r="AA24" s="37">
        <f t="shared" si="33"/>
        <v>1.0624856773510292</v>
      </c>
      <c r="AB24" s="47">
        <f t="shared" si="34"/>
        <v>111.60154739310428</v>
      </c>
      <c r="AC24" s="47">
        <f t="shared" si="43"/>
        <v>113.4934268390097</v>
      </c>
      <c r="AD24" s="47">
        <f t="shared" si="35"/>
        <v>101.69520897343966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1.7648196927145283</v>
      </c>
      <c r="K25" s="37">
        <f>'Cálculo Pa média harmônica'!M51</f>
        <v>1.8322455834050666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0.84980383541317317</v>
      </c>
      <c r="O25" s="37">
        <f t="shared" si="40"/>
        <v>0.81853140062935781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-6458.109600119702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2806.7503998803022</v>
      </c>
      <c r="Y25" s="60">
        <f t="shared" si="31"/>
        <v>7.711819605713815E-3</v>
      </c>
      <c r="Z25" s="37">
        <f t="shared" si="32"/>
        <v>366761.11439988029</v>
      </c>
      <c r="AA25" s="37">
        <f t="shared" si="33"/>
        <v>1.0502754872877298</v>
      </c>
      <c r="AB25" s="47">
        <f t="shared" si="34"/>
        <v>116.31536644694593</v>
      </c>
      <c r="AC25" s="47">
        <f t="shared" si="43"/>
        <v>119.19936417729522</v>
      </c>
      <c r="AD25" s="47">
        <f t="shared" si="35"/>
        <v>102.4794640798082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1.1708254113157215</v>
      </c>
      <c r="K26" s="37">
        <f>'Cálculo Pa média harmônica'!M52</f>
        <v>1.218249808344831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0.92076931166743314</v>
      </c>
      <c r="O26" s="37">
        <f t="shared" si="40"/>
        <v>0.88492532539333379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-12709.373110785156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1675.1558892148532</v>
      </c>
      <c r="Y26" s="60">
        <f t="shared" si="31"/>
        <v>2.5252168722232357E-3</v>
      </c>
      <c r="Z26" s="37">
        <f t="shared" si="32"/>
        <v>665046.25388921471</v>
      </c>
      <c r="AA26" s="37">
        <f t="shared" si="33"/>
        <v>1.0291782488522125</v>
      </c>
      <c r="AB26" s="47">
        <f t="shared" si="34"/>
        <v>119.40771477843909</v>
      </c>
      <c r="AC26" s="47">
        <f t="shared" si="43"/>
        <v>122.67739288828585</v>
      </c>
      <c r="AD26" s="47">
        <f t="shared" si="35"/>
        <v>102.73824695155891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1.0799526222948501</v>
      </c>
      <c r="K27" s="37">
        <f>'Cálculo Pa média harmônica'!M53</f>
        <v>1.1464707681822832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0.98761917943784228</v>
      </c>
      <c r="O27" s="37">
        <f t="shared" si="40"/>
        <v>0.93031759052491136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-19115.817281069296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2056.7697189307182</v>
      </c>
      <c r="Y27" s="60">
        <f t="shared" si="31"/>
        <v>2.557013283729653E-3</v>
      </c>
      <c r="Z27" s="37">
        <f t="shared" si="32"/>
        <v>806420.88155910047</v>
      </c>
      <c r="AA27" s="37">
        <f t="shared" si="33"/>
        <v>1.0353506531882402</v>
      </c>
      <c r="AB27" s="47">
        <f t="shared" si="34"/>
        <v>123.31354112884181</v>
      </c>
      <c r="AC27" s="47">
        <f t="shared" si="43"/>
        <v>127.01411885831712</v>
      </c>
      <c r="AD27" s="47">
        <f t="shared" si="35"/>
        <v>103.00095001376113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1.0495419729648483</v>
      </c>
      <c r="K28" s="37">
        <f>'Cálculo Pa média harmônica'!M54</f>
        <v>1.1006830284613391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0.96448226855040731</v>
      </c>
      <c r="O28" s="37">
        <f t="shared" si="40"/>
        <v>0.91966951142970432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-18966.730738520659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-986.11373852063116</v>
      </c>
      <c r="Y28" s="60">
        <f t="shared" si="31"/>
        <v>-1.1310048661843028E-3</v>
      </c>
      <c r="Z28" s="37">
        <f t="shared" si="32"/>
        <v>870905.57126147929</v>
      </c>
      <c r="AA28" s="37">
        <f t="shared" si="33"/>
        <v>1.0001866650149731</v>
      </c>
      <c r="AB28" s="47">
        <f t="shared" si="34"/>
        <v>123.47621164907612</v>
      </c>
      <c r="AC28" s="47">
        <f t="shared" si="43"/>
        <v>127.03782795071561</v>
      </c>
      <c r="AD28" s="47">
        <f t="shared" si="35"/>
        <v>102.88445543807396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1.061543699558436</v>
      </c>
      <c r="K29" s="37">
        <f>'Cálculo Pa média harmônica'!M55</f>
        <v>1.1016183138593962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1.3567690255859028</v>
      </c>
      <c r="O29" s="37">
        <f t="shared" si="40"/>
        <v>1.3074125518310697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-13950.225512298653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-13119.398512298634</v>
      </c>
      <c r="Y29" s="60">
        <f t="shared" si="31"/>
        <v>-1.4235291434562017E-2</v>
      </c>
      <c r="Z29" s="37">
        <f t="shared" si="32"/>
        <v>908491.41448770126</v>
      </c>
      <c r="AA29" s="37">
        <f t="shared" si="33"/>
        <v>0.99376882733230698</v>
      </c>
      <c r="AB29" s="47">
        <f t="shared" si="34"/>
        <v>124.47880207895723</v>
      </c>
      <c r="AC29" s="47">
        <f t="shared" si="43"/>
        <v>126.24623330942602</v>
      </c>
      <c r="AD29" s="47">
        <f t="shared" si="35"/>
        <v>101.41986523082677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1.0786788990410543</v>
      </c>
      <c r="K30" s="37">
        <f>'Cálculo Pa média harmônica'!M56</f>
        <v>1.0914163493795574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0.97207226509156452</v>
      </c>
      <c r="O30" s="37">
        <f t="shared" si="40"/>
        <v>0.96072762818093116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-16250.80458659537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1465.0034134046055</v>
      </c>
      <c r="Y30" s="60">
        <f t="shared" si="31"/>
        <v>1.4563891584410908E-3</v>
      </c>
      <c r="Z30" s="37">
        <f t="shared" si="32"/>
        <v>1007379.8064134045</v>
      </c>
      <c r="AA30" s="37">
        <f t="shared" si="33"/>
        <v>1.0451423266742259</v>
      </c>
      <c r="AB30" s="47">
        <f t="shared" si="34"/>
        <v>129.90886696099449</v>
      </c>
      <c r="AC30" s="47">
        <f t="shared" si="43"/>
        <v>131.94528201487066</v>
      </c>
      <c r="AD30" s="47">
        <f t="shared" si="35"/>
        <v>101.56757202299949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6"/>
      <c r="M32" s="182"/>
    </row>
    <row r="33" spans="1:14" ht="3.75" customHeight="1"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</row>
    <row r="34" spans="1:14"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</row>
    <row r="35" spans="1:14">
      <c r="B35" s="258"/>
      <c r="C35" s="258"/>
      <c r="D35" s="258"/>
      <c r="E35" s="258"/>
      <c r="F35" s="258"/>
      <c r="G35" s="258"/>
      <c r="H35" s="258"/>
      <c r="I35" s="258"/>
      <c r="J35" s="258"/>
      <c r="K35" s="258"/>
      <c r="L35" s="259"/>
      <c r="M35" s="259"/>
      <c r="N35" s="259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6"/>
      <c r="M36" s="182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82"/>
      <c r="L37" s="48"/>
      <c r="M37" s="182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82"/>
      <c r="L38" s="48"/>
      <c r="M38" s="182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82"/>
      <c r="L39" s="48"/>
      <c r="M39" s="182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82"/>
      <c r="L40" s="48"/>
      <c r="M40" s="182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82"/>
      <c r="L41" s="48"/>
      <c r="M41" s="182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82"/>
      <c r="L42" s="48"/>
      <c r="M42" s="182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82"/>
      <c r="L43" s="48"/>
      <c r="M43" s="182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82"/>
      <c r="L44" s="48"/>
      <c r="M44" s="182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82"/>
      <c r="L45" s="48"/>
      <c r="M45" s="182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82"/>
      <c r="L46" s="48"/>
      <c r="M46" s="182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2"/>
  <sheetViews>
    <sheetView topLeftCell="A25" zoomScaleNormal="100" workbookViewId="0">
      <selection activeCell="K51" sqref="K51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26.7109375" bestFit="1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8">
      <c r="A1" s="23"/>
      <c r="B1" s="10" t="s">
        <v>14</v>
      </c>
      <c r="C1" s="3"/>
      <c r="D1" s="4"/>
      <c r="E1" s="4"/>
      <c r="F1" s="4"/>
      <c r="G1" s="4"/>
      <c r="H1" s="4"/>
      <c r="I1" s="21" t="s">
        <v>26</v>
      </c>
      <c r="J1" s="17"/>
      <c r="K1" s="17"/>
      <c r="L1" s="17"/>
      <c r="M1" s="17"/>
      <c r="N1" s="17"/>
      <c r="O1" s="28" t="s">
        <v>28</v>
      </c>
      <c r="P1" s="17"/>
      <c r="Q1" s="17"/>
      <c r="R1" s="17"/>
      <c r="S1" s="17"/>
      <c r="T1" s="18"/>
      <c r="U1" s="21" t="s">
        <v>29</v>
      </c>
      <c r="V1" s="17"/>
      <c r="W1" s="17"/>
      <c r="X1" s="17"/>
      <c r="Y1" s="17"/>
      <c r="Z1" s="17"/>
    </row>
    <row r="2" spans="1:58" ht="15.75" thickBot="1">
      <c r="A2" s="24"/>
      <c r="B2" s="11" t="s">
        <v>15</v>
      </c>
      <c r="C2" s="5"/>
      <c r="D2" s="6"/>
      <c r="E2" s="6"/>
      <c r="F2" s="6"/>
      <c r="G2" s="6"/>
      <c r="H2" s="6"/>
      <c r="I2" s="22" t="s">
        <v>27</v>
      </c>
      <c r="J2" s="12"/>
      <c r="K2" s="12"/>
      <c r="L2" s="12"/>
      <c r="M2" s="12"/>
      <c r="N2" s="12"/>
      <c r="O2" s="22" t="s">
        <v>30</v>
      </c>
      <c r="P2" s="12"/>
      <c r="Q2" s="12"/>
      <c r="R2" s="12"/>
      <c r="S2" s="12"/>
      <c r="T2" s="20"/>
      <c r="U2" s="22" t="s">
        <v>27</v>
      </c>
      <c r="V2" s="12"/>
      <c r="W2" s="12"/>
      <c r="X2" s="12"/>
      <c r="Y2" s="12"/>
      <c r="Z2" s="12"/>
    </row>
    <row r="3" spans="1:58" ht="52.5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22</v>
      </c>
      <c r="G3" s="30" t="s">
        <v>23</v>
      </c>
      <c r="H3" s="31" t="s">
        <v>24</v>
      </c>
      <c r="I3" s="72" t="s">
        <v>17</v>
      </c>
      <c r="J3" s="66" t="s">
        <v>18</v>
      </c>
      <c r="K3" s="66" t="s">
        <v>19</v>
      </c>
      <c r="L3" s="66" t="s">
        <v>20</v>
      </c>
      <c r="M3" s="66" t="s">
        <v>22</v>
      </c>
      <c r="N3" s="66" t="s">
        <v>23</v>
      </c>
      <c r="O3" s="72" t="s">
        <v>17</v>
      </c>
      <c r="P3" s="66" t="s">
        <v>18</v>
      </c>
      <c r="Q3" s="66" t="s">
        <v>19</v>
      </c>
      <c r="R3" s="66" t="s">
        <v>20</v>
      </c>
      <c r="S3" s="66" t="s">
        <v>22</v>
      </c>
      <c r="T3" s="66" t="s">
        <v>23</v>
      </c>
      <c r="U3" s="72" t="s">
        <v>17</v>
      </c>
      <c r="V3" s="66" t="s">
        <v>18</v>
      </c>
      <c r="W3" s="66" t="s">
        <v>19</v>
      </c>
      <c r="X3" s="66" t="s">
        <v>20</v>
      </c>
      <c r="Y3" s="66" t="s">
        <v>22</v>
      </c>
      <c r="Z3" s="66" t="s">
        <v>23</v>
      </c>
    </row>
    <row r="4" spans="1:58" s="89" customFormat="1" ht="12.75">
      <c r="A4" s="86">
        <v>1996</v>
      </c>
      <c r="B4" s="87">
        <v>854763.607812398</v>
      </c>
      <c r="C4" s="87">
        <v>556941.73631278705</v>
      </c>
      <c r="D4" s="87">
        <v>168822.87727164611</v>
      </c>
      <c r="E4" s="87">
        <v>159333.52483663801</v>
      </c>
      <c r="F4" s="87">
        <v>57527.3831143883</v>
      </c>
      <c r="G4" s="87">
        <v>76119.962709045605</v>
      </c>
      <c r="H4" s="85">
        <f>SUM(C4:E4)</f>
        <v>885098.13842107123</v>
      </c>
      <c r="I4" s="88">
        <v>2.2088640505145696</v>
      </c>
      <c r="J4" s="88">
        <v>3.2365808056054712</v>
      </c>
      <c r="K4" s="88">
        <v>-1.8257395592624404</v>
      </c>
      <c r="L4" s="88">
        <v>1.1955211401679211</v>
      </c>
      <c r="M4" s="88">
        <v>-0.41986446824197055</v>
      </c>
      <c r="N4" s="88">
        <v>5.5943151590062801</v>
      </c>
      <c r="O4" s="91">
        <f>(I4/100+1)</f>
        <v>1.0220886405051457</v>
      </c>
      <c r="P4" s="91">
        <f t="shared" ref="P4:T19" si="0">(J4/100+1)</f>
        <v>1.0323658080560547</v>
      </c>
      <c r="Q4" s="91">
        <f t="shared" si="0"/>
        <v>0.9817426044073756</v>
      </c>
      <c r="R4" s="91">
        <f t="shared" si="0"/>
        <v>1.0119552114016792</v>
      </c>
      <c r="S4" s="91">
        <f t="shared" si="0"/>
        <v>0.99580135531758029</v>
      </c>
      <c r="T4" s="91">
        <f>(N4/100+1)</f>
        <v>1.0559431515900628</v>
      </c>
      <c r="U4" s="91"/>
      <c r="V4" s="91"/>
      <c r="W4" s="91"/>
      <c r="X4" s="91"/>
      <c r="Y4" s="91"/>
      <c r="Z4" s="91"/>
    </row>
    <row r="5" spans="1:58" s="48" customFormat="1" ht="12.75">
      <c r="A5" s="84">
        <v>1997</v>
      </c>
      <c r="B5" s="81">
        <v>952089.19608881092</v>
      </c>
      <c r="C5" s="81">
        <v>621805.92830762896</v>
      </c>
      <c r="D5" s="81">
        <v>185993.43122636288</v>
      </c>
      <c r="E5" s="81">
        <v>182067.075576267</v>
      </c>
      <c r="F5" s="81">
        <v>66490.573118046406</v>
      </c>
      <c r="G5" s="81">
        <v>91329.724399258994</v>
      </c>
      <c r="H5" s="85">
        <f t="shared" ref="H5:H25" si="1">SUM(C5:E5)</f>
        <v>989866.43511025887</v>
      </c>
      <c r="I5" s="90">
        <v>3.3948459853159418</v>
      </c>
      <c r="J5" s="90">
        <v>3.0329738792639338</v>
      </c>
      <c r="K5" s="90">
        <v>1.2464328671492719</v>
      </c>
      <c r="L5" s="90">
        <v>8.4181143810977854</v>
      </c>
      <c r="M5" s="90">
        <v>11.019288717273001</v>
      </c>
      <c r="N5" s="90">
        <v>14.595076905645366</v>
      </c>
      <c r="O5" s="91">
        <f t="shared" ref="O5:O24" si="2">(I5/100+1)</f>
        <v>1.0339484598531594</v>
      </c>
      <c r="P5" s="91">
        <f t="shared" si="0"/>
        <v>1.0303297387926393</v>
      </c>
      <c r="Q5" s="91">
        <f t="shared" si="0"/>
        <v>1.0124643286714927</v>
      </c>
      <c r="R5" s="91">
        <f t="shared" si="0"/>
        <v>1.0841811438109779</v>
      </c>
      <c r="S5" s="91">
        <f t="shared" si="0"/>
        <v>1.11019288717273</v>
      </c>
      <c r="T5" s="91">
        <f t="shared" si="0"/>
        <v>1.1459507690564537</v>
      </c>
      <c r="U5" s="48">
        <f>(B5/B4)</f>
        <v>1.1138625783630387</v>
      </c>
      <c r="V5" s="48">
        <f t="shared" ref="V5:Z20" si="3">(C5/C4)</f>
        <v>1.1164649509377282</v>
      </c>
      <c r="W5" s="48">
        <f t="shared" si="3"/>
        <v>1.1017075068984183</v>
      </c>
      <c r="X5" s="48">
        <f t="shared" si="3"/>
        <v>1.1426790172560188</v>
      </c>
      <c r="Y5" s="48">
        <f t="shared" si="3"/>
        <v>1.1558073654390912</v>
      </c>
      <c r="Z5" s="48">
        <f t="shared" si="3"/>
        <v>1.1998130470498241</v>
      </c>
      <c r="AA5" s="37"/>
      <c r="AB5" s="37"/>
      <c r="AC5" s="37"/>
      <c r="AD5" s="37"/>
      <c r="AE5" s="37"/>
    </row>
    <row r="6" spans="1:58" s="48" customFormat="1" ht="12.75">
      <c r="A6" s="84">
        <v>1998</v>
      </c>
      <c r="B6" s="81">
        <v>1002351.019213479</v>
      </c>
      <c r="C6" s="81">
        <v>642931.00539023301</v>
      </c>
      <c r="D6" s="81">
        <v>201177.177894494</v>
      </c>
      <c r="E6" s="81">
        <v>185859.41916958211</v>
      </c>
      <c r="F6" s="81">
        <v>70470.29176008761</v>
      </c>
      <c r="G6" s="81">
        <v>94302.031812068803</v>
      </c>
      <c r="H6" s="85">
        <f t="shared" si="1"/>
        <v>1029967.6024543091</v>
      </c>
      <c r="I6" s="90">
        <v>0.3380979019523167</v>
      </c>
      <c r="J6" s="90">
        <v>-0.72001365514836602</v>
      </c>
      <c r="K6" s="90">
        <v>3.2217667269632155</v>
      </c>
      <c r="L6" s="90">
        <v>-0.16384079036084742</v>
      </c>
      <c r="M6" s="90">
        <v>4.9082053203446385</v>
      </c>
      <c r="N6" s="90">
        <v>-5.6661236631294631E-2</v>
      </c>
      <c r="O6" s="91">
        <f t="shared" si="2"/>
        <v>1.0033809790195232</v>
      </c>
      <c r="P6" s="91">
        <f t="shared" si="0"/>
        <v>0.99279986344851634</v>
      </c>
      <c r="Q6" s="91">
        <f t="shared" si="0"/>
        <v>1.0322176672696322</v>
      </c>
      <c r="R6" s="91">
        <f t="shared" si="0"/>
        <v>0.99836159209639153</v>
      </c>
      <c r="S6" s="91">
        <f t="shared" si="0"/>
        <v>1.0490820532034464</v>
      </c>
      <c r="T6" s="91">
        <f t="shared" si="0"/>
        <v>0.99943338763368705</v>
      </c>
      <c r="U6" s="48">
        <f t="shared" ref="U6:U24" si="4">(B6/B5)</f>
        <v>1.0527910865191454</v>
      </c>
      <c r="V6" s="48">
        <f t="shared" si="3"/>
        <v>1.0339737466641725</v>
      </c>
      <c r="W6" s="48">
        <f t="shared" si="3"/>
        <v>1.0816359296563101</v>
      </c>
      <c r="X6" s="48">
        <f t="shared" si="3"/>
        <v>1.0208293761038991</v>
      </c>
      <c r="Y6" s="48">
        <f t="shared" si="3"/>
        <v>1.0598538778568756</v>
      </c>
      <c r="Z6" s="48">
        <f t="shared" si="3"/>
        <v>1.0325447977902134</v>
      </c>
      <c r="AA6" s="37"/>
      <c r="AB6" s="37"/>
      <c r="AC6" s="37"/>
      <c r="AD6" s="37"/>
      <c r="AE6" s="37"/>
    </row>
    <row r="7" spans="1:58" s="48" customFormat="1" ht="12.75">
      <c r="A7" s="84">
        <v>1999</v>
      </c>
      <c r="B7" s="81">
        <v>1087710.456053993</v>
      </c>
      <c r="C7" s="81">
        <v>703532.42216893693</v>
      </c>
      <c r="D7" s="81">
        <v>215178.3959772219</v>
      </c>
      <c r="E7" s="81">
        <v>185088.01145095611</v>
      </c>
      <c r="F7" s="81">
        <v>104038.3984802151</v>
      </c>
      <c r="G7" s="81">
        <v>124186.820162843</v>
      </c>
      <c r="H7" s="85">
        <f t="shared" si="1"/>
        <v>1103798.8295971151</v>
      </c>
      <c r="I7" s="90">
        <v>0.46793756667953268</v>
      </c>
      <c r="J7" s="90">
        <v>0.37825757070713006</v>
      </c>
      <c r="K7" s="90">
        <v>1.6882063055398522</v>
      </c>
      <c r="L7" s="90">
        <v>-8.8753023735919427</v>
      </c>
      <c r="M7" s="90">
        <v>5.7062895860952034</v>
      </c>
      <c r="N7" s="90">
        <v>-15.094145488218979</v>
      </c>
      <c r="O7" s="91">
        <f t="shared" si="2"/>
        <v>1.0046793756667953</v>
      </c>
      <c r="P7" s="91">
        <f t="shared" si="0"/>
        <v>1.0037825757070713</v>
      </c>
      <c r="Q7" s="91">
        <f t="shared" si="0"/>
        <v>1.0168820630553985</v>
      </c>
      <c r="R7" s="91">
        <f t="shared" si="0"/>
        <v>0.91124697626408058</v>
      </c>
      <c r="S7" s="91">
        <f t="shared" si="0"/>
        <v>1.057062895860952</v>
      </c>
      <c r="T7" s="91">
        <f t="shared" si="0"/>
        <v>0.8490585451178102</v>
      </c>
      <c r="U7" s="48">
        <f t="shared" si="4"/>
        <v>1.0851592258643019</v>
      </c>
      <c r="V7" s="48">
        <f t="shared" si="3"/>
        <v>1.0942580405527671</v>
      </c>
      <c r="W7" s="48">
        <f t="shared" si="3"/>
        <v>1.0695964533813609</v>
      </c>
      <c r="X7" s="48">
        <f t="shared" si="3"/>
        <v>0.99584950968816843</v>
      </c>
      <c r="Y7" s="48">
        <f t="shared" si="3"/>
        <v>1.4763440860215016</v>
      </c>
      <c r="Z7" s="48">
        <f t="shared" si="3"/>
        <v>1.316905031381832</v>
      </c>
      <c r="AA7" s="37"/>
      <c r="AB7" s="37"/>
      <c r="AC7" s="37"/>
      <c r="AD7" s="37"/>
      <c r="AE7" s="37"/>
    </row>
    <row r="8" spans="1:58" s="48" customFormat="1" ht="12.75">
      <c r="A8" s="84">
        <v>2000</v>
      </c>
      <c r="B8" s="81">
        <v>1199092.07094021</v>
      </c>
      <c r="C8" s="81">
        <v>774525.94812310697</v>
      </c>
      <c r="D8" s="81">
        <v>225043.75019433501</v>
      </c>
      <c r="E8" s="81">
        <v>219487.6645917641</v>
      </c>
      <c r="F8" s="81">
        <v>122164.07582171899</v>
      </c>
      <c r="G8" s="81">
        <v>149307.50751354202</v>
      </c>
      <c r="H8" s="85">
        <f t="shared" si="1"/>
        <v>1219057.3629092062</v>
      </c>
      <c r="I8" s="90">
        <v>4.3879494436487976</v>
      </c>
      <c r="J8" s="90">
        <v>4.032632409599346</v>
      </c>
      <c r="K8" s="90">
        <v>-0.15126703488870241</v>
      </c>
      <c r="L8" s="90">
        <v>4.8131915912941192</v>
      </c>
      <c r="M8" s="90">
        <v>12.860549342006976</v>
      </c>
      <c r="N8" s="90">
        <v>10.798586695140644</v>
      </c>
      <c r="O8" s="91">
        <f t="shared" si="2"/>
        <v>1.043879494436488</v>
      </c>
      <c r="P8" s="91">
        <f t="shared" si="0"/>
        <v>1.0403263240959935</v>
      </c>
      <c r="Q8" s="91">
        <f t="shared" si="0"/>
        <v>0.99848732965111298</v>
      </c>
      <c r="R8" s="91">
        <f t="shared" si="0"/>
        <v>1.0481319159129412</v>
      </c>
      <c r="S8" s="91">
        <f t="shared" si="0"/>
        <v>1.1286054934200698</v>
      </c>
      <c r="T8" s="91">
        <f t="shared" si="0"/>
        <v>1.1079858669514064</v>
      </c>
      <c r="U8" s="48">
        <f t="shared" si="4"/>
        <v>1.1024000590104543</v>
      </c>
      <c r="V8" s="48">
        <f t="shared" si="3"/>
        <v>1.100910098407835</v>
      </c>
      <c r="W8" s="48">
        <f t="shared" si="3"/>
        <v>1.0458473266905355</v>
      </c>
      <c r="X8" s="48">
        <f t="shared" si="3"/>
        <v>1.1858556525143882</v>
      </c>
      <c r="Y8" s="48">
        <f t="shared" si="3"/>
        <v>1.174221033832531</v>
      </c>
      <c r="Z8" s="48">
        <f t="shared" si="3"/>
        <v>1.2022814282365786</v>
      </c>
      <c r="AA8" s="37"/>
      <c r="AB8" s="37"/>
      <c r="AC8" s="37"/>
      <c r="AD8" s="37"/>
      <c r="AE8" s="37"/>
    </row>
    <row r="9" spans="1:58" s="48" customFormat="1" ht="12.75">
      <c r="A9" s="84">
        <v>2001</v>
      </c>
      <c r="B9" s="81">
        <v>1315755.4678309299</v>
      </c>
      <c r="C9" s="81">
        <v>843500.67820294097</v>
      </c>
      <c r="D9" s="81">
        <v>254510.4618201991</v>
      </c>
      <c r="E9" s="81">
        <v>242336.9802015879</v>
      </c>
      <c r="F9" s="81">
        <v>162781.45963615601</v>
      </c>
      <c r="G9" s="81">
        <v>191634.18341005599</v>
      </c>
      <c r="H9" s="85">
        <f t="shared" si="1"/>
        <v>1340348.1202247278</v>
      </c>
      <c r="I9" s="90">
        <v>1.3898964044581463</v>
      </c>
      <c r="J9" s="90">
        <v>0.77130656553183741</v>
      </c>
      <c r="K9" s="90">
        <v>2.6159231137506733</v>
      </c>
      <c r="L9" s="90">
        <v>1.3044755130336538</v>
      </c>
      <c r="M9" s="90">
        <v>9.2305269093462918</v>
      </c>
      <c r="N9" s="90">
        <v>3.3314028453792943</v>
      </c>
      <c r="O9" s="91">
        <f t="shared" si="2"/>
        <v>1.0138989640445815</v>
      </c>
      <c r="P9" s="91">
        <f t="shared" si="0"/>
        <v>1.0077130656553184</v>
      </c>
      <c r="Q9" s="91">
        <f t="shared" si="0"/>
        <v>1.0261592311375067</v>
      </c>
      <c r="R9" s="91">
        <f t="shared" si="0"/>
        <v>1.0130447551303365</v>
      </c>
      <c r="S9" s="91">
        <f t="shared" si="0"/>
        <v>1.0923052690934629</v>
      </c>
      <c r="T9" s="91">
        <f t="shared" si="0"/>
        <v>1.0333140284537929</v>
      </c>
      <c r="U9" s="48">
        <f t="shared" si="4"/>
        <v>1.0972931101105889</v>
      </c>
      <c r="V9" s="48">
        <f t="shared" si="3"/>
        <v>1.0890541243285381</v>
      </c>
      <c r="W9" s="48">
        <f t="shared" si="3"/>
        <v>1.1309377025596947</v>
      </c>
      <c r="X9" s="48">
        <f t="shared" si="3"/>
        <v>1.1041029601928762</v>
      </c>
      <c r="Y9" s="48">
        <f t="shared" si="3"/>
        <v>1.3324822255743358</v>
      </c>
      <c r="Z9" s="48">
        <f t="shared" si="3"/>
        <v>1.2834865881923252</v>
      </c>
      <c r="AA9" s="37"/>
      <c r="AB9" s="37"/>
      <c r="AC9" s="37"/>
      <c r="AD9" s="37"/>
      <c r="AE9" s="37"/>
    </row>
    <row r="10" spans="1:58" s="48" customFormat="1" ht="12.75">
      <c r="A10" s="84">
        <v>2002</v>
      </c>
      <c r="B10" s="81">
        <v>1488787.255158368</v>
      </c>
      <c r="C10" s="81">
        <v>921536.011894066</v>
      </c>
      <c r="D10" s="81">
        <v>294923.728257059</v>
      </c>
      <c r="E10" s="81">
        <v>266883.737572624</v>
      </c>
      <c r="F10" s="81">
        <v>211863.214334841</v>
      </c>
      <c r="G10" s="81">
        <v>199315.37083534192</v>
      </c>
      <c r="H10" s="85">
        <f t="shared" si="1"/>
        <v>1483343.4777237489</v>
      </c>
      <c r="I10" s="90">
        <v>3.0534618568362815</v>
      </c>
      <c r="J10" s="90">
        <v>1.3188470606151137</v>
      </c>
      <c r="K10" s="90">
        <v>3.8163235971064635</v>
      </c>
      <c r="L10" s="90">
        <v>-1.4437748049126786</v>
      </c>
      <c r="M10" s="90">
        <v>6.4768219559220963</v>
      </c>
      <c r="N10" s="90">
        <v>-13.307268998102806</v>
      </c>
      <c r="O10" s="91">
        <f t="shared" si="2"/>
        <v>1.0305346185683628</v>
      </c>
      <c r="P10" s="91">
        <f t="shared" si="0"/>
        <v>1.0131884706061511</v>
      </c>
      <c r="Q10" s="91">
        <f t="shared" si="0"/>
        <v>1.0381632359710646</v>
      </c>
      <c r="R10" s="91">
        <f t="shared" si="0"/>
        <v>0.98556225195087321</v>
      </c>
      <c r="S10" s="91">
        <f t="shared" si="0"/>
        <v>1.064768219559221</v>
      </c>
      <c r="T10" s="91">
        <f t="shared" si="0"/>
        <v>0.86692731001897194</v>
      </c>
      <c r="U10" s="48">
        <f t="shared" si="4"/>
        <v>1.1315075571091391</v>
      </c>
      <c r="V10" s="48">
        <f t="shared" si="3"/>
        <v>1.0925136585039594</v>
      </c>
      <c r="W10" s="48">
        <f t="shared" si="3"/>
        <v>1.1587882327030241</v>
      </c>
      <c r="X10" s="48">
        <f t="shared" si="3"/>
        <v>1.1012918348269294</v>
      </c>
      <c r="Y10" s="48">
        <f t="shared" si="3"/>
        <v>1.3015193180377604</v>
      </c>
      <c r="Z10" s="48">
        <f t="shared" si="3"/>
        <v>1.0400825535851808</v>
      </c>
      <c r="AA10" s="37"/>
      <c r="AB10" s="37"/>
      <c r="AC10" s="37"/>
      <c r="AD10" s="37"/>
      <c r="AE10" s="37"/>
    </row>
    <row r="11" spans="1:58" s="48" customFormat="1" ht="12.75">
      <c r="A11" s="84">
        <v>2003</v>
      </c>
      <c r="B11" s="81">
        <v>1717950.39642449</v>
      </c>
      <c r="C11" s="81">
        <v>1062460.4170274199</v>
      </c>
      <c r="D11" s="81">
        <v>327741.61741585913</v>
      </c>
      <c r="E11" s="81">
        <v>285261.52566096897</v>
      </c>
      <c r="F11" s="81">
        <v>260798.33385320602</v>
      </c>
      <c r="G11" s="81">
        <v>222639.51702602001</v>
      </c>
      <c r="H11" s="85">
        <f t="shared" si="1"/>
        <v>1675463.5601042481</v>
      </c>
      <c r="I11" s="90">
        <v>1.1408289987709264</v>
      </c>
      <c r="J11" s="90">
        <v>-0.54599277769954435</v>
      </c>
      <c r="K11" s="90">
        <v>1.5965625719168708</v>
      </c>
      <c r="L11" s="90">
        <v>-3.9845123668534876</v>
      </c>
      <c r="M11" s="90">
        <v>11.015939410795994</v>
      </c>
      <c r="N11" s="90">
        <v>-0.48349720717721922</v>
      </c>
      <c r="O11" s="91">
        <f t="shared" si="2"/>
        <v>1.0114082899877093</v>
      </c>
      <c r="P11" s="91">
        <f t="shared" si="0"/>
        <v>0.99454007222300456</v>
      </c>
      <c r="Q11" s="91">
        <f t="shared" si="0"/>
        <v>1.0159656257191687</v>
      </c>
      <c r="R11" s="91">
        <f t="shared" si="0"/>
        <v>0.96015487633146512</v>
      </c>
      <c r="S11" s="91">
        <f t="shared" si="0"/>
        <v>1.1101593941079599</v>
      </c>
      <c r="T11" s="91">
        <f t="shared" si="0"/>
        <v>0.99516502792822781</v>
      </c>
      <c r="U11" s="48">
        <f t="shared" si="4"/>
        <v>1.1539260498584434</v>
      </c>
      <c r="V11" s="48">
        <f t="shared" si="3"/>
        <v>1.1529233836925232</v>
      </c>
      <c r="W11" s="48">
        <f t="shared" si="3"/>
        <v>1.1112758520745258</v>
      </c>
      <c r="X11" s="48">
        <f t="shared" si="3"/>
        <v>1.0688606516661363</v>
      </c>
      <c r="Y11" s="48">
        <f t="shared" si="3"/>
        <v>1.2309750641327715</v>
      </c>
      <c r="Z11" s="48">
        <f t="shared" si="3"/>
        <v>1.117021311968692</v>
      </c>
      <c r="AA11" s="37"/>
      <c r="AB11" s="37"/>
      <c r="AC11" s="37"/>
      <c r="AD11" s="37"/>
      <c r="AE11" s="37"/>
    </row>
    <row r="12" spans="1:58" s="48" customFormat="1" ht="12.75">
      <c r="A12" s="84">
        <v>2004</v>
      </c>
      <c r="B12" s="81">
        <v>1957751.2129625618</v>
      </c>
      <c r="C12" s="81">
        <v>1178694.99520058</v>
      </c>
      <c r="D12" s="81">
        <v>361549.34823060851</v>
      </c>
      <c r="E12" s="81">
        <v>339087.07796384202</v>
      </c>
      <c r="F12" s="81">
        <v>323924.84673222288</v>
      </c>
      <c r="G12" s="81">
        <v>257101.50118791108</v>
      </c>
      <c r="H12" s="85">
        <f t="shared" si="1"/>
        <v>1879331.4213950306</v>
      </c>
      <c r="I12" s="90">
        <v>5.7599646368599933</v>
      </c>
      <c r="J12" s="90">
        <v>3.9234940878446478</v>
      </c>
      <c r="K12" s="90">
        <v>3.8760372110371977</v>
      </c>
      <c r="L12" s="90">
        <v>8.4869633982647805</v>
      </c>
      <c r="M12" s="90">
        <v>14.473779705747569</v>
      </c>
      <c r="N12" s="90">
        <v>10.364045249957666</v>
      </c>
      <c r="O12" s="91">
        <f t="shared" si="2"/>
        <v>1.0575996463685999</v>
      </c>
      <c r="P12" s="91">
        <f t="shared" si="0"/>
        <v>1.0392349408784465</v>
      </c>
      <c r="Q12" s="91">
        <f t="shared" si="0"/>
        <v>1.038760372110372</v>
      </c>
      <c r="R12" s="91">
        <f t="shared" si="0"/>
        <v>1.0848696339826478</v>
      </c>
      <c r="S12" s="91">
        <f t="shared" si="0"/>
        <v>1.1447377970574757</v>
      </c>
      <c r="T12" s="91">
        <f t="shared" si="0"/>
        <v>1.1036404524995767</v>
      </c>
      <c r="U12" s="48">
        <f t="shared" si="4"/>
        <v>1.1395854135469574</v>
      </c>
      <c r="V12" s="48">
        <f t="shared" si="3"/>
        <v>1.1094013257438469</v>
      </c>
      <c r="W12" s="48">
        <f t="shared" si="3"/>
        <v>1.1031536094845471</v>
      </c>
      <c r="X12" s="48">
        <f t="shared" si="3"/>
        <v>1.1886884401187852</v>
      </c>
      <c r="Y12" s="48">
        <f t="shared" si="3"/>
        <v>1.2420510589402327</v>
      </c>
      <c r="Z12" s="48">
        <f t="shared" si="3"/>
        <v>1.154788263207845</v>
      </c>
      <c r="AA12" s="37"/>
      <c r="AB12" s="37"/>
      <c r="AC12" s="37"/>
      <c r="AD12" s="37"/>
      <c r="AE12" s="37"/>
    </row>
    <row r="13" spans="1:58" s="48" customFormat="1" ht="12.75">
      <c r="A13" s="84">
        <v>2005</v>
      </c>
      <c r="B13" s="81">
        <v>2170584.5034221341</v>
      </c>
      <c r="C13" s="81">
        <v>1313295.9133035</v>
      </c>
      <c r="D13" s="81">
        <v>410023.44358430139</v>
      </c>
      <c r="E13" s="81">
        <v>370218.87494921591</v>
      </c>
      <c r="F13" s="81">
        <v>330880.19577553007</v>
      </c>
      <c r="G13" s="81">
        <v>257061.583470515</v>
      </c>
      <c r="H13" s="85">
        <f t="shared" si="1"/>
        <v>2093538.2318370175</v>
      </c>
      <c r="I13" s="90">
        <v>3.2021308801870152</v>
      </c>
      <c r="J13" s="90">
        <v>4.421876813689396</v>
      </c>
      <c r="K13" s="90">
        <v>2.0109410967435126</v>
      </c>
      <c r="L13" s="90">
        <v>1.9563000854959434</v>
      </c>
      <c r="M13" s="90">
        <v>9.6441884617266105</v>
      </c>
      <c r="N13" s="90">
        <v>7.4613456752809837</v>
      </c>
      <c r="O13" s="91">
        <f t="shared" si="2"/>
        <v>1.0320213088018702</v>
      </c>
      <c r="P13" s="91">
        <f t="shared" si="0"/>
        <v>1.044218768136894</v>
      </c>
      <c r="Q13" s="91">
        <f t="shared" si="0"/>
        <v>1.0201094109674351</v>
      </c>
      <c r="R13" s="91">
        <f t="shared" si="0"/>
        <v>1.0195630008549594</v>
      </c>
      <c r="S13" s="91">
        <f t="shared" si="0"/>
        <v>1.0964418846172661</v>
      </c>
      <c r="T13" s="91">
        <f t="shared" si="0"/>
        <v>1.0746134567528098</v>
      </c>
      <c r="U13" s="48">
        <f t="shared" si="4"/>
        <v>1.108713144474319</v>
      </c>
      <c r="V13" s="48">
        <f t="shared" si="3"/>
        <v>1.1141948669087332</v>
      </c>
      <c r="W13" s="48">
        <f t="shared" si="3"/>
        <v>1.1340732477901592</v>
      </c>
      <c r="X13" s="48">
        <f t="shared" si="3"/>
        <v>1.0918106262624776</v>
      </c>
      <c r="Y13" s="48">
        <f t="shared" si="3"/>
        <v>1.0214721072294184</v>
      </c>
      <c r="Z13" s="48">
        <f t="shared" si="3"/>
        <v>0.99984473946199592</v>
      </c>
      <c r="AA13" s="37"/>
      <c r="AB13" s="37"/>
      <c r="AC13" s="37"/>
      <c r="AD13" s="37"/>
      <c r="AE13" s="37"/>
    </row>
    <row r="14" spans="1:58" s="83" customFormat="1" ht="13.5" thickBot="1">
      <c r="A14" s="84">
        <v>2006</v>
      </c>
      <c r="B14" s="81">
        <v>2409449.922072052</v>
      </c>
      <c r="C14" s="81">
        <v>1456215.5478957901</v>
      </c>
      <c r="D14" s="81">
        <v>458733.169347658</v>
      </c>
      <c r="E14" s="81">
        <v>414673.54952425044</v>
      </c>
      <c r="F14" s="81">
        <v>346341.95294723398</v>
      </c>
      <c r="G14" s="81">
        <v>281119.76464654488</v>
      </c>
      <c r="H14" s="85">
        <f t="shared" si="1"/>
        <v>2329622.2667676983</v>
      </c>
      <c r="I14" s="90">
        <v>3.9619888670540337</v>
      </c>
      <c r="J14" s="90">
        <v>5.2846996226464604</v>
      </c>
      <c r="K14" s="90">
        <v>3.5607997679351078</v>
      </c>
      <c r="L14" s="90">
        <v>6.6607897377033431</v>
      </c>
      <c r="M14" s="90">
        <v>4.8374265670775074</v>
      </c>
      <c r="N14" s="90">
        <v>17.762586147645855</v>
      </c>
      <c r="O14" s="91">
        <f t="shared" si="2"/>
        <v>1.0396198886705403</v>
      </c>
      <c r="P14" s="91">
        <f t="shared" si="0"/>
        <v>1.0528469962264646</v>
      </c>
      <c r="Q14" s="91">
        <f t="shared" si="0"/>
        <v>1.0356079976793511</v>
      </c>
      <c r="R14" s="91">
        <f t="shared" si="0"/>
        <v>1.0666078973770334</v>
      </c>
      <c r="S14" s="91">
        <f t="shared" si="0"/>
        <v>1.0483742656707751</v>
      </c>
      <c r="T14" s="91">
        <f t="shared" si="0"/>
        <v>1.1776258614764585</v>
      </c>
      <c r="U14" s="48">
        <f t="shared" si="4"/>
        <v>1.1100465880380717</v>
      </c>
      <c r="V14" s="48">
        <f t="shared" si="3"/>
        <v>1.1088251574870025</v>
      </c>
      <c r="W14" s="48">
        <f t="shared" si="3"/>
        <v>1.1187974164051471</v>
      </c>
      <c r="X14" s="48">
        <f t="shared" si="3"/>
        <v>1.1200767372574738</v>
      </c>
      <c r="Y14" s="48">
        <f t="shared" si="3"/>
        <v>1.0467291707666699</v>
      </c>
      <c r="Z14" s="48">
        <f t="shared" si="3"/>
        <v>1.0935891736572507</v>
      </c>
      <c r="AA14" s="45"/>
      <c r="AB14" s="45"/>
      <c r="AC14" s="45"/>
      <c r="AD14" s="45"/>
      <c r="AE14" s="45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</row>
    <row r="15" spans="1:58" s="48" customFormat="1" ht="12.75">
      <c r="A15" s="84">
        <v>2007</v>
      </c>
      <c r="B15" s="81">
        <v>2720262.9378383197</v>
      </c>
      <c r="C15" s="81">
        <v>1628756.0075216601</v>
      </c>
      <c r="D15" s="81">
        <v>515299.07141864696</v>
      </c>
      <c r="E15" s="81">
        <v>489532.026070041</v>
      </c>
      <c r="F15" s="81">
        <v>362547.80632569804</v>
      </c>
      <c r="G15" s="81">
        <v>325477.72680545301</v>
      </c>
      <c r="H15" s="85">
        <f t="shared" si="1"/>
        <v>2633587.1050103479</v>
      </c>
      <c r="I15" s="90">
        <v>6.0698706952166503</v>
      </c>
      <c r="J15" s="90">
        <v>6.376270532202466</v>
      </c>
      <c r="K15" s="90">
        <v>4.0691465149554684</v>
      </c>
      <c r="L15" s="90">
        <v>11.952407767507388</v>
      </c>
      <c r="M15" s="90">
        <v>6.176102548362894</v>
      </c>
      <c r="N15" s="90">
        <v>19.557600646784977</v>
      </c>
      <c r="O15" s="91">
        <f t="shared" si="2"/>
        <v>1.0606987069521665</v>
      </c>
      <c r="P15" s="91">
        <f t="shared" si="0"/>
        <v>1.0637627053220247</v>
      </c>
      <c r="Q15" s="91">
        <f t="shared" si="0"/>
        <v>1.0406914651495547</v>
      </c>
      <c r="R15" s="91">
        <f t="shared" si="0"/>
        <v>1.1195240776750739</v>
      </c>
      <c r="S15" s="91">
        <f t="shared" si="0"/>
        <v>1.0617610254836289</v>
      </c>
      <c r="T15" s="91">
        <f t="shared" si="0"/>
        <v>1.1955760064678498</v>
      </c>
      <c r="U15" s="48">
        <f t="shared" si="4"/>
        <v>1.1289974997691499</v>
      </c>
      <c r="V15" s="48">
        <f t="shared" si="3"/>
        <v>1.1184855221984056</v>
      </c>
      <c r="W15" s="48">
        <f t="shared" si="3"/>
        <v>1.123308942650536</v>
      </c>
      <c r="X15" s="48">
        <f t="shared" si="3"/>
        <v>1.1805238762676682</v>
      </c>
      <c r="Y15" s="48">
        <f t="shared" si="3"/>
        <v>1.0467914823501994</v>
      </c>
      <c r="Z15" s="48">
        <f t="shared" si="3"/>
        <v>1.157790264994992</v>
      </c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</row>
    <row r="16" spans="1:58" s="48" customFormat="1" ht="12.75">
      <c r="A16" s="84">
        <v>2008</v>
      </c>
      <c r="B16" s="81">
        <v>3109803.0890462822</v>
      </c>
      <c r="C16" s="81">
        <v>1857510.03591569</v>
      </c>
      <c r="D16" s="81">
        <v>585868.02161472698</v>
      </c>
      <c r="E16" s="81">
        <v>602845.57725732995</v>
      </c>
      <c r="F16" s="81">
        <v>420880.76604035415</v>
      </c>
      <c r="G16" s="81">
        <v>426775.9697693208</v>
      </c>
      <c r="H16" s="85">
        <f t="shared" si="1"/>
        <v>3046223.6347877472</v>
      </c>
      <c r="I16" s="90">
        <v>5.094195369951926</v>
      </c>
      <c r="J16" s="90">
        <v>6.4642650190438466</v>
      </c>
      <c r="K16" s="90">
        <v>2.0450403296866204</v>
      </c>
      <c r="L16" s="90">
        <v>12.286957035272916</v>
      </c>
      <c r="M16" s="90">
        <v>0.40924994140774107</v>
      </c>
      <c r="N16" s="90">
        <v>17.025709132234713</v>
      </c>
      <c r="O16" s="91">
        <f t="shared" si="2"/>
        <v>1.0509419536995193</v>
      </c>
      <c r="P16" s="91">
        <f t="shared" si="0"/>
        <v>1.0646426501904385</v>
      </c>
      <c r="Q16" s="91">
        <f t="shared" si="0"/>
        <v>1.0204504032968662</v>
      </c>
      <c r="R16" s="91">
        <f t="shared" si="0"/>
        <v>1.1228695703527292</v>
      </c>
      <c r="S16" s="91">
        <f t="shared" si="0"/>
        <v>1.0040924994140774</v>
      </c>
      <c r="T16" s="91">
        <f t="shared" si="0"/>
        <v>1.1702570913223471</v>
      </c>
      <c r="U16" s="48">
        <f t="shared" si="4"/>
        <v>1.1431994480347969</v>
      </c>
      <c r="V16" s="48">
        <f t="shared" si="3"/>
        <v>1.1404470819064578</v>
      </c>
      <c r="W16" s="48">
        <f t="shared" si="3"/>
        <v>1.1369475594081702</v>
      </c>
      <c r="X16" s="48">
        <f t="shared" si="3"/>
        <v>1.2314732135034538</v>
      </c>
      <c r="Y16" s="48">
        <f t="shared" si="3"/>
        <v>1.1608972905003656</v>
      </c>
      <c r="Z16" s="48">
        <f t="shared" si="3"/>
        <v>1.3112294163969522</v>
      </c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</row>
    <row r="17" spans="1:58" s="48" customFormat="1" ht="12.75">
      <c r="A17" s="84">
        <v>2009</v>
      </c>
      <c r="B17" s="81">
        <v>3333039.3554224167</v>
      </c>
      <c r="C17" s="81">
        <v>2065033.1912451701</v>
      </c>
      <c r="D17" s="81">
        <v>654963.51159058104</v>
      </c>
      <c r="E17" s="81">
        <v>636675.77898595296</v>
      </c>
      <c r="F17" s="81">
        <v>361680.47039454698</v>
      </c>
      <c r="G17" s="81">
        <v>375120.39618569904</v>
      </c>
      <c r="H17" s="85">
        <f t="shared" si="1"/>
        <v>3356672.4818217042</v>
      </c>
      <c r="I17" s="90">
        <v>-0.12581203171930788</v>
      </c>
      <c r="J17" s="90">
        <v>4.4563962626007481</v>
      </c>
      <c r="K17" s="90">
        <v>2.9451681455496592</v>
      </c>
      <c r="L17" s="90">
        <v>-2.1338752620527868</v>
      </c>
      <c r="M17" s="90">
        <v>-9.2470673345327103</v>
      </c>
      <c r="N17" s="90">
        <v>-7.6019675381440166</v>
      </c>
      <c r="O17" s="91">
        <f t="shared" si="2"/>
        <v>0.99874187968280692</v>
      </c>
      <c r="P17" s="91">
        <f t="shared" si="0"/>
        <v>1.0445639626260075</v>
      </c>
      <c r="Q17" s="91">
        <f t="shared" si="0"/>
        <v>1.0294516814554966</v>
      </c>
      <c r="R17" s="91">
        <f t="shared" si="0"/>
        <v>0.97866124737947213</v>
      </c>
      <c r="S17" s="91">
        <f t="shared" si="0"/>
        <v>0.9075293266546729</v>
      </c>
      <c r="T17" s="91">
        <f t="shared" si="0"/>
        <v>0.92398032461855983</v>
      </c>
      <c r="U17" s="48">
        <f t="shared" si="4"/>
        <v>1.0717846950382304</v>
      </c>
      <c r="V17" s="48">
        <f t="shared" si="3"/>
        <v>1.1117211489127585</v>
      </c>
      <c r="W17" s="48">
        <f t="shared" si="3"/>
        <v>1.1179369541034483</v>
      </c>
      <c r="X17" s="48">
        <f t="shared" si="3"/>
        <v>1.0561175249597665</v>
      </c>
      <c r="Y17" s="48">
        <f t="shared" si="3"/>
        <v>0.85934188391937338</v>
      </c>
      <c r="Z17" s="48">
        <f t="shared" si="3"/>
        <v>0.8789632565030725</v>
      </c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</row>
    <row r="18" spans="1:58" s="48" customFormat="1" ht="12.75">
      <c r="A18" s="84">
        <v>2010</v>
      </c>
      <c r="B18" s="81">
        <v>3885846.9999999981</v>
      </c>
      <c r="C18" s="81">
        <v>2340166.9999999991</v>
      </c>
      <c r="D18" s="81">
        <v>738966</v>
      </c>
      <c r="E18" s="81">
        <v>797945.99999999884</v>
      </c>
      <c r="F18" s="81">
        <v>417270.00000000052</v>
      </c>
      <c r="G18" s="81">
        <v>457722</v>
      </c>
      <c r="H18" s="85">
        <f t="shared" si="1"/>
        <v>3877078.9999999981</v>
      </c>
      <c r="I18" s="90">
        <v>7.5282256690782257</v>
      </c>
      <c r="J18" s="90">
        <v>6.229372177791026</v>
      </c>
      <c r="K18" s="90">
        <v>3.9206648474199968</v>
      </c>
      <c r="L18" s="90">
        <v>17.853921237588068</v>
      </c>
      <c r="M18" s="90">
        <v>11.721721662217654</v>
      </c>
      <c r="N18" s="90">
        <v>33.63902331091564</v>
      </c>
      <c r="O18" s="91">
        <f t="shared" si="2"/>
        <v>1.0752822566907823</v>
      </c>
      <c r="P18" s="91">
        <f t="shared" si="0"/>
        <v>1.0622937217779103</v>
      </c>
      <c r="Q18" s="91">
        <f t="shared" si="0"/>
        <v>1.0392066484742</v>
      </c>
      <c r="R18" s="91">
        <f t="shared" si="0"/>
        <v>1.1785392123758807</v>
      </c>
      <c r="S18" s="91">
        <f t="shared" si="0"/>
        <v>1.1172172166221765</v>
      </c>
      <c r="T18" s="91">
        <f t="shared" si="0"/>
        <v>1.3363902331091564</v>
      </c>
      <c r="U18" s="48">
        <f t="shared" si="4"/>
        <v>1.1658569208546057</v>
      </c>
      <c r="V18" s="48">
        <f t="shared" si="3"/>
        <v>1.1332345697499075</v>
      </c>
      <c r="W18" s="48">
        <f t="shared" si="3"/>
        <v>1.1282552186845014</v>
      </c>
      <c r="X18" s="48">
        <f t="shared" si="3"/>
        <v>1.2533003866911734</v>
      </c>
      <c r="Y18" s="48">
        <f t="shared" si="3"/>
        <v>1.1536979023081133</v>
      </c>
      <c r="Z18" s="48">
        <f t="shared" si="3"/>
        <v>1.2202002467853281</v>
      </c>
    </row>
    <row r="19" spans="1:58" s="48" customFormat="1" ht="12.75">
      <c r="A19" s="84">
        <v>2011</v>
      </c>
      <c r="B19" s="81">
        <v>4376382</v>
      </c>
      <c r="C19" s="81">
        <v>2637814.0000000033</v>
      </c>
      <c r="D19" s="81">
        <v>817038</v>
      </c>
      <c r="E19" s="81">
        <v>901926.99999999802</v>
      </c>
      <c r="F19" s="81">
        <v>501802</v>
      </c>
      <c r="G19" s="81">
        <v>535473</v>
      </c>
      <c r="H19" s="85">
        <f t="shared" si="1"/>
        <v>4356779.0000000009</v>
      </c>
      <c r="I19" s="90">
        <v>3.9744230794472646</v>
      </c>
      <c r="J19" s="90">
        <v>4.8184595372894989</v>
      </c>
      <c r="K19" s="90">
        <v>2.2042962734418081</v>
      </c>
      <c r="L19" s="90">
        <v>6.8340464141685375</v>
      </c>
      <c r="M19" s="90">
        <v>4.7892252019076098</v>
      </c>
      <c r="N19" s="90">
        <v>9.4220946338606559</v>
      </c>
      <c r="O19" s="91">
        <f t="shared" si="2"/>
        <v>1.0397442307944726</v>
      </c>
      <c r="P19" s="91">
        <f t="shared" si="0"/>
        <v>1.048184595372895</v>
      </c>
      <c r="Q19" s="91">
        <f t="shared" si="0"/>
        <v>1.0220429627344181</v>
      </c>
      <c r="R19" s="91">
        <f t="shared" si="0"/>
        <v>1.0683404641416854</v>
      </c>
      <c r="S19" s="91">
        <f t="shared" si="0"/>
        <v>1.0478922520190761</v>
      </c>
      <c r="T19" s="91">
        <f t="shared" si="0"/>
        <v>1.0942209463386066</v>
      </c>
      <c r="U19" s="48">
        <f t="shared" si="4"/>
        <v>1.1262363134729705</v>
      </c>
      <c r="V19" s="48">
        <f t="shared" si="3"/>
        <v>1.1271904953791778</v>
      </c>
      <c r="W19" s="48">
        <f t="shared" si="3"/>
        <v>1.1056503276199445</v>
      </c>
      <c r="X19" s="48">
        <f t="shared" si="3"/>
        <v>1.1303108230381496</v>
      </c>
      <c r="Y19" s="48">
        <f t="shared" si="3"/>
        <v>1.2025834591511477</v>
      </c>
      <c r="Z19" s="48">
        <f t="shared" si="3"/>
        <v>1.1698651146328995</v>
      </c>
    </row>
    <row r="20" spans="1:58" s="48" customFormat="1" ht="12.75">
      <c r="A20" s="84">
        <v>2012</v>
      </c>
      <c r="B20" s="81">
        <v>4814760</v>
      </c>
      <c r="C20" s="81">
        <v>2956834.0000000056</v>
      </c>
      <c r="D20" s="81">
        <v>892179.99999999907</v>
      </c>
      <c r="E20" s="81">
        <v>997459.99999999907</v>
      </c>
      <c r="F20" s="81">
        <v>563474.00000000093</v>
      </c>
      <c r="G20" s="81">
        <v>628916</v>
      </c>
      <c r="H20" s="85">
        <f t="shared" si="1"/>
        <v>4846474.0000000037</v>
      </c>
      <c r="I20" s="90">
        <v>1.9211759850944699</v>
      </c>
      <c r="J20" s="90">
        <v>3.4994506815112958</v>
      </c>
      <c r="K20" s="90">
        <v>2.2770054758772362</v>
      </c>
      <c r="L20" s="90">
        <v>0.77877699636463849</v>
      </c>
      <c r="M20" s="90">
        <v>0.27102323227055081</v>
      </c>
      <c r="N20" s="90">
        <v>0.72571352803980638</v>
      </c>
      <c r="O20" s="91">
        <f t="shared" si="2"/>
        <v>1.0192117598509447</v>
      </c>
      <c r="P20" s="91">
        <f t="shared" ref="P20:R24" si="5">(J20/100+1)</f>
        <v>1.034994506815113</v>
      </c>
      <c r="Q20" s="91">
        <f t="shared" si="5"/>
        <v>1.0227700547587724</v>
      </c>
      <c r="R20" s="91">
        <f t="shared" si="5"/>
        <v>1.0077877699636464</v>
      </c>
      <c r="S20" s="91">
        <f t="shared" ref="S20:T24" si="6">(M20/100+1)</f>
        <v>1.0027102323227055</v>
      </c>
      <c r="T20" s="91">
        <f t="shared" si="6"/>
        <v>1.0072571352803981</v>
      </c>
      <c r="U20" s="48">
        <f t="shared" si="4"/>
        <v>1.1001690437443532</v>
      </c>
      <c r="V20" s="48">
        <f t="shared" si="3"/>
        <v>1.1209410519468022</v>
      </c>
      <c r="W20" s="48">
        <f t="shared" si="3"/>
        <v>1.0919687945970677</v>
      </c>
      <c r="X20" s="48">
        <f t="shared" si="3"/>
        <v>1.1059209891709654</v>
      </c>
      <c r="Y20" s="48">
        <f t="shared" si="3"/>
        <v>1.1229010645633157</v>
      </c>
      <c r="Z20" s="48">
        <f t="shared" si="3"/>
        <v>1.1745055306243266</v>
      </c>
    </row>
    <row r="21" spans="1:58" s="48" customFormat="1" ht="12.75">
      <c r="A21" s="84">
        <v>2013</v>
      </c>
      <c r="B21" s="81">
        <v>5331619.0000000093</v>
      </c>
      <c r="C21" s="81">
        <v>3290421.9999999991</v>
      </c>
      <c r="D21" s="81">
        <v>1007274.999999998</v>
      </c>
      <c r="E21" s="81">
        <v>1114944</v>
      </c>
      <c r="F21" s="81">
        <v>620077.00000000093</v>
      </c>
      <c r="G21" s="81">
        <v>742784</v>
      </c>
      <c r="H21" s="85">
        <f t="shared" si="1"/>
        <v>5412640.9999999972</v>
      </c>
      <c r="I21" s="90">
        <v>3.0048226702887426</v>
      </c>
      <c r="J21" s="90">
        <v>3.4710436906500997</v>
      </c>
      <c r="K21" s="90">
        <v>1.5101212759759619</v>
      </c>
      <c r="L21" s="90">
        <v>5.8272010907708172</v>
      </c>
      <c r="M21" s="90">
        <v>2.394254215811209</v>
      </c>
      <c r="N21" s="90">
        <v>7.2395995649657152</v>
      </c>
      <c r="O21" s="91">
        <f t="shared" si="2"/>
        <v>1.0300482267028874</v>
      </c>
      <c r="P21" s="91">
        <f t="shared" si="5"/>
        <v>1.034710436906501</v>
      </c>
      <c r="Q21" s="91">
        <f t="shared" si="5"/>
        <v>1.0151012127597596</v>
      </c>
      <c r="R21" s="91">
        <f t="shared" si="5"/>
        <v>1.0582720109077082</v>
      </c>
      <c r="S21" s="91">
        <f t="shared" si="6"/>
        <v>1.0239425421581121</v>
      </c>
      <c r="T21" s="91">
        <f t="shared" si="6"/>
        <v>1.0723959956496572</v>
      </c>
      <c r="U21" s="48">
        <f t="shared" si="4"/>
        <v>1.1073488605870301</v>
      </c>
      <c r="V21" s="48">
        <f t="shared" ref="V21:Z24" si="7">(C21/C20)</f>
        <v>1.112819319583038</v>
      </c>
      <c r="W21" s="48">
        <f t="shared" si="7"/>
        <v>1.1290042368131981</v>
      </c>
      <c r="X21" s="48">
        <f t="shared" si="7"/>
        <v>1.1177831692498958</v>
      </c>
      <c r="Y21" s="48">
        <f t="shared" si="7"/>
        <v>1.1004536145412209</v>
      </c>
      <c r="Z21" s="48">
        <f t="shared" si="7"/>
        <v>1.1810543856413258</v>
      </c>
    </row>
    <row r="22" spans="1:58" s="48" customFormat="1" ht="12.75">
      <c r="A22" s="84">
        <v>2014</v>
      </c>
      <c r="B22" s="81">
        <v>5778952.9999999991</v>
      </c>
      <c r="C22" s="81">
        <v>3638404.0000000061</v>
      </c>
      <c r="D22" s="81">
        <v>1106874</v>
      </c>
      <c r="E22" s="81">
        <v>1148452.9999999991</v>
      </c>
      <c r="F22" s="81">
        <v>636374.99999999895</v>
      </c>
      <c r="G22" s="81">
        <v>790183.00000000093</v>
      </c>
      <c r="H22" s="85">
        <f t="shared" si="1"/>
        <v>5893731.0000000047</v>
      </c>
      <c r="I22" s="90">
        <v>0.50395574027337631</v>
      </c>
      <c r="J22" s="90">
        <v>2.2503192599612198</v>
      </c>
      <c r="K22" s="90">
        <v>0.81308480802149141</v>
      </c>
      <c r="L22" s="90">
        <v>-4.2240686527752818</v>
      </c>
      <c r="M22" s="90">
        <v>-1.1338914360636498</v>
      </c>
      <c r="N22" s="90">
        <v>-1.9137461226951924</v>
      </c>
      <c r="O22" s="91">
        <f t="shared" si="2"/>
        <v>1.0050395574027338</v>
      </c>
      <c r="P22" s="91">
        <f t="shared" si="5"/>
        <v>1.0225031925996122</v>
      </c>
      <c r="Q22" s="91">
        <f t="shared" si="5"/>
        <v>1.0081308480802149</v>
      </c>
      <c r="R22" s="91">
        <f t="shared" si="5"/>
        <v>0.95775931347224719</v>
      </c>
      <c r="S22" s="91">
        <f t="shared" si="6"/>
        <v>0.9886610856393635</v>
      </c>
      <c r="T22" s="91">
        <f t="shared" si="6"/>
        <v>0.98086253877304808</v>
      </c>
      <c r="U22" s="48">
        <f t="shared" si="4"/>
        <v>1.083902094279428</v>
      </c>
      <c r="V22" s="48">
        <f t="shared" si="7"/>
        <v>1.1057560398027995</v>
      </c>
      <c r="W22" s="48">
        <f t="shared" si="7"/>
        <v>1.0988796505423069</v>
      </c>
      <c r="X22" s="48">
        <f t="shared" si="7"/>
        <v>1.0300544242580785</v>
      </c>
      <c r="Y22" s="48">
        <f t="shared" si="7"/>
        <v>1.026283832491768</v>
      </c>
      <c r="Z22" s="48">
        <f t="shared" si="7"/>
        <v>1.063812629243496</v>
      </c>
    </row>
    <row r="23" spans="1:58" s="48" customFormat="1" ht="12.75">
      <c r="A23" s="84">
        <v>2015</v>
      </c>
      <c r="B23" s="81">
        <v>5995786.9999999991</v>
      </c>
      <c r="C23" s="81">
        <v>3835192.9999999963</v>
      </c>
      <c r="D23" s="81">
        <v>1185776.0000000021</v>
      </c>
      <c r="E23" s="81">
        <v>1069397.0000000009</v>
      </c>
      <c r="F23" s="81">
        <v>773426.527</v>
      </c>
      <c r="G23" s="81">
        <v>844082.98</v>
      </c>
      <c r="H23" s="85">
        <f t="shared" si="1"/>
        <v>6090365.9999999991</v>
      </c>
      <c r="I23" s="90">
        <v>-3.5457633934728006</v>
      </c>
      <c r="J23" s="90">
        <v>-3.2164927259314746</v>
      </c>
      <c r="K23" s="90">
        <v>-1.4365682092088439</v>
      </c>
      <c r="L23" s="90">
        <v>-13.946500205058376</v>
      </c>
      <c r="M23" s="90">
        <v>6.8195639363582528</v>
      </c>
      <c r="N23" s="90">
        <v>-14.190636852475746</v>
      </c>
      <c r="O23" s="91">
        <f t="shared" si="2"/>
        <v>0.96454236606527199</v>
      </c>
      <c r="P23" s="91">
        <f t="shared" si="5"/>
        <v>0.96783507274068525</v>
      </c>
      <c r="Q23" s="91">
        <f t="shared" si="5"/>
        <v>0.98563431790791156</v>
      </c>
      <c r="R23" s="91">
        <f t="shared" si="5"/>
        <v>0.86053499794941624</v>
      </c>
      <c r="S23" s="91">
        <f t="shared" si="6"/>
        <v>1.0681956393635825</v>
      </c>
      <c r="T23" s="91">
        <f t="shared" si="6"/>
        <v>0.85809363147524254</v>
      </c>
      <c r="U23" s="48">
        <f t="shared" si="4"/>
        <v>1.0375213295557171</v>
      </c>
      <c r="V23" s="48">
        <f t="shared" si="7"/>
        <v>1.0540866269935911</v>
      </c>
      <c r="W23" s="48">
        <f t="shared" si="7"/>
        <v>1.0712836330061073</v>
      </c>
      <c r="X23" s="48">
        <f t="shared" si="7"/>
        <v>0.93116305151364642</v>
      </c>
      <c r="Y23" s="48">
        <f t="shared" si="7"/>
        <v>1.2153628395207248</v>
      </c>
      <c r="Z23" s="48">
        <f t="shared" si="7"/>
        <v>1.0682120217721705</v>
      </c>
    </row>
    <row r="24" spans="1:58">
      <c r="A24" s="84">
        <v>2016</v>
      </c>
      <c r="B24" s="81">
        <v>6259227.7899210192</v>
      </c>
      <c r="C24" s="81">
        <v>4007330.4331000079</v>
      </c>
      <c r="D24" s="81">
        <v>1262801.9880000001</v>
      </c>
      <c r="E24" s="81">
        <v>1009175.689845003</v>
      </c>
      <c r="F24" s="81">
        <v>782625.76199999999</v>
      </c>
      <c r="G24" s="81">
        <v>759889.91500000004</v>
      </c>
      <c r="H24" s="85">
        <f t="shared" si="1"/>
        <v>6279308.1109450115</v>
      </c>
      <c r="I24" s="90">
        <v>-3.4627157205371462</v>
      </c>
      <c r="J24" s="90">
        <v>-4.3405108540113035</v>
      </c>
      <c r="K24" s="90">
        <v>-5.6153776092671137E-2</v>
      </c>
      <c r="L24" s="90">
        <v>-10.271979734960246</v>
      </c>
      <c r="M24" s="90">
        <v>1.9157936721361013</v>
      </c>
      <c r="N24" s="90">
        <v>-10.161297699777183</v>
      </c>
      <c r="O24" s="91">
        <f t="shared" si="2"/>
        <v>0.96537284279462854</v>
      </c>
      <c r="P24" s="91">
        <f t="shared" si="5"/>
        <v>0.95659489145988696</v>
      </c>
      <c r="Q24" s="91">
        <f t="shared" si="5"/>
        <v>0.99943846223907329</v>
      </c>
      <c r="R24" s="91">
        <f t="shared" si="5"/>
        <v>0.89728020265039754</v>
      </c>
      <c r="S24" s="91">
        <f t="shared" si="6"/>
        <v>1.019157936721361</v>
      </c>
      <c r="T24" s="91">
        <f t="shared" si="6"/>
        <v>0.89838702300222817</v>
      </c>
      <c r="U24" s="48">
        <f t="shared" si="4"/>
        <v>1.0439376498733228</v>
      </c>
      <c r="V24" s="48">
        <f t="shared" si="7"/>
        <v>1.0448836429092387</v>
      </c>
      <c r="W24" s="48">
        <f t="shared" si="7"/>
        <v>1.0649582956646093</v>
      </c>
      <c r="X24" s="48">
        <f t="shared" si="7"/>
        <v>0.9436866662661314</v>
      </c>
      <c r="Y24" s="48">
        <f t="shared" si="7"/>
        <v>1.0118941291497752</v>
      </c>
      <c r="Z24" s="48">
        <f t="shared" si="7"/>
        <v>0.90025499033282252</v>
      </c>
    </row>
    <row r="25" spans="1:58">
      <c r="A25" s="84">
        <v>2017</v>
      </c>
      <c r="B25" s="81">
        <v>6559940.2597514214</v>
      </c>
      <c r="C25" s="81">
        <v>4161219.81325013</v>
      </c>
      <c r="D25" s="81">
        <v>1315135.6340000001</v>
      </c>
      <c r="E25" s="81">
        <v>1025615.2317722638</v>
      </c>
      <c r="F25" s="81">
        <v>824425.37100000004</v>
      </c>
      <c r="G25" s="81">
        <v>757816.27600000007</v>
      </c>
      <c r="H25" s="85">
        <f t="shared" si="1"/>
        <v>6501970.6790223932</v>
      </c>
      <c r="I25" s="90">
        <v>0.98543643016739679</v>
      </c>
      <c r="J25" s="90">
        <v>0.96366323277614629</v>
      </c>
      <c r="K25" s="90">
        <v>-0.5583911861881008</v>
      </c>
      <c r="L25" s="90">
        <v>-1.8390047454378999</v>
      </c>
      <c r="M25" s="90">
        <v>5.1792415315290441</v>
      </c>
      <c r="N25" s="90">
        <v>4.9934207954144272</v>
      </c>
      <c r="O25" s="91">
        <f>(I25/100+1)</f>
        <v>1.009854364301674</v>
      </c>
      <c r="P25" s="91">
        <f t="shared" ref="P25" si="8">(J25/100+1)</f>
        <v>1.0096366323277615</v>
      </c>
      <c r="Q25" s="91">
        <f t="shared" ref="Q25" si="9">(K25/100+1)</f>
        <v>0.99441608813811899</v>
      </c>
      <c r="R25" s="91">
        <f t="shared" ref="R25" si="10">(L25/100+1)</f>
        <v>0.981609952545621</v>
      </c>
      <c r="S25" s="91">
        <f t="shared" ref="S25" si="11">(M25/100+1)</f>
        <v>1.0517924153152904</v>
      </c>
      <c r="T25" s="91">
        <f t="shared" ref="T25" si="12">(N25/100+1)</f>
        <v>1.0499342079541443</v>
      </c>
      <c r="U25" s="48">
        <f t="shared" ref="U25" si="13">(B25/B24)</f>
        <v>1.0480430621672896</v>
      </c>
      <c r="V25" s="48">
        <f t="shared" ref="V25" si="14">(C25/C24)</f>
        <v>1.0384019692708684</v>
      </c>
      <c r="W25" s="48">
        <f t="shared" ref="W25" si="15">(D25/D24)</f>
        <v>1.0414424798957476</v>
      </c>
      <c r="X25" s="48">
        <f t="shared" ref="X25" si="16">(E25/E24)</f>
        <v>1.0162900693037757</v>
      </c>
      <c r="Y25" s="48">
        <f t="shared" ref="Y25" si="17">(F25/F24)</f>
        <v>1.0534094468001938</v>
      </c>
      <c r="Z25" s="48">
        <f t="shared" ref="Z25" si="18">(G25/G24)</f>
        <v>0.9972711323586918</v>
      </c>
    </row>
    <row r="26" spans="1:58">
      <c r="A26" s="84"/>
      <c r="C26" s="323"/>
      <c r="F26" s="323"/>
      <c r="G26" s="33"/>
      <c r="H26" s="65"/>
      <c r="I26" s="65"/>
    </row>
    <row r="27" spans="1:58" ht="14.25" customHeight="1" thickBot="1">
      <c r="A27" s="27"/>
      <c r="B27" s="44"/>
      <c r="C27" s="44"/>
      <c r="D27" s="44"/>
      <c r="E27" s="44"/>
      <c r="F27" s="44"/>
      <c r="G27" s="44"/>
      <c r="H27" s="44"/>
      <c r="I27" s="44"/>
      <c r="J27" s="44"/>
    </row>
    <row r="28" spans="1:58" ht="15" customHeight="1" thickBot="1">
      <c r="A28" s="27"/>
      <c r="B28" s="344" t="s">
        <v>41</v>
      </c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  <c r="P28" s="278"/>
      <c r="Q28" s="279"/>
      <c r="R28" s="279"/>
      <c r="S28" s="177"/>
      <c r="T28" s="342" t="s">
        <v>53</v>
      </c>
      <c r="U28" s="342"/>
      <c r="V28" s="342"/>
      <c r="W28" s="342"/>
      <c r="X28" s="342"/>
      <c r="Y28" s="342"/>
      <c r="Z28" s="342"/>
      <c r="AA28" s="343"/>
      <c r="AB28" s="339" t="s">
        <v>54</v>
      </c>
      <c r="AC28" s="340"/>
      <c r="AD28" s="341"/>
    </row>
    <row r="29" spans="1:58" ht="48" customHeight="1" thickBot="1">
      <c r="A29" s="27"/>
      <c r="B29" s="183" t="s">
        <v>51</v>
      </c>
      <c r="C29" s="183" t="s">
        <v>52</v>
      </c>
      <c r="D29" s="184" t="s">
        <v>31</v>
      </c>
      <c r="E29" s="184" t="s">
        <v>32</v>
      </c>
      <c r="F29" s="184" t="s">
        <v>61</v>
      </c>
      <c r="G29" s="185" t="s">
        <v>34</v>
      </c>
      <c r="H29" s="185" t="s">
        <v>35</v>
      </c>
      <c r="I29" s="185" t="s">
        <v>36</v>
      </c>
      <c r="J29" s="56" t="s">
        <v>37</v>
      </c>
      <c r="K29" s="281" t="s">
        <v>141</v>
      </c>
      <c r="L29" s="56" t="s">
        <v>68</v>
      </c>
      <c r="M29" s="191" t="s">
        <v>96</v>
      </c>
      <c r="N29" s="192" t="s">
        <v>97</v>
      </c>
      <c r="O29" s="282" t="s">
        <v>143</v>
      </c>
      <c r="P29" s="278" t="s">
        <v>39</v>
      </c>
      <c r="Q29" s="287" t="s">
        <v>40</v>
      </c>
      <c r="R29" s="279" t="s">
        <v>93</v>
      </c>
      <c r="S29" s="57" t="s">
        <v>42</v>
      </c>
      <c r="T29" s="57" t="s">
        <v>43</v>
      </c>
      <c r="U29" s="57" t="s">
        <v>44</v>
      </c>
      <c r="V29" s="57" t="s">
        <v>45</v>
      </c>
      <c r="W29" s="54" t="s">
        <v>46</v>
      </c>
      <c r="X29" s="58" t="s">
        <v>47</v>
      </c>
      <c r="Y29" s="58" t="s">
        <v>48</v>
      </c>
      <c r="Z29" s="59" t="s">
        <v>49</v>
      </c>
      <c r="AA29" s="55" t="s">
        <v>50</v>
      </c>
      <c r="AB29" s="61" t="s">
        <v>17</v>
      </c>
      <c r="AC29" s="62" t="s">
        <v>56</v>
      </c>
      <c r="AD29" s="63" t="s">
        <v>55</v>
      </c>
    </row>
    <row r="30" spans="1:58" s="53" customFormat="1" ht="12.75">
      <c r="A30" s="26">
        <v>1996</v>
      </c>
      <c r="B30" s="50"/>
      <c r="C30" s="26"/>
      <c r="D30" s="38"/>
      <c r="E30" s="38"/>
      <c r="F30" s="38"/>
      <c r="G30" s="37">
        <f t="shared" ref="G30:G50" si="19">(C4/H4)</f>
        <v>0.6292429191030916</v>
      </c>
      <c r="H30" s="37">
        <f t="shared" ref="H30:H50" si="20">(D4/H4)</f>
        <v>0.19073916206942843</v>
      </c>
      <c r="I30" s="37">
        <f t="shared" ref="I30:I50" si="21">(E4/H4)</f>
        <v>0.18001791882747994</v>
      </c>
      <c r="J30" s="38"/>
      <c r="K30" s="38"/>
      <c r="L30" s="38"/>
      <c r="M30" s="38"/>
      <c r="N30" s="35"/>
      <c r="O30" s="35"/>
      <c r="P30" s="210"/>
      <c r="Q30" s="80">
        <f t="shared" ref="Q30:Q50" si="22">O4</f>
        <v>1.0220886405051457</v>
      </c>
      <c r="R30" s="211"/>
      <c r="S30" s="37">
        <f t="shared" ref="S30:S50" si="23">(F4-G4)</f>
        <v>-18592.579594657305</v>
      </c>
      <c r="T30" s="37"/>
      <c r="U30" s="37"/>
      <c r="V30" s="37"/>
      <c r="W30" s="37"/>
      <c r="X30" s="37"/>
      <c r="Y30" s="37"/>
      <c r="Z30" s="37"/>
      <c r="AA30" s="37"/>
      <c r="AB30" s="47">
        <v>100</v>
      </c>
      <c r="AC30" s="47">
        <v>100</v>
      </c>
      <c r="AD30" s="47">
        <f>(AC30/AB30)*100</f>
        <v>100</v>
      </c>
    </row>
    <row r="31" spans="1:58" s="53" customFormat="1" ht="12.75">
      <c r="A31" s="26">
        <v>1997</v>
      </c>
      <c r="B31" s="50">
        <f t="shared" ref="B31:B50" si="24">(Y5/S5)</f>
        <v>1.041086984787414</v>
      </c>
      <c r="C31" s="50">
        <f t="shared" ref="C31:C50" si="25">(Z5/T5)</f>
        <v>1.0470022617443848</v>
      </c>
      <c r="D31" s="37">
        <f t="shared" ref="D31:D50" si="26">(V5/P5)</f>
        <v>1.0835996564032246</v>
      </c>
      <c r="E31" s="37">
        <f t="shared" ref="E31:E50" si="27">(W5/Q5)</f>
        <v>1.0881445160088024</v>
      </c>
      <c r="F31" s="37">
        <f t="shared" ref="F31:F50" si="28">(X5/R5)</f>
        <v>1.0539558115163454</v>
      </c>
      <c r="G31" s="37">
        <f t="shared" si="19"/>
        <v>0.62817154542508302</v>
      </c>
      <c r="H31" s="37">
        <f t="shared" si="20"/>
        <v>0.18789750276323444</v>
      </c>
      <c r="I31" s="37">
        <f t="shared" si="21"/>
        <v>0.18393095181168254</v>
      </c>
      <c r="J31" s="48">
        <f t="shared" ref="J31:J50" si="29">(G30*D31+H30*E31+I30*F31)</f>
        <v>1.0791301158535351</v>
      </c>
      <c r="K31" s="48">
        <f>'Cálculo Pa média harmônica'!M53</f>
        <v>1.1464707681822832</v>
      </c>
      <c r="L31" s="48">
        <f t="shared" ref="L31:L50" si="30">(U5/O5)</f>
        <v>1.077290234100478</v>
      </c>
      <c r="M31" s="37">
        <f t="shared" ref="M31:M50" si="31">GEOMEAN(B31:C31)</f>
        <v>1.0440404339608043</v>
      </c>
      <c r="N31" s="37">
        <f t="shared" ref="N31:N50" si="32">(M31/J31)</f>
        <v>0.96748336333383045</v>
      </c>
      <c r="O31" s="37">
        <f>(M31/K31)</f>
        <v>0.91065595646727115</v>
      </c>
      <c r="P31" s="64">
        <f t="shared" ref="P31:P50" si="33">(B4*O5)</f>
        <v>883781.51583615888</v>
      </c>
      <c r="Q31" s="80">
        <f t="shared" si="22"/>
        <v>1.0339484598531594</v>
      </c>
      <c r="R31" s="92">
        <f t="shared" ref="R31:R50" si="34">(B31/C31)</f>
        <v>0.99435027299070444</v>
      </c>
      <c r="S31" s="37">
        <f t="shared" si="23"/>
        <v>-24839.151281212587</v>
      </c>
      <c r="T31" s="37">
        <f t="shared" ref="T31:T50" si="35">(S31/J31)</f>
        <v>-23017.753759532628</v>
      </c>
      <c r="U31" s="37">
        <f t="shared" ref="U31:U50" si="36">(F5/B31)</f>
        <v>63866.491551254505</v>
      </c>
      <c r="V31" s="37">
        <f t="shared" ref="V31:V50" si="37">(G5/C31)</f>
        <v>87229.729806979376</v>
      </c>
      <c r="W31" s="37">
        <f>(U31-V31)</f>
        <v>-23363.238255724871</v>
      </c>
      <c r="X31" s="37">
        <f>(T31-W31)</f>
        <v>345.48449619224266</v>
      </c>
      <c r="Y31" s="60">
        <f t="shared" ref="Y31:Y50" si="38">(X31/P31)</f>
        <v>3.9091618233877027E-4</v>
      </c>
      <c r="Z31" s="37">
        <f t="shared" ref="Z31:Z50" si="39">(P31+X31)</f>
        <v>884127.00033235108</v>
      </c>
      <c r="AA31" s="37">
        <f t="shared" ref="AA31:AA50" si="40">(Z31/B4)</f>
        <v>1.0343526470378201</v>
      </c>
      <c r="AB31" s="47">
        <f t="shared" ref="AB31:AB50" si="41">(AB30*Q31)</f>
        <v>103.39484598531594</v>
      </c>
      <c r="AC31" s="47">
        <f>(AC30*AA31)</f>
        <v>103.43526470378201</v>
      </c>
      <c r="AD31" s="47">
        <f t="shared" ref="AD31:AD50" si="42">(AC31/AB31)*100</f>
        <v>100.03909161823385</v>
      </c>
    </row>
    <row r="32" spans="1:58" s="53" customFormat="1" ht="12.75">
      <c r="A32" s="26">
        <v>1998</v>
      </c>
      <c r="B32" s="50">
        <f t="shared" si="24"/>
        <v>1.0102678571428581</v>
      </c>
      <c r="C32" s="50">
        <f t="shared" si="25"/>
        <v>1.0331301821274179</v>
      </c>
      <c r="D32" s="37">
        <f t="shared" si="26"/>
        <v>1.0414724908126374</v>
      </c>
      <c r="E32" s="37">
        <f t="shared" si="27"/>
        <v>1.0478758152991088</v>
      </c>
      <c r="F32" s="37">
        <f t="shared" si="28"/>
        <v>1.0225046558134603</v>
      </c>
      <c r="G32" s="37">
        <f t="shared" si="19"/>
        <v>0.62422449391436496</v>
      </c>
      <c r="H32" s="37">
        <f t="shared" si="20"/>
        <v>0.19532379214172274</v>
      </c>
      <c r="I32" s="37">
        <f t="shared" si="21"/>
        <v>0.18045171394391224</v>
      </c>
      <c r="J32" s="48">
        <f t="shared" si="29"/>
        <v>1.0391868875478223</v>
      </c>
      <c r="K32" s="48">
        <f>'Cálculo Pa média harmônica'!M54</f>
        <v>1.1006830284613391</v>
      </c>
      <c r="L32" s="48">
        <f t="shared" si="30"/>
        <v>1.0492436158675287</v>
      </c>
      <c r="M32" s="37">
        <f t="shared" si="31"/>
        <v>1.0216350695074428</v>
      </c>
      <c r="N32" s="37">
        <f t="shared" si="32"/>
        <v>0.98311004666177348</v>
      </c>
      <c r="O32" s="37">
        <f t="shared" ref="O32:O50" si="43">(M32/K32)</f>
        <v>0.92818281293534732</v>
      </c>
      <c r="P32" s="64">
        <f t="shared" si="33"/>
        <v>955308.18968550186</v>
      </c>
      <c r="Q32" s="80">
        <f t="shared" si="22"/>
        <v>1.0033809790195232</v>
      </c>
      <c r="R32" s="92">
        <f t="shared" si="34"/>
        <v>0.97787081881831983</v>
      </c>
      <c r="S32" s="37">
        <f t="shared" si="23"/>
        <v>-23831.740051981193</v>
      </c>
      <c r="T32" s="37">
        <f t="shared" si="35"/>
        <v>-22933.064627304087</v>
      </c>
      <c r="U32" s="37">
        <f t="shared" si="36"/>
        <v>69754.066965353995</v>
      </c>
      <c r="V32" s="37">
        <f t="shared" si="37"/>
        <v>91277.975848002432</v>
      </c>
      <c r="W32" s="37">
        <f t="shared" ref="W32:W50" si="44">(U32-V32)</f>
        <v>-21523.908882648437</v>
      </c>
      <c r="X32" s="37">
        <f t="shared" ref="X32:X50" si="45">(T32-W32)</f>
        <v>-1409.1557446556508</v>
      </c>
      <c r="Y32" s="60">
        <f t="shared" si="38"/>
        <v>-1.4750797280609104E-3</v>
      </c>
      <c r="Z32" s="37">
        <f t="shared" si="39"/>
        <v>953899.03394084622</v>
      </c>
      <c r="AA32" s="37">
        <f t="shared" si="40"/>
        <v>1.0019009120778495</v>
      </c>
      <c r="AB32" s="47">
        <f t="shared" si="41"/>
        <v>103.74442179031912</v>
      </c>
      <c r="AC32" s="47">
        <f t="shared" ref="AC32:AC50" si="46">(AC31*AA32)</f>
        <v>103.63188604773299</v>
      </c>
      <c r="AD32" s="47">
        <f t="shared" si="42"/>
        <v>99.891525982174173</v>
      </c>
    </row>
    <row r="33" spans="1:30" s="53" customFormat="1" ht="12.75">
      <c r="A33" s="26">
        <v>1999</v>
      </c>
      <c r="B33" s="50">
        <f t="shared" si="24"/>
        <v>1.3966473440722325</v>
      </c>
      <c r="C33" s="50">
        <f t="shared" si="25"/>
        <v>1.5510179350460529</v>
      </c>
      <c r="D33" s="37">
        <f t="shared" si="26"/>
        <v>1.0901345241841485</v>
      </c>
      <c r="E33" s="37">
        <f t="shared" si="27"/>
        <v>1.0518392370572187</v>
      </c>
      <c r="F33" s="37">
        <f t="shared" si="28"/>
        <v>1.0928425944094107</v>
      </c>
      <c r="G33" s="37">
        <f t="shared" si="19"/>
        <v>0.63737377074926349</v>
      </c>
      <c r="H33" s="37">
        <f t="shared" si="20"/>
        <v>0.194943489889151</v>
      </c>
      <c r="I33" s="37">
        <f t="shared" si="21"/>
        <v>0.16768273936158545</v>
      </c>
      <c r="J33" s="48">
        <f t="shared" si="29"/>
        <v>1.0831432193949895</v>
      </c>
      <c r="K33" s="48">
        <f>'Cálculo Pa média harmônica'!M55</f>
        <v>1.1016183138593962</v>
      </c>
      <c r="L33" s="48">
        <f t="shared" si="30"/>
        <v>1.0801050087686859</v>
      </c>
      <c r="M33" s="37">
        <f t="shared" si="31"/>
        <v>1.4718101370728727</v>
      </c>
      <c r="N33" s="37">
        <f t="shared" si="32"/>
        <v>1.3588324339000899</v>
      </c>
      <c r="O33" s="37">
        <f t="shared" si="43"/>
        <v>1.3360436355824106</v>
      </c>
      <c r="P33" s="64">
        <f t="shared" si="33"/>
        <v>1007041.3961823741</v>
      </c>
      <c r="Q33" s="80">
        <f t="shared" si="22"/>
        <v>1.0046793756667953</v>
      </c>
      <c r="R33" s="92">
        <f t="shared" si="34"/>
        <v>0.90047143396234364</v>
      </c>
      <c r="S33" s="37">
        <f t="shared" si="23"/>
        <v>-20148.421682627901</v>
      </c>
      <c r="T33" s="37">
        <f t="shared" si="35"/>
        <v>-18601.807518937516</v>
      </c>
      <c r="U33" s="37">
        <f t="shared" si="36"/>
        <v>74491.530680084397</v>
      </c>
      <c r="V33" s="37">
        <f t="shared" si="37"/>
        <v>80067.945932008603</v>
      </c>
      <c r="W33" s="37">
        <f t="shared" si="44"/>
        <v>-5576.4152519242052</v>
      </c>
      <c r="X33" s="37">
        <f t="shared" si="45"/>
        <v>-13025.392267013311</v>
      </c>
      <c r="Y33" s="60">
        <f t="shared" si="38"/>
        <v>-1.2934316619348215E-2</v>
      </c>
      <c r="Z33" s="37">
        <f t="shared" si="39"/>
        <v>994016.00391536078</v>
      </c>
      <c r="AA33" s="37">
        <f t="shared" si="40"/>
        <v>0.99168453452099192</v>
      </c>
      <c r="AB33" s="47">
        <f t="shared" si="41"/>
        <v>104.22988091321049</v>
      </c>
      <c r="AC33" s="47">
        <f t="shared" si="46"/>
        <v>102.77013867677857</v>
      </c>
      <c r="AD33" s="47">
        <f t="shared" si="42"/>
        <v>98.599497357530879</v>
      </c>
    </row>
    <row r="34" spans="1:30" s="27" customFormat="1" ht="12.75">
      <c r="A34" s="26">
        <v>2000</v>
      </c>
      <c r="B34" s="50">
        <f t="shared" si="24"/>
        <v>1.0404176133098821</v>
      </c>
      <c r="C34" s="50">
        <f t="shared" si="25"/>
        <v>1.0851053827470054</v>
      </c>
      <c r="D34" s="50">
        <f t="shared" si="26"/>
        <v>1.0582353564536462</v>
      </c>
      <c r="E34" s="50">
        <f t="shared" si="27"/>
        <v>1.04743174563464</v>
      </c>
      <c r="F34" s="50">
        <f t="shared" si="28"/>
        <v>1.1313992394568839</v>
      </c>
      <c r="G34" s="50">
        <f t="shared" si="19"/>
        <v>0.63534823847398614</v>
      </c>
      <c r="H34" s="50">
        <f t="shared" si="20"/>
        <v>0.18460472578360201</v>
      </c>
      <c r="I34" s="50">
        <f t="shared" si="21"/>
        <v>0.18004703574241179</v>
      </c>
      <c r="J34" s="178">
        <f t="shared" si="29"/>
        <v>1.0683975831814982</v>
      </c>
      <c r="K34" s="48">
        <f>'Cálculo Pa média harmônica'!M56</f>
        <v>1.0914163493795574</v>
      </c>
      <c r="L34" s="48">
        <f t="shared" si="30"/>
        <v>1.0560606515271738</v>
      </c>
      <c r="M34" s="37">
        <f t="shared" si="31"/>
        <v>1.0625265890825253</v>
      </c>
      <c r="N34" s="37">
        <f t="shared" si="32"/>
        <v>0.99450486018370599</v>
      </c>
      <c r="O34" s="37">
        <f t="shared" si="43"/>
        <v>0.97353002791880916</v>
      </c>
      <c r="P34" s="179">
        <f t="shared" si="33"/>
        <v>1135438.6409589238</v>
      </c>
      <c r="Q34" s="80">
        <f t="shared" si="22"/>
        <v>1.043879494436488</v>
      </c>
      <c r="R34" s="92">
        <f t="shared" si="34"/>
        <v>0.95881711569433592</v>
      </c>
      <c r="S34" s="50">
        <f t="shared" si="23"/>
        <v>-27143.431691823032</v>
      </c>
      <c r="T34" s="50">
        <f t="shared" si="35"/>
        <v>-25405.740446355852</v>
      </c>
      <c r="U34" s="50">
        <f t="shared" si="36"/>
        <v>117418.30805139701</v>
      </c>
      <c r="V34" s="50">
        <f t="shared" si="37"/>
        <v>137597.241602066</v>
      </c>
      <c r="W34" s="50">
        <f t="shared" si="44"/>
        <v>-20178.933550668997</v>
      </c>
      <c r="X34" s="50">
        <f t="shared" si="45"/>
        <v>-5226.8068956868556</v>
      </c>
      <c r="Y34" s="112">
        <f t="shared" si="38"/>
        <v>-4.6033371660423724E-3</v>
      </c>
      <c r="Z34" s="50">
        <f t="shared" si="39"/>
        <v>1130211.8340632371</v>
      </c>
      <c r="AA34" s="50">
        <f t="shared" si="40"/>
        <v>1.039074165162879</v>
      </c>
      <c r="AB34" s="180">
        <f t="shared" si="41"/>
        <v>108.80343539285752</v>
      </c>
      <c r="AC34" s="180">
        <f t="shared" si="46"/>
        <v>106.785796049247</v>
      </c>
      <c r="AD34" s="180">
        <f t="shared" si="42"/>
        <v>98.145610626791864</v>
      </c>
    </row>
    <row r="35" spans="1:30" s="53" customFormat="1" ht="12.75">
      <c r="A35" s="26">
        <v>2001</v>
      </c>
      <c r="B35" s="50">
        <f t="shared" si="24"/>
        <v>1.219880800062608</v>
      </c>
      <c r="C35" s="50">
        <f t="shared" si="25"/>
        <v>1.2421070002435559</v>
      </c>
      <c r="D35" s="37">
        <f t="shared" si="26"/>
        <v>1.0807184718006246</v>
      </c>
      <c r="E35" s="37">
        <f t="shared" si="27"/>
        <v>1.1021074198261025</v>
      </c>
      <c r="F35" s="37">
        <f t="shared" si="28"/>
        <v>1.0898856685268798</v>
      </c>
      <c r="G35" s="37">
        <f t="shared" si="19"/>
        <v>0.62931462765174506</v>
      </c>
      <c r="H35" s="37">
        <f t="shared" si="20"/>
        <v>0.18988385030713284</v>
      </c>
      <c r="I35" s="37">
        <f t="shared" si="21"/>
        <v>0.18080152204112224</v>
      </c>
      <c r="J35" s="48">
        <f t="shared" si="29"/>
        <v>1.0863174992822973</v>
      </c>
      <c r="K35" s="48">
        <f>'Cálculo Pa média harmônica'!M57</f>
        <v>1.1231256843578135</v>
      </c>
      <c r="L35" s="48">
        <f t="shared" si="30"/>
        <v>1.0822509431643335</v>
      </c>
      <c r="M35" s="37">
        <f t="shared" si="31"/>
        <v>1.2309437360092763</v>
      </c>
      <c r="N35" s="37">
        <f t="shared" si="32"/>
        <v>1.1331344075949528</v>
      </c>
      <c r="O35" s="37">
        <f t="shared" si="43"/>
        <v>1.0959982067484384</v>
      </c>
      <c r="P35" s="64">
        <f t="shared" si="33"/>
        <v>1215758.2085203507</v>
      </c>
      <c r="Q35" s="80">
        <f t="shared" si="22"/>
        <v>1.0138989640445815</v>
      </c>
      <c r="R35" s="92">
        <f t="shared" si="34"/>
        <v>0.98210605030275999</v>
      </c>
      <c r="S35" s="37">
        <f t="shared" si="23"/>
        <v>-28852.723773899983</v>
      </c>
      <c r="T35" s="37">
        <f t="shared" si="35"/>
        <v>-26560.120584416851</v>
      </c>
      <c r="U35" s="37">
        <f t="shared" si="36"/>
        <v>133440.46371399696</v>
      </c>
      <c r="V35" s="37">
        <f t="shared" si="37"/>
        <v>154281.54206721307</v>
      </c>
      <c r="W35" s="37">
        <f t="shared" si="44"/>
        <v>-20841.078353216115</v>
      </c>
      <c r="X35" s="37">
        <f t="shared" si="45"/>
        <v>-5719.0422312007358</v>
      </c>
      <c r="Y35" s="60">
        <f t="shared" si="38"/>
        <v>-4.7040950997658875E-3</v>
      </c>
      <c r="Z35" s="37">
        <f t="shared" si="39"/>
        <v>1210039.16628915</v>
      </c>
      <c r="AA35" s="37">
        <f t="shared" si="40"/>
        <v>1.0091294868961616</v>
      </c>
      <c r="AB35" s="47">
        <f t="shared" si="41"/>
        <v>110.3156904293098</v>
      </c>
      <c r="AC35" s="47">
        <f t="shared" si="46"/>
        <v>107.76069557497478</v>
      </c>
      <c r="AD35" s="47">
        <f t="shared" si="42"/>
        <v>97.68392434077883</v>
      </c>
    </row>
    <row r="36" spans="1:30" s="53" customFormat="1" ht="12.75">
      <c r="A36" s="26">
        <v>2002</v>
      </c>
      <c r="B36" s="50">
        <f t="shared" si="24"/>
        <v>1.2223498918633642</v>
      </c>
      <c r="C36" s="50">
        <f t="shared" si="25"/>
        <v>1.1997344432054164</v>
      </c>
      <c r="D36" s="37">
        <f t="shared" si="26"/>
        <v>1.0782926278763822</v>
      </c>
      <c r="E36" s="37">
        <f t="shared" si="27"/>
        <v>1.116190780555941</v>
      </c>
      <c r="F36" s="37">
        <f t="shared" si="28"/>
        <v>1.1174249344949798</v>
      </c>
      <c r="G36" s="37">
        <f t="shared" si="19"/>
        <v>0.62125598402077487</v>
      </c>
      <c r="H36" s="37">
        <f t="shared" si="20"/>
        <v>0.19882362560398453</v>
      </c>
      <c r="I36" s="37">
        <f t="shared" si="21"/>
        <v>0.17992039037524066</v>
      </c>
      <c r="J36" s="48">
        <f t="shared" si="29"/>
        <v>1.0925640556243268</v>
      </c>
      <c r="K36" s="48">
        <f>'Cálculo Pa média harmônica'!M58</f>
        <v>1.0834232627014113</v>
      </c>
      <c r="L36" s="48">
        <f t="shared" si="30"/>
        <v>1.0979811223431288</v>
      </c>
      <c r="M36" s="37">
        <f t="shared" si="31"/>
        <v>1.2109893752287402</v>
      </c>
      <c r="N36" s="37">
        <f t="shared" si="32"/>
        <v>1.108392106618171</v>
      </c>
      <c r="O36" s="37">
        <f t="shared" si="43"/>
        <v>1.1177435605446158</v>
      </c>
      <c r="P36" s="64">
        <f t="shared" si="33"/>
        <v>1355931.5591703851</v>
      </c>
      <c r="Q36" s="80">
        <f t="shared" si="22"/>
        <v>1.0305346185683628</v>
      </c>
      <c r="R36" s="92">
        <f t="shared" si="34"/>
        <v>1.0188503787534218</v>
      </c>
      <c r="S36" s="37">
        <f t="shared" si="23"/>
        <v>12547.843499499082</v>
      </c>
      <c r="T36" s="37">
        <f t="shared" si="35"/>
        <v>11484.766897560834</v>
      </c>
      <c r="U36" s="37">
        <f t="shared" si="36"/>
        <v>173324.52495404103</v>
      </c>
      <c r="V36" s="37">
        <f t="shared" si="37"/>
        <v>166132.90713136215</v>
      </c>
      <c r="W36" s="37">
        <f t="shared" si="44"/>
        <v>7191.6178226788761</v>
      </c>
      <c r="X36" s="37">
        <f t="shared" si="45"/>
        <v>4293.1490748819579</v>
      </c>
      <c r="Y36" s="60">
        <f t="shared" si="38"/>
        <v>3.1661989470240545E-3</v>
      </c>
      <c r="Z36" s="37">
        <f t="shared" si="39"/>
        <v>1360224.7082452672</v>
      </c>
      <c r="AA36" s="37">
        <f t="shared" si="40"/>
        <v>1.0337974961925458</v>
      </c>
      <c r="AB36" s="47">
        <f t="shared" si="41"/>
        <v>113.68413795867437</v>
      </c>
      <c r="AC36" s="47">
        <f t="shared" si="46"/>
        <v>111.40273727337608</v>
      </c>
      <c r="AD36" s="47">
        <f t="shared" si="42"/>
        <v>97.993211079167779</v>
      </c>
    </row>
    <row r="37" spans="1:30" s="53" customFormat="1" ht="12.75">
      <c r="A37" s="26">
        <v>2003</v>
      </c>
      <c r="B37" s="50">
        <f t="shared" si="24"/>
        <v>1.1088273185508553</v>
      </c>
      <c r="C37" s="50">
        <f t="shared" si="25"/>
        <v>1.1224483182393872</v>
      </c>
      <c r="D37" s="37">
        <f t="shared" si="26"/>
        <v>1.1592528203670054</v>
      </c>
      <c r="E37" s="37">
        <f t="shared" si="27"/>
        <v>1.0938124518611445</v>
      </c>
      <c r="F37" s="37">
        <f t="shared" si="28"/>
        <v>1.1132169174102531</v>
      </c>
      <c r="G37" s="37">
        <f t="shared" si="19"/>
        <v>0.63412922986001152</v>
      </c>
      <c r="H37" s="37">
        <f t="shared" si="20"/>
        <v>0.19561250105342004</v>
      </c>
      <c r="I37" s="37">
        <f t="shared" si="21"/>
        <v>0.17025826908656841</v>
      </c>
      <c r="J37" s="48">
        <f t="shared" si="29"/>
        <v>1.1379589314085539</v>
      </c>
      <c r="K37" s="48">
        <f>'Cálculo Pa média harmônica'!M59</f>
        <v>1.0910958481135431</v>
      </c>
      <c r="L37" s="48">
        <f t="shared" si="30"/>
        <v>1.1409102152726729</v>
      </c>
      <c r="M37" s="37">
        <f t="shared" si="31"/>
        <v>1.1156170305823125</v>
      </c>
      <c r="N37" s="37">
        <f t="shared" si="32"/>
        <v>0.98036668968484941</v>
      </c>
      <c r="O37" s="37">
        <f t="shared" si="43"/>
        <v>1.022473903196649</v>
      </c>
      <c r="P37" s="64">
        <f t="shared" si="33"/>
        <v>1505771.7718952205</v>
      </c>
      <c r="Q37" s="80">
        <f t="shared" si="22"/>
        <v>1.0114082899877093</v>
      </c>
      <c r="R37" s="92">
        <f t="shared" si="34"/>
        <v>0.98786492040016849</v>
      </c>
      <c r="S37" s="37">
        <f t="shared" si="23"/>
        <v>38158.816827186005</v>
      </c>
      <c r="T37" s="37">
        <f t="shared" si="35"/>
        <v>33532.683626775011</v>
      </c>
      <c r="U37" s="37">
        <f t="shared" si="36"/>
        <v>235201.93765973198</v>
      </c>
      <c r="V37" s="37">
        <f t="shared" si="37"/>
        <v>198351.68658387812</v>
      </c>
      <c r="W37" s="37">
        <f t="shared" si="44"/>
        <v>36850.251075853856</v>
      </c>
      <c r="X37" s="37">
        <f t="shared" si="45"/>
        <v>-3317.5674490788442</v>
      </c>
      <c r="Y37" s="60">
        <f t="shared" si="38"/>
        <v>-2.2032339236265734E-3</v>
      </c>
      <c r="Z37" s="37">
        <f t="shared" si="39"/>
        <v>1502454.2044461416</v>
      </c>
      <c r="AA37" s="37">
        <f t="shared" si="40"/>
        <v>1.0091799209325711</v>
      </c>
      <c r="AB37" s="47">
        <f t="shared" si="41"/>
        <v>114.98107957150967</v>
      </c>
      <c r="AC37" s="47">
        <f t="shared" si="46"/>
        <v>112.42540559321766</v>
      </c>
      <c r="AD37" s="47">
        <f t="shared" si="42"/>
        <v>97.777309112233056</v>
      </c>
    </row>
    <row r="38" spans="1:30" s="53" customFormat="1" ht="12.75">
      <c r="A38" s="26">
        <v>2004</v>
      </c>
      <c r="B38" s="50">
        <f t="shared" si="24"/>
        <v>1.085009215326775</v>
      </c>
      <c r="C38" s="50">
        <f t="shared" si="25"/>
        <v>1.0463446320696441</v>
      </c>
      <c r="D38" s="37">
        <f t="shared" si="26"/>
        <v>1.067517345794869</v>
      </c>
      <c r="E38" s="37">
        <f t="shared" si="27"/>
        <v>1.0619904639251421</v>
      </c>
      <c r="F38" s="37">
        <f t="shared" si="28"/>
        <v>1.0956970338961465</v>
      </c>
      <c r="G38" s="37">
        <f t="shared" si="19"/>
        <v>0.6271884680806501</v>
      </c>
      <c r="H38" s="37">
        <f t="shared" si="20"/>
        <v>0.1923818992832195</v>
      </c>
      <c r="I38" s="37">
        <f t="shared" si="21"/>
        <v>0.18042963263613035</v>
      </c>
      <c r="J38" s="48">
        <f t="shared" si="29"/>
        <v>1.0712340435288279</v>
      </c>
      <c r="K38" s="48">
        <f>'Cálculo Pa média harmônica'!M60</f>
        <v>1.0116640207481735</v>
      </c>
      <c r="L38" s="48">
        <f t="shared" si="30"/>
        <v>1.077520607594628</v>
      </c>
      <c r="M38" s="37">
        <f t="shared" si="31"/>
        <v>1.0655015571097339</v>
      </c>
      <c r="N38" s="37">
        <f t="shared" si="32"/>
        <v>0.99464870776491554</v>
      </c>
      <c r="O38" s="37">
        <f t="shared" si="43"/>
        <v>1.0532168143350051</v>
      </c>
      <c r="P38" s="64">
        <f t="shared" si="33"/>
        <v>1816903.7317373366</v>
      </c>
      <c r="Q38" s="80">
        <f t="shared" si="22"/>
        <v>1.0575996463685999</v>
      </c>
      <c r="R38" s="92">
        <f t="shared" si="34"/>
        <v>1.0369520539142569</v>
      </c>
      <c r="S38" s="37">
        <f t="shared" si="23"/>
        <v>66823.3455443118</v>
      </c>
      <c r="T38" s="37">
        <f t="shared" si="35"/>
        <v>62379.78147537609</v>
      </c>
      <c r="U38" s="37">
        <f t="shared" si="36"/>
        <v>298545.71017137915</v>
      </c>
      <c r="V38" s="37">
        <f t="shared" si="37"/>
        <v>245713.9773148839</v>
      </c>
      <c r="W38" s="37">
        <f t="shared" si="44"/>
        <v>52831.732856495248</v>
      </c>
      <c r="X38" s="37">
        <f t="shared" si="45"/>
        <v>9548.0486188808427</v>
      </c>
      <c r="Y38" s="60">
        <f t="shared" si="38"/>
        <v>5.2551208146569932E-3</v>
      </c>
      <c r="Z38" s="37">
        <f t="shared" si="39"/>
        <v>1826451.7803562174</v>
      </c>
      <c r="AA38" s="37">
        <f t="shared" si="40"/>
        <v>1.0631574602838054</v>
      </c>
      <c r="AB38" s="47">
        <f t="shared" si="41"/>
        <v>121.60394909390847</v>
      </c>
      <c r="AC38" s="47">
        <f t="shared" si="46"/>
        <v>119.52590868186202</v>
      </c>
      <c r="AD38" s="47">
        <f t="shared" si="42"/>
        <v>98.291140684549902</v>
      </c>
    </row>
    <row r="39" spans="1:30" s="53" customFormat="1" ht="12.75">
      <c r="A39" s="26">
        <v>2005</v>
      </c>
      <c r="B39" s="50">
        <f t="shared" si="24"/>
        <v>0.93162448604011749</v>
      </c>
      <c r="C39" s="50">
        <f t="shared" si="25"/>
        <v>0.9304226865753713</v>
      </c>
      <c r="D39" s="37">
        <f t="shared" si="26"/>
        <v>1.0670128721174887</v>
      </c>
      <c r="E39" s="37">
        <f t="shared" si="27"/>
        <v>1.1117172683610916</v>
      </c>
      <c r="F39" s="37">
        <f t="shared" si="28"/>
        <v>1.0708613644737348</v>
      </c>
      <c r="G39" s="37">
        <f t="shared" si="19"/>
        <v>0.62730925728121145</v>
      </c>
      <c r="H39" s="37">
        <f t="shared" si="20"/>
        <v>0.19585190150767776</v>
      </c>
      <c r="I39" s="37">
        <f t="shared" si="21"/>
        <v>0.17683884121111076</v>
      </c>
      <c r="J39" s="48">
        <f t="shared" si="29"/>
        <v>1.076307570835183</v>
      </c>
      <c r="K39" s="48">
        <f>'Cálculo Pa média harmônica'!M61</f>
        <v>0.99873536417761999</v>
      </c>
      <c r="L39" s="48">
        <f t="shared" si="30"/>
        <v>1.0743122598519643</v>
      </c>
      <c r="M39" s="37">
        <f t="shared" si="31"/>
        <v>0.93102339239185905</v>
      </c>
      <c r="N39" s="37">
        <f t="shared" si="32"/>
        <v>0.86501611399928391</v>
      </c>
      <c r="O39" s="37">
        <f t="shared" si="43"/>
        <v>0.93220228879998013</v>
      </c>
      <c r="P39" s="64">
        <f t="shared" si="33"/>
        <v>2020440.9691100719</v>
      </c>
      <c r="Q39" s="80">
        <f t="shared" si="22"/>
        <v>1.0320213088018702</v>
      </c>
      <c r="R39" s="92">
        <f t="shared" si="34"/>
        <v>1.0012916704225794</v>
      </c>
      <c r="S39" s="37">
        <f t="shared" si="23"/>
        <v>73818.612305015064</v>
      </c>
      <c r="T39" s="37">
        <f t="shared" si="35"/>
        <v>68585.05347847176</v>
      </c>
      <c r="U39" s="37">
        <f t="shared" si="36"/>
        <v>355164.76942543749</v>
      </c>
      <c r="V39" s="37">
        <f t="shared" si="37"/>
        <v>276284.73292787781</v>
      </c>
      <c r="W39" s="37">
        <f t="shared" si="44"/>
        <v>78880.036497559689</v>
      </c>
      <c r="X39" s="37">
        <f t="shared" si="45"/>
        <v>-10294.983019087929</v>
      </c>
      <c r="Y39" s="60">
        <f t="shared" si="38"/>
        <v>-5.0954139103714978E-3</v>
      </c>
      <c r="Z39" s="37">
        <f t="shared" si="39"/>
        <v>2010145.986090984</v>
      </c>
      <c r="AA39" s="37">
        <f t="shared" si="40"/>
        <v>1.0267627330692013</v>
      </c>
      <c r="AB39" s="47">
        <f t="shared" si="41"/>
        <v>125.49786669937141</v>
      </c>
      <c r="AC39" s="47">
        <f t="shared" si="46"/>
        <v>122.72474867076842</v>
      </c>
      <c r="AD39" s="47">
        <f t="shared" si="42"/>
        <v>97.790306639039557</v>
      </c>
    </row>
    <row r="40" spans="1:30" s="53" customFormat="1" ht="12.75">
      <c r="A40" s="26">
        <v>2006</v>
      </c>
      <c r="B40" s="50">
        <f t="shared" si="24"/>
        <v>0.99843081334789097</v>
      </c>
      <c r="C40" s="50">
        <f t="shared" si="25"/>
        <v>0.92863889069670558</v>
      </c>
      <c r="D40" s="37">
        <f t="shared" si="26"/>
        <v>1.053168372480684</v>
      </c>
      <c r="E40" s="37">
        <f t="shared" si="27"/>
        <v>1.0803290616837757</v>
      </c>
      <c r="F40" s="37">
        <f t="shared" si="28"/>
        <v>1.0501297993498164</v>
      </c>
      <c r="G40" s="37">
        <f t="shared" si="19"/>
        <v>0.62508655101252031</v>
      </c>
      <c r="H40" s="37">
        <f t="shared" si="20"/>
        <v>0.19691311157672808</v>
      </c>
      <c r="I40" s="37">
        <f t="shared" si="21"/>
        <v>0.17800033741075166</v>
      </c>
      <c r="J40" s="48">
        <f t="shared" si="29"/>
        <v>1.0579505073559705</v>
      </c>
      <c r="K40" s="48">
        <f>'Cálculo Pa média harmônica'!M62</f>
        <v>1.0192685129903269</v>
      </c>
      <c r="L40" s="48">
        <f t="shared" si="30"/>
        <v>1.0677427395676247</v>
      </c>
      <c r="M40" s="37">
        <f t="shared" si="31"/>
        <v>0.96290273805031579</v>
      </c>
      <c r="N40" s="37">
        <f t="shared" si="32"/>
        <v>0.91015858620532442</v>
      </c>
      <c r="O40" s="37">
        <f t="shared" si="43"/>
        <v>0.94469977810396066</v>
      </c>
      <c r="P40" s="64">
        <f t="shared" si="33"/>
        <v>2256582.8197977189</v>
      </c>
      <c r="Q40" s="80">
        <f t="shared" si="22"/>
        <v>1.0396198886705403</v>
      </c>
      <c r="R40" s="92">
        <f t="shared" si="34"/>
        <v>1.0751550719557141</v>
      </c>
      <c r="S40" s="37">
        <f t="shared" si="23"/>
        <v>65222.1883006891</v>
      </c>
      <c r="T40" s="37">
        <f t="shared" si="35"/>
        <v>61649.56474541741</v>
      </c>
      <c r="U40" s="37">
        <f t="shared" si="36"/>
        <v>346886.28227117361</v>
      </c>
      <c r="V40" s="37">
        <f t="shared" si="37"/>
        <v>302722.36868696776</v>
      </c>
      <c r="W40" s="37">
        <f t="shared" si="44"/>
        <v>44163.913584205846</v>
      </c>
      <c r="X40" s="37">
        <f t="shared" si="45"/>
        <v>17485.651161211565</v>
      </c>
      <c r="Y40" s="60">
        <f t="shared" si="38"/>
        <v>7.7487300744312967E-3</v>
      </c>
      <c r="Z40" s="37">
        <f t="shared" si="39"/>
        <v>2274068.4709589304</v>
      </c>
      <c r="AA40" s="37">
        <f t="shared" si="40"/>
        <v>1.0476756225678585</v>
      </c>
      <c r="AB40" s="47">
        <f t="shared" si="41"/>
        <v>130.47007820639081</v>
      </c>
      <c r="AC40" s="47">
        <f t="shared" si="46"/>
        <v>128.57572746813128</v>
      </c>
      <c r="AD40" s="47">
        <f t="shared" si="42"/>
        <v>98.548057329081345</v>
      </c>
    </row>
    <row r="41" spans="1:30" s="53" customFormat="1" ht="12.75">
      <c r="A41" s="26">
        <v>2007</v>
      </c>
      <c r="B41" s="50">
        <f t="shared" si="24"/>
        <v>0.98590121244409867</v>
      </c>
      <c r="C41" s="50">
        <f t="shared" si="25"/>
        <v>0.96839536652756186</v>
      </c>
      <c r="D41" s="37">
        <f t="shared" si="26"/>
        <v>1.0514426916854687</v>
      </c>
      <c r="E41" s="37">
        <f t="shared" si="27"/>
        <v>1.0793871000845661</v>
      </c>
      <c r="F41" s="37">
        <f t="shared" si="28"/>
        <v>1.0544872591925607</v>
      </c>
      <c r="G41" s="37">
        <f t="shared" si="19"/>
        <v>0.61845533964795907</v>
      </c>
      <c r="H41" s="37">
        <f t="shared" si="20"/>
        <v>0.19566433570330768</v>
      </c>
      <c r="I41" s="37">
        <f t="shared" si="21"/>
        <v>0.18588032464873325</v>
      </c>
      <c r="J41" s="48">
        <f t="shared" si="29"/>
        <v>1.057487246138038</v>
      </c>
      <c r="K41" s="48">
        <f>'Cálculo Pa média harmônica'!M63</f>
        <v>1.0375083476385691</v>
      </c>
      <c r="L41" s="48">
        <f t="shared" si="30"/>
        <v>1.0643903800102053</v>
      </c>
      <c r="M41" s="37">
        <f t="shared" si="31"/>
        <v>0.977109086020988</v>
      </c>
      <c r="N41" s="37">
        <f t="shared" si="32"/>
        <v>0.92399136688353223</v>
      </c>
      <c r="O41" s="37">
        <f t="shared" si="43"/>
        <v>0.9417843126225891</v>
      </c>
      <c r="P41" s="64">
        <f t="shared" si="33"/>
        <v>2555700.4168078238</v>
      </c>
      <c r="Q41" s="80">
        <f t="shared" si="22"/>
        <v>1.0606987069521665</v>
      </c>
      <c r="R41" s="92">
        <f t="shared" si="34"/>
        <v>1.0180771681914471</v>
      </c>
      <c r="S41" s="37">
        <f t="shared" si="23"/>
        <v>37070.079520245024</v>
      </c>
      <c r="T41" s="37">
        <f t="shared" si="35"/>
        <v>35054.871494314095</v>
      </c>
      <c r="U41" s="37">
        <f t="shared" si="36"/>
        <v>367732.3871292579</v>
      </c>
      <c r="V41" s="37">
        <f t="shared" si="37"/>
        <v>336100.04555529798</v>
      </c>
      <c r="W41" s="37">
        <f t="shared" si="44"/>
        <v>31632.341573959915</v>
      </c>
      <c r="X41" s="37">
        <f t="shared" si="45"/>
        <v>3422.5299203541799</v>
      </c>
      <c r="Y41" s="60">
        <f t="shared" si="38"/>
        <v>1.3391749274858523E-3</v>
      </c>
      <c r="Z41" s="37">
        <f t="shared" si="39"/>
        <v>2559122.9467281778</v>
      </c>
      <c r="AA41" s="37">
        <f t="shared" si="40"/>
        <v>1.0621191680661335</v>
      </c>
      <c r="AB41" s="47">
        <f t="shared" si="41"/>
        <v>138.38944324946678</v>
      </c>
      <c r="AC41" s="47">
        <f t="shared" si="46"/>
        <v>136.56274469194949</v>
      </c>
      <c r="AD41" s="47">
        <f t="shared" si="42"/>
        <v>98.680030416608872</v>
      </c>
    </row>
    <row r="42" spans="1:30" s="53" customFormat="1" ht="12.75">
      <c r="A42" s="26">
        <v>2008</v>
      </c>
      <c r="B42" s="50">
        <f t="shared" si="24"/>
        <v>1.1561656831196221</v>
      </c>
      <c r="C42" s="50">
        <f t="shared" si="25"/>
        <v>1.1204626967184721</v>
      </c>
      <c r="D42" s="37">
        <f t="shared" si="26"/>
        <v>1.0712017611754139</v>
      </c>
      <c r="E42" s="37">
        <f t="shared" si="27"/>
        <v>1.1141624872065565</v>
      </c>
      <c r="F42" s="37">
        <f t="shared" si="28"/>
        <v>1.0967197313189356</v>
      </c>
      <c r="G42" s="37">
        <f t="shared" si="19"/>
        <v>0.60977467796618823</v>
      </c>
      <c r="H42" s="37">
        <f t="shared" si="20"/>
        <v>0.19232600486849966</v>
      </c>
      <c r="I42" s="37">
        <f t="shared" si="21"/>
        <v>0.19789931716531201</v>
      </c>
      <c r="J42" s="48">
        <f t="shared" si="29"/>
        <v>1.0843509316702837</v>
      </c>
      <c r="K42" s="48">
        <f>'Cálculo Pa média harmônica'!M64</f>
        <v>1.0957455043407316</v>
      </c>
      <c r="L42" s="48">
        <f t="shared" si="30"/>
        <v>1.0877855280308426</v>
      </c>
      <c r="M42" s="37">
        <f t="shared" si="31"/>
        <v>1.1381742042242771</v>
      </c>
      <c r="N42" s="37">
        <f t="shared" si="32"/>
        <v>1.049636396282785</v>
      </c>
      <c r="O42" s="37">
        <f t="shared" si="43"/>
        <v>1.0387213086574087</v>
      </c>
      <c r="P42" s="64">
        <f t="shared" si="33"/>
        <v>2858838.4464681977</v>
      </c>
      <c r="Q42" s="80">
        <f t="shared" si="22"/>
        <v>1.0509419536995193</v>
      </c>
      <c r="R42" s="92">
        <f t="shared" si="34"/>
        <v>1.0318645025003637</v>
      </c>
      <c r="S42" s="37">
        <f t="shared" si="23"/>
        <v>-5895.2037289666478</v>
      </c>
      <c r="T42" s="37">
        <f t="shared" si="35"/>
        <v>-5436.6197849675382</v>
      </c>
      <c r="U42" s="37">
        <f t="shared" si="36"/>
        <v>364031.53301066102</v>
      </c>
      <c r="V42" s="37">
        <f t="shared" si="37"/>
        <v>380892.61786155892</v>
      </c>
      <c r="W42" s="37">
        <f t="shared" si="44"/>
        <v>-16861.084850897896</v>
      </c>
      <c r="X42" s="37">
        <f t="shared" si="45"/>
        <v>11424.465065930359</v>
      </c>
      <c r="Y42" s="60">
        <f t="shared" si="38"/>
        <v>3.9961912083713988E-3</v>
      </c>
      <c r="Z42" s="37">
        <f t="shared" si="39"/>
        <v>2870262.9115341282</v>
      </c>
      <c r="AA42" s="37">
        <f t="shared" si="40"/>
        <v>1.055141718695402</v>
      </c>
      <c r="AB42" s="47">
        <f t="shared" si="41"/>
        <v>145.43927185998336</v>
      </c>
      <c r="AC42" s="47">
        <f t="shared" si="46"/>
        <v>144.09304914402497</v>
      </c>
      <c r="AD42" s="47">
        <f t="shared" si="42"/>
        <v>99.074374686601558</v>
      </c>
    </row>
    <row r="43" spans="1:30" s="53" customFormat="1" ht="12.75">
      <c r="A43" s="26">
        <v>2009</v>
      </c>
      <c r="B43" s="50">
        <f t="shared" si="24"/>
        <v>0.94690260543653426</v>
      </c>
      <c r="C43" s="50">
        <f t="shared" si="25"/>
        <v>0.95127919186583176</v>
      </c>
      <c r="D43" s="37">
        <f t="shared" si="26"/>
        <v>1.0642920765885122</v>
      </c>
      <c r="E43" s="37">
        <f t="shared" si="27"/>
        <v>1.0859537890334456</v>
      </c>
      <c r="F43" s="37">
        <f t="shared" si="28"/>
        <v>1.0791451360597923</v>
      </c>
      <c r="G43" s="37">
        <f t="shared" si="19"/>
        <v>0.61520246685624003</v>
      </c>
      <c r="H43" s="37">
        <f t="shared" si="20"/>
        <v>0.19512285310454983</v>
      </c>
      <c r="I43" s="37">
        <f t="shared" si="21"/>
        <v>0.18967468003921009</v>
      </c>
      <c r="J43" s="48">
        <f t="shared" si="29"/>
        <v>1.0713975975288383</v>
      </c>
      <c r="K43" s="48">
        <f>'Cálculo Pa média harmônica'!M65</f>
        <v>1.0814451277244501</v>
      </c>
      <c r="L43" s="48">
        <f t="shared" si="30"/>
        <v>1.073134827768133</v>
      </c>
      <c r="M43" s="37">
        <f t="shared" si="31"/>
        <v>0.94908837590359141</v>
      </c>
      <c r="N43" s="37">
        <f t="shared" si="32"/>
        <v>0.88584142627596774</v>
      </c>
      <c r="O43" s="37">
        <f t="shared" si="43"/>
        <v>0.8776112181490332</v>
      </c>
      <c r="P43" s="64">
        <f t="shared" si="33"/>
        <v>3105890.5825974834</v>
      </c>
      <c r="Q43" s="80">
        <f t="shared" si="22"/>
        <v>0.99874187968280692</v>
      </c>
      <c r="R43" s="92">
        <f t="shared" si="34"/>
        <v>0.99539926189207051</v>
      </c>
      <c r="S43" s="37">
        <f t="shared" si="23"/>
        <v>-13439.925791152054</v>
      </c>
      <c r="T43" s="37">
        <f t="shared" si="35"/>
        <v>-12544.293381048297</v>
      </c>
      <c r="U43" s="37">
        <f t="shared" si="36"/>
        <v>381961.63820650557</v>
      </c>
      <c r="V43" s="37">
        <f t="shared" si="37"/>
        <v>394332.59908685769</v>
      </c>
      <c r="W43" s="37">
        <f t="shared" si="44"/>
        <v>-12370.960880352126</v>
      </c>
      <c r="X43" s="37">
        <f t="shared" si="45"/>
        <v>-173.33250069617134</v>
      </c>
      <c r="Y43" s="60">
        <f t="shared" si="38"/>
        <v>-5.580766485057946E-5</v>
      </c>
      <c r="Z43" s="37">
        <f t="shared" si="39"/>
        <v>3105717.2500967872</v>
      </c>
      <c r="AA43" s="37">
        <f t="shared" si="40"/>
        <v>0.99868614223071339</v>
      </c>
      <c r="AB43" s="47">
        <f t="shared" si="41"/>
        <v>145.25629175713854</v>
      </c>
      <c r="AC43" s="47">
        <f t="shared" si="46"/>
        <v>143.9037313719069</v>
      </c>
      <c r="AD43" s="47">
        <f t="shared" si="42"/>
        <v>99.068845577103772</v>
      </c>
    </row>
    <row r="44" spans="1:30" s="53" customFormat="1" ht="12.75">
      <c r="A44" s="26">
        <v>2010</v>
      </c>
      <c r="B44" s="50">
        <f t="shared" si="24"/>
        <v>1.0326531717764191</v>
      </c>
      <c r="C44" s="50">
        <f t="shared" si="25"/>
        <v>0.91305684264579789</v>
      </c>
      <c r="D44" s="37">
        <f t="shared" si="26"/>
        <v>1.066780822024691</v>
      </c>
      <c r="E44" s="37">
        <f t="shared" si="27"/>
        <v>1.0856889920219868</v>
      </c>
      <c r="F44" s="37">
        <f t="shared" si="28"/>
        <v>1.0634354576667651</v>
      </c>
      <c r="G44" s="37">
        <f t="shared" si="19"/>
        <v>0.60359022862314649</v>
      </c>
      <c r="H44" s="37">
        <f t="shared" si="20"/>
        <v>0.19059864397914006</v>
      </c>
      <c r="I44" s="37">
        <f t="shared" si="21"/>
        <v>0.2058111273977134</v>
      </c>
      <c r="J44" s="48">
        <f t="shared" si="29"/>
        <v>1.069835707187345</v>
      </c>
      <c r="K44" s="48">
        <f>'Cálculo Pa média harmônica'!M66</f>
        <v>1.1226500131261656</v>
      </c>
      <c r="L44" s="48">
        <f t="shared" si="30"/>
        <v>1.0842333848626593</v>
      </c>
      <c r="M44" s="37">
        <f t="shared" si="31"/>
        <v>0.97101547081925832</v>
      </c>
      <c r="N44" s="37">
        <f t="shared" si="32"/>
        <v>0.90763045605582715</v>
      </c>
      <c r="O44" s="37">
        <f t="shared" si="43"/>
        <v>0.86493159886520543</v>
      </c>
      <c r="P44" s="64">
        <f t="shared" si="33"/>
        <v>3583958.0797378067</v>
      </c>
      <c r="Q44" s="80">
        <f t="shared" si="22"/>
        <v>1.0752822566907823</v>
      </c>
      <c r="R44" s="92">
        <f t="shared" si="34"/>
        <v>1.1309845384697657</v>
      </c>
      <c r="S44" s="37">
        <f t="shared" si="23"/>
        <v>-40451.999999999476</v>
      </c>
      <c r="T44" s="37">
        <f t="shared" si="35"/>
        <v>-37811.413218156587</v>
      </c>
      <c r="U44" s="37">
        <f t="shared" si="36"/>
        <v>404075.64844079531</v>
      </c>
      <c r="V44" s="37">
        <f t="shared" si="37"/>
        <v>501307.23370260542</v>
      </c>
      <c r="W44" s="37">
        <f t="shared" si="44"/>
        <v>-97231.585261810105</v>
      </c>
      <c r="X44" s="37">
        <f t="shared" si="45"/>
        <v>59420.172043653518</v>
      </c>
      <c r="Y44" s="60">
        <f t="shared" si="38"/>
        <v>1.6579482996631631E-2</v>
      </c>
      <c r="Z44" s="37">
        <f t="shared" si="39"/>
        <v>3643378.2517814604</v>
      </c>
      <c r="AA44" s="37">
        <f t="shared" si="40"/>
        <v>1.0931098805821668</v>
      </c>
      <c r="AB44" s="47">
        <f t="shared" si="41"/>
        <v>156.19151319915059</v>
      </c>
      <c r="AC44" s="47">
        <f t="shared" si="46"/>
        <v>157.30259061527337</v>
      </c>
      <c r="AD44" s="47">
        <f t="shared" si="42"/>
        <v>100.71135581784532</v>
      </c>
    </row>
    <row r="45" spans="1:30" s="53" customFormat="1" ht="12.75">
      <c r="A45" s="26">
        <v>2011</v>
      </c>
      <c r="B45" s="50">
        <f t="shared" si="24"/>
        <v>1.1476212910573707</v>
      </c>
      <c r="C45" s="50">
        <f t="shared" si="25"/>
        <v>1.06913061621367</v>
      </c>
      <c r="D45" s="37">
        <f t="shared" si="26"/>
        <v>1.0753740327372168</v>
      </c>
      <c r="E45" s="37">
        <f t="shared" si="27"/>
        <v>1.0818041588602496</v>
      </c>
      <c r="F45" s="37">
        <f t="shared" si="28"/>
        <v>1.0580061890160191</v>
      </c>
      <c r="G45" s="37">
        <f t="shared" si="19"/>
        <v>0.60545049450523025</v>
      </c>
      <c r="H45" s="37">
        <f t="shared" si="20"/>
        <v>0.18753257854024724</v>
      </c>
      <c r="I45" s="37">
        <f t="shared" si="21"/>
        <v>0.20701692695452256</v>
      </c>
      <c r="J45" s="48">
        <f t="shared" si="29"/>
        <v>1.0730251105601545</v>
      </c>
      <c r="K45" s="48">
        <f>'Cálculo Pa média harmônica'!M67</f>
        <v>1.1072599545527335</v>
      </c>
      <c r="L45" s="48">
        <f t="shared" si="30"/>
        <v>1.083185922188199</v>
      </c>
      <c r="M45" s="37">
        <f t="shared" si="31"/>
        <v>1.1076809369525569</v>
      </c>
      <c r="N45" s="37">
        <f t="shared" si="32"/>
        <v>1.0322973116391572</v>
      </c>
      <c r="O45" s="37">
        <f t="shared" si="43"/>
        <v>1.0003802019553696</v>
      </c>
      <c r="P45" s="64">
        <f t="shared" si="33"/>
        <v>4040287.000000007</v>
      </c>
      <c r="Q45" s="80">
        <f t="shared" si="22"/>
        <v>1.0397442307944726</v>
      </c>
      <c r="R45" s="92">
        <f t="shared" si="34"/>
        <v>1.0734154215147964</v>
      </c>
      <c r="S45" s="37">
        <f t="shared" si="23"/>
        <v>-33671</v>
      </c>
      <c r="T45" s="37">
        <f t="shared" si="35"/>
        <v>-31379.507961768599</v>
      </c>
      <c r="U45" s="37">
        <f t="shared" si="36"/>
        <v>437254.00000000041</v>
      </c>
      <c r="V45" s="37">
        <f t="shared" si="37"/>
        <v>500848.99999999959</v>
      </c>
      <c r="W45" s="37">
        <f t="shared" si="44"/>
        <v>-63594.999999999185</v>
      </c>
      <c r="X45" s="37">
        <f t="shared" si="45"/>
        <v>32215.492038230586</v>
      </c>
      <c r="Y45" s="60">
        <f t="shared" si="38"/>
        <v>7.9735652537135434E-3</v>
      </c>
      <c r="Z45" s="37">
        <f t="shared" si="39"/>
        <v>4072502.4920382374</v>
      </c>
      <c r="AA45" s="37">
        <f t="shared" si="40"/>
        <v>1.0480346992658844</v>
      </c>
      <c r="AB45" s="47">
        <f t="shared" si="41"/>
        <v>162.39922474787556</v>
      </c>
      <c r="AC45" s="47">
        <f t="shared" si="46"/>
        <v>164.85857324922256</v>
      </c>
      <c r="AD45" s="47">
        <f t="shared" si="42"/>
        <v>101.51438438524885</v>
      </c>
    </row>
    <row r="46" spans="1:30" s="53" customFormat="1" ht="12.75">
      <c r="A46" s="26">
        <v>2012</v>
      </c>
      <c r="B46" s="50">
        <f t="shared" si="24"/>
        <v>1.1198659676207721</v>
      </c>
      <c r="C46" s="50">
        <f t="shared" si="25"/>
        <v>1.1660433959570515</v>
      </c>
      <c r="D46" s="37">
        <f t="shared" si="26"/>
        <v>1.0830405809555106</v>
      </c>
      <c r="E46" s="37">
        <f t="shared" si="27"/>
        <v>1.0676581598339976</v>
      </c>
      <c r="F46" s="37">
        <f t="shared" si="28"/>
        <v>1.0973748859949539</v>
      </c>
      <c r="G46" s="37">
        <f t="shared" si="19"/>
        <v>0.61010004386694394</v>
      </c>
      <c r="H46" s="37">
        <f t="shared" si="20"/>
        <v>0.18408847339323359</v>
      </c>
      <c r="I46" s="37">
        <f t="shared" si="21"/>
        <v>0.20581148273982244</v>
      </c>
      <c r="J46" s="48">
        <f t="shared" si="29"/>
        <v>1.0831233196376957</v>
      </c>
      <c r="K46" s="48">
        <f>'Cálculo Pa média harmônica'!M68</f>
        <v>1.1022179326795891</v>
      </c>
      <c r="L46" s="48">
        <f t="shared" si="30"/>
        <v>1.0794312694206434</v>
      </c>
      <c r="M46" s="37">
        <f t="shared" si="31"/>
        <v>1.1427214515800665</v>
      </c>
      <c r="N46" s="37">
        <f t="shared" si="32"/>
        <v>1.0550243272043172</v>
      </c>
      <c r="O46" s="37">
        <f t="shared" si="43"/>
        <v>1.0367472871739709</v>
      </c>
      <c r="P46" s="64">
        <f t="shared" si="33"/>
        <v>4460459.9999999972</v>
      </c>
      <c r="Q46" s="80">
        <f t="shared" si="22"/>
        <v>1.0192117598509447</v>
      </c>
      <c r="R46" s="92">
        <f t="shared" si="34"/>
        <v>0.96039819058502662</v>
      </c>
      <c r="S46" s="37">
        <f t="shared" si="23"/>
        <v>-65441.999999999069</v>
      </c>
      <c r="T46" s="37">
        <f t="shared" si="35"/>
        <v>-60419.712892793585</v>
      </c>
      <c r="U46" s="37">
        <f t="shared" si="36"/>
        <v>503161.99999999825</v>
      </c>
      <c r="V46" s="37">
        <f t="shared" si="37"/>
        <v>539359.00000000058</v>
      </c>
      <c r="W46" s="37">
        <f t="shared" si="44"/>
        <v>-36197.000000002328</v>
      </c>
      <c r="X46" s="37">
        <f t="shared" si="45"/>
        <v>-24222.712892791256</v>
      </c>
      <c r="Y46" s="60">
        <f t="shared" si="38"/>
        <v>-5.4305414447817649E-3</v>
      </c>
      <c r="Z46" s="37">
        <f t="shared" si="39"/>
        <v>4436237.2871072059</v>
      </c>
      <c r="AA46" s="37">
        <f t="shared" si="40"/>
        <v>1.0136768881480651</v>
      </c>
      <c r="AB46" s="47">
        <f t="shared" si="41"/>
        <v>165.51919965371135</v>
      </c>
      <c r="AC46" s="47">
        <f t="shared" si="46"/>
        <v>167.11332551580176</v>
      </c>
      <c r="AD46" s="47">
        <f t="shared" si="42"/>
        <v>100.96310631360322</v>
      </c>
    </row>
    <row r="47" spans="1:30" s="53" customFormat="1" ht="12.75">
      <c r="A47" s="26">
        <v>2013</v>
      </c>
      <c r="B47" s="50">
        <f t="shared" si="24"/>
        <v>1.074722036865321</v>
      </c>
      <c r="C47" s="50">
        <f t="shared" si="25"/>
        <v>1.1013230098139666</v>
      </c>
      <c r="D47" s="37">
        <f t="shared" si="26"/>
        <v>1.0754886390341833</v>
      </c>
      <c r="E47" s="37">
        <f t="shared" si="27"/>
        <v>1.1122085390320535</v>
      </c>
      <c r="F47" s="37">
        <f t="shared" si="28"/>
        <v>1.0562342741079804</v>
      </c>
      <c r="G47" s="37">
        <f t="shared" si="19"/>
        <v>0.6079143250032657</v>
      </c>
      <c r="H47" s="37">
        <f t="shared" si="20"/>
        <v>0.18609676865692709</v>
      </c>
      <c r="I47" s="37">
        <f t="shared" si="21"/>
        <v>0.20598890633980724</v>
      </c>
      <c r="J47" s="48">
        <f t="shared" si="29"/>
        <v>1.078285579973268</v>
      </c>
      <c r="K47" s="48">
        <f>'Cálculo Pa média harmônica'!M69</f>
        <v>1.1194436463024517</v>
      </c>
      <c r="L47" s="48">
        <f t="shared" si="30"/>
        <v>1.0750456453204882</v>
      </c>
      <c r="M47" s="37">
        <f t="shared" si="31"/>
        <v>1.0879412246780209</v>
      </c>
      <c r="N47" s="37">
        <f t="shared" si="32"/>
        <v>1.0089546265702563</v>
      </c>
      <c r="O47" s="37">
        <f t="shared" si="43"/>
        <v>0.97185885888183465</v>
      </c>
      <c r="P47" s="64">
        <f t="shared" si="33"/>
        <v>4959434.9999999944</v>
      </c>
      <c r="Q47" s="80">
        <f t="shared" si="22"/>
        <v>1.0300482267028874</v>
      </c>
      <c r="R47" s="92">
        <f t="shared" si="34"/>
        <v>0.97584634779115442</v>
      </c>
      <c r="S47" s="37">
        <f t="shared" si="23"/>
        <v>-122706.99999999907</v>
      </c>
      <c r="T47" s="37">
        <f t="shared" si="35"/>
        <v>-113798.23887011557</v>
      </c>
      <c r="U47" s="37">
        <f t="shared" si="36"/>
        <v>576965.00000000093</v>
      </c>
      <c r="V47" s="37">
        <f t="shared" si="37"/>
        <v>674446.99999999977</v>
      </c>
      <c r="W47" s="37">
        <f t="shared" si="44"/>
        <v>-97481.999999998836</v>
      </c>
      <c r="X47" s="37">
        <f t="shared" si="45"/>
        <v>-16316.238870116737</v>
      </c>
      <c r="Y47" s="112">
        <f t="shared" si="38"/>
        <v>-3.2899390495322056E-3</v>
      </c>
      <c r="Z47" s="37">
        <f t="shared" si="39"/>
        <v>4943118.7611298775</v>
      </c>
      <c r="AA47" s="37">
        <f t="shared" si="40"/>
        <v>1.0266594308189563</v>
      </c>
      <c r="AB47" s="47">
        <f t="shared" si="41"/>
        <v>170.49275808858656</v>
      </c>
      <c r="AC47" s="47">
        <f t="shared" si="46"/>
        <v>171.56847165631601</v>
      </c>
      <c r="AD47" s="47">
        <f t="shared" si="42"/>
        <v>100.63094384758004</v>
      </c>
    </row>
    <row r="48" spans="1:30" s="53" customFormat="1" ht="12.75">
      <c r="A48" s="26">
        <v>2014</v>
      </c>
      <c r="B48" s="50">
        <f t="shared" si="24"/>
        <v>1.0380542406279438</v>
      </c>
      <c r="C48" s="50">
        <f t="shared" si="25"/>
        <v>1.0845685171891766</v>
      </c>
      <c r="D48" s="37">
        <f t="shared" si="26"/>
        <v>1.0814206232369068</v>
      </c>
      <c r="E48" s="37">
        <f t="shared" si="27"/>
        <v>1.0900168888144877</v>
      </c>
      <c r="F48" s="37">
        <f t="shared" si="28"/>
        <v>1.0754835894247101</v>
      </c>
      <c r="G48" s="37">
        <f t="shared" si="19"/>
        <v>0.6173345882260326</v>
      </c>
      <c r="H48" s="37">
        <f t="shared" si="20"/>
        <v>0.18780531381564566</v>
      </c>
      <c r="I48" s="37">
        <f t="shared" si="21"/>
        <v>0.19486009795832185</v>
      </c>
      <c r="J48" s="48">
        <f t="shared" si="29"/>
        <v>1.0817973973815345</v>
      </c>
      <c r="K48" s="48">
        <f>'Cálculo Pa média harmônica'!M70</f>
        <v>1.1287295968564268</v>
      </c>
      <c r="L48" s="48">
        <f t="shared" si="30"/>
        <v>1.0784670974349448</v>
      </c>
      <c r="M48" s="37">
        <f t="shared" si="31"/>
        <v>1.0610565246582229</v>
      </c>
      <c r="N48" s="37">
        <f t="shared" si="32"/>
        <v>0.98082739635581084</v>
      </c>
      <c r="O48" s="37">
        <f t="shared" si="43"/>
        <v>0.94004492095655401</v>
      </c>
      <c r="P48" s="64">
        <f t="shared" si="33"/>
        <v>5358488.0000000149</v>
      </c>
      <c r="Q48" s="80">
        <f t="shared" si="22"/>
        <v>1.0050395574027338</v>
      </c>
      <c r="R48" s="92">
        <f t="shared" si="34"/>
        <v>0.95711264357757542</v>
      </c>
      <c r="S48" s="37">
        <f t="shared" si="23"/>
        <v>-153808.00000000198</v>
      </c>
      <c r="T48" s="37">
        <f t="shared" si="35"/>
        <v>-142178.19378405853</v>
      </c>
      <c r="U48" s="37">
        <f t="shared" si="36"/>
        <v>613046.00000000047</v>
      </c>
      <c r="V48" s="37">
        <f t="shared" si="37"/>
        <v>728568.99999999977</v>
      </c>
      <c r="W48" s="37">
        <f t="shared" si="44"/>
        <v>-115522.9999999993</v>
      </c>
      <c r="X48" s="37">
        <f t="shared" si="45"/>
        <v>-26655.193784059229</v>
      </c>
      <c r="Y48" s="60">
        <f t="shared" si="38"/>
        <v>-4.9743871375767107E-3</v>
      </c>
      <c r="Z48" s="37">
        <f t="shared" si="39"/>
        <v>5331832.8062159559</v>
      </c>
      <c r="AA48" s="37">
        <f t="shared" si="40"/>
        <v>1.0000401015556337</v>
      </c>
      <c r="AB48" s="47">
        <f t="shared" si="41"/>
        <v>171.35196612972439</v>
      </c>
      <c r="AC48" s="47">
        <f t="shared" si="46"/>
        <v>171.57535181892712</v>
      </c>
      <c r="AD48" s="47">
        <f t="shared" si="42"/>
        <v>100.13036657486241</v>
      </c>
    </row>
    <row r="49" spans="1:30" s="53" customFormat="1" ht="12.75">
      <c r="A49" s="26">
        <v>2015</v>
      </c>
      <c r="B49" s="50">
        <f t="shared" si="24"/>
        <v>1.1377717664573341</v>
      </c>
      <c r="C49" s="50">
        <f t="shared" si="25"/>
        <v>1.2448665070916449</v>
      </c>
      <c r="D49" s="37">
        <f t="shared" si="26"/>
        <v>1.08911802917894</v>
      </c>
      <c r="E49" s="37">
        <f t="shared" si="27"/>
        <v>1.0868976592454627</v>
      </c>
      <c r="F49" s="37">
        <f t="shared" si="28"/>
        <v>1.0820745858477936</v>
      </c>
      <c r="G49" s="37">
        <f t="shared" si="19"/>
        <v>0.62971470023312182</v>
      </c>
      <c r="H49" s="37">
        <f t="shared" si="20"/>
        <v>0.19469700178938382</v>
      </c>
      <c r="I49" s="37">
        <f t="shared" si="21"/>
        <v>0.17558829797749448</v>
      </c>
      <c r="J49" s="48">
        <f t="shared" si="29"/>
        <v>1.0873285458493256</v>
      </c>
      <c r="K49" s="48">
        <f>'Cálculo Pa média harmônica'!M71</f>
        <v>1.0877578132218164</v>
      </c>
      <c r="L49" s="48">
        <f t="shared" si="30"/>
        <v>1.0756617501293939</v>
      </c>
      <c r="M49" s="37">
        <f t="shared" si="31"/>
        <v>1.1901151056839974</v>
      </c>
      <c r="N49" s="37">
        <f t="shared" si="32"/>
        <v>1.0945312805656031</v>
      </c>
      <c r="O49" s="37">
        <f t="shared" si="43"/>
        <v>1.0940993401454044</v>
      </c>
      <c r="P49" s="64">
        <f t="shared" si="33"/>
        <v>5574045.0000000009</v>
      </c>
      <c r="Q49" s="80">
        <f t="shared" si="22"/>
        <v>0.96454236606527199</v>
      </c>
      <c r="R49" s="92">
        <f t="shared" si="34"/>
        <v>0.91397090368788703</v>
      </c>
      <c r="S49" s="37">
        <f t="shared" si="23"/>
        <v>-70656.45299999998</v>
      </c>
      <c r="T49" s="37">
        <f t="shared" si="35"/>
        <v>-64981.695982983103</v>
      </c>
      <c r="U49" s="37">
        <f t="shared" si="36"/>
        <v>679772.99999999872</v>
      </c>
      <c r="V49" s="37">
        <f t="shared" si="37"/>
        <v>678051.00000000244</v>
      </c>
      <c r="W49" s="37">
        <f t="shared" si="44"/>
        <v>1721.9999999962747</v>
      </c>
      <c r="X49" s="37">
        <f t="shared" si="45"/>
        <v>-66703.695982979378</v>
      </c>
      <c r="Y49" s="60">
        <f t="shared" si="38"/>
        <v>-1.1966838441917739E-2</v>
      </c>
      <c r="Z49" s="37">
        <f t="shared" si="39"/>
        <v>5507341.3040170213</v>
      </c>
      <c r="AA49" s="37">
        <f t="shared" si="40"/>
        <v>0.95299984340018373</v>
      </c>
      <c r="AB49" s="47">
        <f t="shared" si="41"/>
        <v>165.27623084070072</v>
      </c>
      <c r="AC49" s="47">
        <f t="shared" si="46"/>
        <v>163.51128341476897</v>
      </c>
      <c r="AD49" s="47">
        <f t="shared" si="42"/>
        <v>98.932122654931021</v>
      </c>
    </row>
    <row r="50" spans="1:30">
      <c r="A50" s="26">
        <v>2016</v>
      </c>
      <c r="B50" s="50">
        <f t="shared" si="24"/>
        <v>0.99287273609922166</v>
      </c>
      <c r="C50" s="50">
        <f t="shared" si="25"/>
        <v>1.0020792456733758</v>
      </c>
      <c r="D50" s="37">
        <f t="shared" si="26"/>
        <v>1.0922948180442524</v>
      </c>
      <c r="E50" s="37">
        <f t="shared" si="27"/>
        <v>1.065556645957721</v>
      </c>
      <c r="F50" s="37">
        <f t="shared" si="28"/>
        <v>1.0517190321135559</v>
      </c>
      <c r="G50" s="37">
        <f t="shared" si="19"/>
        <v>0.63818025207508411</v>
      </c>
      <c r="H50" s="37">
        <f t="shared" si="20"/>
        <v>0.20110527556354507</v>
      </c>
      <c r="I50" s="37">
        <f t="shared" si="21"/>
        <v>0.16071447236137071</v>
      </c>
      <c r="J50" s="48">
        <f t="shared" si="29"/>
        <v>1.0799643429150061</v>
      </c>
      <c r="K50" s="48">
        <f>'Cálculo Pa média harmônica'!M72</f>
        <v>1.0796810713529126</v>
      </c>
      <c r="L50" s="48">
        <f t="shared" si="30"/>
        <v>1.0813828643151586</v>
      </c>
      <c r="M50" s="37">
        <f t="shared" si="31"/>
        <v>0.99746536904294014</v>
      </c>
      <c r="N50" s="37">
        <f t="shared" si="32"/>
        <v>0.92360953913590582</v>
      </c>
      <c r="O50" s="37">
        <f t="shared" si="43"/>
        <v>0.92385186284043064</v>
      </c>
      <c r="P50" s="64">
        <f t="shared" si="33"/>
        <v>5788169.9409810761</v>
      </c>
      <c r="Q50" s="80">
        <f t="shared" si="22"/>
        <v>0.96537284279462854</v>
      </c>
      <c r="R50" s="92">
        <f t="shared" si="34"/>
        <v>0.99081259330147331</v>
      </c>
      <c r="S50" s="37">
        <f t="shared" si="23"/>
        <v>22735.846999999951</v>
      </c>
      <c r="T50" s="37">
        <f t="shared" si="35"/>
        <v>21052.405247595547</v>
      </c>
      <c r="U50" s="37">
        <f t="shared" si="36"/>
        <v>788243.78346288798</v>
      </c>
      <c r="V50" s="37">
        <f t="shared" si="37"/>
        <v>758313.19556904933</v>
      </c>
      <c r="W50" s="37">
        <f t="shared" si="44"/>
        <v>29930.587893838645</v>
      </c>
      <c r="X50" s="37">
        <f t="shared" si="45"/>
        <v>-8878.1826462430981</v>
      </c>
      <c r="Y50" s="60">
        <f t="shared" si="38"/>
        <v>-1.5338496859576094E-3</v>
      </c>
      <c r="Z50" s="37">
        <f t="shared" si="39"/>
        <v>5779291.7583348332</v>
      </c>
      <c r="AA50" s="37">
        <f t="shared" si="40"/>
        <v>0.963892105962876</v>
      </c>
      <c r="AB50" s="47">
        <f t="shared" si="41"/>
        <v>159.55318481306853</v>
      </c>
      <c r="AC50" s="47">
        <f t="shared" si="46"/>
        <v>157.60723531935434</v>
      </c>
      <c r="AD50" s="47">
        <f t="shared" si="42"/>
        <v>98.780375649665629</v>
      </c>
    </row>
    <row r="51" spans="1:30">
      <c r="A51" s="26">
        <v>2017</v>
      </c>
      <c r="B51" s="50">
        <f t="shared" ref="B51" si="47">(Y25/S25)</f>
        <v>1.0015374055387332</v>
      </c>
      <c r="C51" s="50">
        <f t="shared" ref="C51" si="48">(Z25/T25)</f>
        <v>0.94984154702600898</v>
      </c>
      <c r="D51" s="37">
        <f t="shared" ref="D51" si="49">(V25/P25)</f>
        <v>1.0284907817546072</v>
      </c>
      <c r="E51" s="37">
        <f t="shared" ref="E51" si="50">(W25/Q25)</f>
        <v>1.0472904575042403</v>
      </c>
      <c r="F51" s="37">
        <f t="shared" ref="F51" si="51">(X25/R25)</f>
        <v>1.0353298340835058</v>
      </c>
      <c r="G51" s="37">
        <f t="shared" ref="G51" si="52">(C25/H25)</f>
        <v>0.63999362942002569</v>
      </c>
      <c r="H51" s="37">
        <f t="shared" ref="H51" si="53">(D25/H25)</f>
        <v>0.20226723541573058</v>
      </c>
      <c r="I51" s="37">
        <f t="shared" ref="I51" si="54">(E25/H25)</f>
        <v>0.15773913516424387</v>
      </c>
      <c r="J51" s="48">
        <f t="shared" ref="J51" si="55">(G50*D51+H50*E51+I50*F51)</f>
        <v>1.0333706304132331</v>
      </c>
      <c r="K51" s="48">
        <f>'Cálculo Pa média harmônica'!M73</f>
        <v>1.0246383496499418</v>
      </c>
      <c r="L51" s="48">
        <f t="shared" ref="L51" si="56">(U25/O25)</f>
        <v>1.0378160447838669</v>
      </c>
      <c r="M51" s="37">
        <f t="shared" ref="M51" si="57">GEOMEAN(B51:C51)</f>
        <v>0.97534703499899233</v>
      </c>
      <c r="N51" s="37">
        <f t="shared" ref="N51" si="58">(M51/J51)</f>
        <v>0.94385016013950607</v>
      </c>
      <c r="O51" s="37">
        <f t="shared" ref="O51" si="59">(M51/K51)</f>
        <v>0.95189393929303012</v>
      </c>
      <c r="P51" s="64">
        <f t="shared" ref="P51" si="60">(B24*O25)</f>
        <v>6320908.5008100625</v>
      </c>
      <c r="Q51" s="80">
        <f t="shared" ref="Q51" si="61">O25</f>
        <v>1.009854364301674</v>
      </c>
      <c r="R51" s="92">
        <f t="shared" ref="R51" si="62">(B51/C51)</f>
        <v>1.0544257709873672</v>
      </c>
      <c r="S51" s="37">
        <f t="shared" ref="S51" si="63">(F25-G25)</f>
        <v>66609.094999999972</v>
      </c>
      <c r="T51" s="37">
        <f t="shared" ref="T51" si="64">(S51/J51)</f>
        <v>64458.08796923497</v>
      </c>
      <c r="U51" s="37">
        <f t="shared" ref="U51" si="65">(F25/B51)</f>
        <v>823159.84050194966</v>
      </c>
      <c r="V51" s="37">
        <f t="shared" ref="V51" si="66">(G25/C51)</f>
        <v>797834.41603786696</v>
      </c>
      <c r="W51" s="37">
        <f t="shared" ref="W51" si="67">(U51-V51)</f>
        <v>25325.424464082695</v>
      </c>
      <c r="X51" s="37">
        <f t="shared" ref="X51" si="68">(T51-W51)</f>
        <v>39132.663505152275</v>
      </c>
      <c r="Y51" s="60">
        <f t="shared" ref="Y51" si="69">(X51/P51)</f>
        <v>6.190987181690288E-3</v>
      </c>
      <c r="Z51" s="37">
        <f t="shared" ref="Z51" si="70">(P51+X51)</f>
        <v>6360041.1643152144</v>
      </c>
      <c r="AA51" s="37">
        <f t="shared" ref="AA51" si="71">(Z51/B24)</f>
        <v>1.0161063597264395</v>
      </c>
      <c r="AB51" s="47">
        <f t="shared" ref="AB51" si="72">(AB50*Q51)</f>
        <v>161.12548002170882</v>
      </c>
      <c r="AC51" s="47">
        <f t="shared" ref="AC51" si="73">(AC50*AA51)</f>
        <v>160.14571414689746</v>
      </c>
      <c r="AD51" s="47">
        <f t="shared" ref="AD51" si="74">(AC51/AB51)*100</f>
        <v>99.391923689115245</v>
      </c>
    </row>
    <row r="52" spans="1:30"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</row>
    <row r="53" spans="1:30"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65"/>
    </row>
    <row r="54" spans="1:30">
      <c r="B54" s="182"/>
      <c r="C54" s="249"/>
      <c r="D54" s="249"/>
      <c r="E54" s="249"/>
      <c r="F54" s="249"/>
      <c r="G54" s="65"/>
      <c r="H54" s="65"/>
      <c r="I54" s="65"/>
      <c r="J54" s="65"/>
      <c r="K54" s="65"/>
      <c r="L54" s="65"/>
      <c r="M54" s="65"/>
      <c r="N54" s="65"/>
      <c r="O54" s="65"/>
    </row>
    <row r="55" spans="1:30">
      <c r="B55" s="50"/>
    </row>
    <row r="56" spans="1:30">
      <c r="B56" s="50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</sheetData>
  <mergeCells count="3">
    <mergeCell ref="AB28:AD28"/>
    <mergeCell ref="T28:AA28"/>
    <mergeCell ref="B28:O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opLeftCell="R22" workbookViewId="0">
      <selection activeCell="E39" sqref="E39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22.85546875" customWidth="1"/>
    <col min="11" max="11" width="22.57031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23.5703125" bestFit="1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73" t="s">
        <v>59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74" t="s">
        <v>15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177</v>
      </c>
      <c r="F3" s="30" t="s">
        <v>20</v>
      </c>
      <c r="G3" s="30" t="s">
        <v>21</v>
      </c>
      <c r="H3" s="30" t="s">
        <v>22</v>
      </c>
      <c r="I3" s="30" t="s">
        <v>23</v>
      </c>
      <c r="J3" s="31" t="s">
        <v>24</v>
      </c>
      <c r="K3" s="72" t="s">
        <v>58</v>
      </c>
      <c r="L3" s="321" t="s">
        <v>18</v>
      </c>
      <c r="M3" s="321" t="s">
        <v>19</v>
      </c>
      <c r="N3" s="321" t="s">
        <v>177</v>
      </c>
      <c r="O3" s="321" t="s">
        <v>20</v>
      </c>
      <c r="P3" s="75" t="s">
        <v>21</v>
      </c>
      <c r="Q3" s="321" t="s">
        <v>22</v>
      </c>
      <c r="R3" s="321" t="s">
        <v>23</v>
      </c>
      <c r="S3" s="76" t="s">
        <v>24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42">
        <v>1199092.0709402107</v>
      </c>
      <c r="C4" s="242">
        <v>754332.71150824602</v>
      </c>
      <c r="D4" s="242">
        <v>225043.75019433512</v>
      </c>
      <c r="E4" s="242">
        <v>20193.23661486126</v>
      </c>
      <c r="F4" s="242">
        <v>219487.66459176427</v>
      </c>
      <c r="G4" s="242">
        <v>7178.1397228259411</v>
      </c>
      <c r="H4" s="242">
        <v>122164.07582171852</v>
      </c>
      <c r="I4" s="242">
        <v>-149307.50751354199</v>
      </c>
      <c r="J4" s="79">
        <f t="shared" ref="J4:J19" si="0">SUM(C4:G4)</f>
        <v>1226235.5026320326</v>
      </c>
      <c r="K4" s="77"/>
      <c r="L4" s="77"/>
      <c r="M4" s="77"/>
      <c r="N4" s="77"/>
      <c r="O4" s="77"/>
      <c r="P4" s="77"/>
      <c r="Q4" s="77"/>
      <c r="R4" s="77"/>
      <c r="S4" s="78"/>
    </row>
    <row r="5" spans="1:33">
      <c r="A5" s="26">
        <v>2001</v>
      </c>
      <c r="B5" s="242">
        <v>1315755.4678309315</v>
      </c>
      <c r="C5" s="242">
        <v>822655.85440012894</v>
      </c>
      <c r="D5" s="242">
        <v>254510.46182019875</v>
      </c>
      <c r="E5" s="242">
        <v>20844.823802813178</v>
      </c>
      <c r="F5" s="242">
        <v>242336.98020158752</v>
      </c>
      <c r="G5" s="242">
        <v>4260.0713801024449</v>
      </c>
      <c r="H5" s="242">
        <v>162781.45963615563</v>
      </c>
      <c r="I5" s="242">
        <v>-191634.18341005599</v>
      </c>
      <c r="J5" s="79">
        <f t="shared" si="0"/>
        <v>1344608.191604831</v>
      </c>
      <c r="K5" s="243">
        <v>1215758.2085203498</v>
      </c>
      <c r="L5" s="244">
        <v>760053.45939188951</v>
      </c>
      <c r="M5" s="244">
        <v>230930.72167171969</v>
      </c>
      <c r="N5" s="244">
        <v>20446.458220837179</v>
      </c>
      <c r="O5" s="244">
        <v>222350.82743049308</v>
      </c>
      <c r="P5" s="244">
        <v>2817.8201586271271</v>
      </c>
      <c r="Q5" s="244">
        <v>133440.46371399722</v>
      </c>
      <c r="R5" s="244">
        <v>-154281.54206721316</v>
      </c>
      <c r="S5" s="245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42">
        <v>1488787.2551583666</v>
      </c>
      <c r="C6" s="242">
        <v>895614.43275284953</v>
      </c>
      <c r="D6" s="242">
        <v>294923.72825705929</v>
      </c>
      <c r="E6" s="242">
        <v>25921.579141216556</v>
      </c>
      <c r="F6" s="242">
        <v>266883.73757262412</v>
      </c>
      <c r="G6" s="242">
        <v>-7104.0660648793819</v>
      </c>
      <c r="H6" s="242">
        <v>211863.21433484068</v>
      </c>
      <c r="I6" s="242">
        <v>-199315.37083534204</v>
      </c>
      <c r="J6" s="79">
        <f t="shared" si="0"/>
        <v>1476239.4116588703</v>
      </c>
      <c r="K6" s="243">
        <v>1355931.5591703854</v>
      </c>
      <c r="L6" s="244">
        <v>832321.36629010621</v>
      </c>
      <c r="M6" s="244">
        <v>264223.4046317481</v>
      </c>
      <c r="N6" s="244">
        <v>22303.79581358366</v>
      </c>
      <c r="O6" s="244">
        <v>238838.1799384508</v>
      </c>
      <c r="P6" s="244">
        <v>-8946.8053261824425</v>
      </c>
      <c r="Q6" s="244">
        <v>173324.52495404103</v>
      </c>
      <c r="R6" s="244">
        <v>-166132.90713136178</v>
      </c>
      <c r="S6" s="245">
        <f t="shared" ref="S6:S19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42">
        <v>1717950.3964244905</v>
      </c>
      <c r="C7" s="242">
        <v>1035030.1683011958</v>
      </c>
      <c r="D7" s="242">
        <v>327741.61741585901</v>
      </c>
      <c r="E7" s="242">
        <v>27430.248726219572</v>
      </c>
      <c r="F7" s="242">
        <v>285261.52566096914</v>
      </c>
      <c r="G7" s="242">
        <v>4328.0194930594853</v>
      </c>
      <c r="H7" s="242">
        <v>260798.33385320578</v>
      </c>
      <c r="I7" s="242">
        <v>-222639.51702601978</v>
      </c>
      <c r="J7" s="79">
        <f t="shared" si="0"/>
        <v>1679791.5795973029</v>
      </c>
      <c r="K7" s="243">
        <v>1505771.7718952212</v>
      </c>
      <c r="L7" s="244">
        <v>891603.01626324013</v>
      </c>
      <c r="M7" s="244">
        <v>299632.37011811289</v>
      </c>
      <c r="N7" s="244">
        <v>24901.475561984269</v>
      </c>
      <c r="O7" s="244">
        <v>256249.7220439224</v>
      </c>
      <c r="P7" s="244">
        <v>-3465.0631678951099</v>
      </c>
      <c r="Q7" s="244">
        <v>235201.93765973221</v>
      </c>
      <c r="R7" s="244">
        <v>-198351.68658387841</v>
      </c>
      <c r="S7" s="245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42">
        <v>1957751.2129625666</v>
      </c>
      <c r="C8" s="242">
        <v>1147361.7681947094</v>
      </c>
      <c r="D8" s="242">
        <v>361549.34823060903</v>
      </c>
      <c r="E8" s="242">
        <v>31333.22700587353</v>
      </c>
      <c r="F8" s="242">
        <v>339087.07796384185</v>
      </c>
      <c r="G8" s="242">
        <v>11596.446023216964</v>
      </c>
      <c r="H8" s="242">
        <v>323924.84673222312</v>
      </c>
      <c r="I8" s="242">
        <v>-257101.50118791065</v>
      </c>
      <c r="J8" s="79">
        <f t="shared" si="0"/>
        <v>1890927.8674182508</v>
      </c>
      <c r="K8" s="243">
        <v>1816903.7317373371</v>
      </c>
      <c r="L8" s="244">
        <v>1075988.8797779407</v>
      </c>
      <c r="M8" s="244">
        <v>340445.00446295273</v>
      </c>
      <c r="N8" s="244">
        <v>28157.108897239967</v>
      </c>
      <c r="O8" s="244">
        <v>309471.56693314749</v>
      </c>
      <c r="P8" s="244">
        <v>10009.438809559148</v>
      </c>
      <c r="Q8" s="244">
        <v>298545.71017137892</v>
      </c>
      <c r="R8" s="244">
        <v>-245713.97731488367</v>
      </c>
      <c r="S8" s="245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42">
        <v>2170584.503422142</v>
      </c>
      <c r="C9" s="242">
        <v>1277026.9828584273</v>
      </c>
      <c r="D9" s="242">
        <v>410023.44358430116</v>
      </c>
      <c r="E9" s="242">
        <v>36268.930445077211</v>
      </c>
      <c r="F9" s="242">
        <v>370218.87494921568</v>
      </c>
      <c r="G9" s="242">
        <v>3227.6592800983763</v>
      </c>
      <c r="H9" s="242">
        <v>330880.19577552949</v>
      </c>
      <c r="I9" s="242">
        <v>-257061.58347051512</v>
      </c>
      <c r="J9" s="79">
        <f t="shared" si="0"/>
        <v>2096765.8911171195</v>
      </c>
      <c r="K9" s="243">
        <v>2020440.9922502143</v>
      </c>
      <c r="L9" s="244">
        <v>1198806.1603173232</v>
      </c>
      <c r="M9" s="244">
        <v>368819.90656880359</v>
      </c>
      <c r="N9" s="244">
        <v>32009.314265373232</v>
      </c>
      <c r="O9" s="244">
        <v>345720.64458060201</v>
      </c>
      <c r="P9" s="244">
        <v>-3795.0544045996567</v>
      </c>
      <c r="Q9" s="244">
        <v>355164.72127344896</v>
      </c>
      <c r="R9" s="244">
        <v>-276284.70035073918</v>
      </c>
      <c r="S9" s="245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42">
        <v>2409449.9220720553</v>
      </c>
      <c r="C10" s="242">
        <v>1411686.2794611938</v>
      </c>
      <c r="D10" s="242">
        <v>458733.16934765835</v>
      </c>
      <c r="E10" s="242">
        <v>44529.268434598111</v>
      </c>
      <c r="F10" s="242">
        <v>414673.54952424963</v>
      </c>
      <c r="G10" s="242">
        <v>14605.467003664871</v>
      </c>
      <c r="H10" s="242">
        <v>346341.95294723351</v>
      </c>
      <c r="I10" s="242">
        <v>-281119.76464654546</v>
      </c>
      <c r="J10" s="79">
        <f t="shared" si="0"/>
        <v>2344227.7337713647</v>
      </c>
      <c r="K10" s="243">
        <v>2256582.8163669193</v>
      </c>
      <c r="L10" s="244">
        <v>1345547.3842142997</v>
      </c>
      <c r="M10" s="244">
        <v>424623.5536902023</v>
      </c>
      <c r="N10" s="244">
        <v>37152.269290107899</v>
      </c>
      <c r="O10" s="244">
        <v>394878.37051552901</v>
      </c>
      <c r="P10" s="244">
        <v>10217.316563243141</v>
      </c>
      <c r="Q10" s="244">
        <v>346886.28672772244</v>
      </c>
      <c r="R10" s="244">
        <v>-302722.36463419098</v>
      </c>
      <c r="S10" s="245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42">
        <v>2720262.9378383174</v>
      </c>
      <c r="C11" s="242">
        <v>1585632.3035661874</v>
      </c>
      <c r="D11" s="242">
        <v>515299.07141864661</v>
      </c>
      <c r="E11" s="242">
        <v>43123.703955467936</v>
      </c>
      <c r="F11" s="242">
        <v>489532.02607003989</v>
      </c>
      <c r="G11" s="242">
        <v>49605.753307733976</v>
      </c>
      <c r="H11" s="242">
        <v>362547.80632569821</v>
      </c>
      <c r="I11" s="242">
        <v>-325477.72680545284</v>
      </c>
      <c r="J11" s="79">
        <f t="shared" si="0"/>
        <v>2683192.8583180755</v>
      </c>
      <c r="K11" s="243">
        <v>2555700.4146902794</v>
      </c>
      <c r="L11" s="244">
        <v>1506281.0531644046</v>
      </c>
      <c r="M11" s="244">
        <v>477399.6947977331</v>
      </c>
      <c r="N11" s="244">
        <v>42786.739512065469</v>
      </c>
      <c r="O11" s="244">
        <v>464237.02361348068</v>
      </c>
      <c r="P11" s="244">
        <v>33363.559589038487</v>
      </c>
      <c r="Q11" s="244">
        <v>367732.38398960192</v>
      </c>
      <c r="R11" s="244">
        <v>-336100.03997604398</v>
      </c>
      <c r="S11" s="245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42">
        <v>3109803.0890462874</v>
      </c>
      <c r="C12" s="242">
        <v>1809793.9711751866</v>
      </c>
      <c r="D12" s="242">
        <v>585868.02161472721</v>
      </c>
      <c r="E12" s="242">
        <v>47716.064740499933</v>
      </c>
      <c r="F12" s="242">
        <v>602845.577257331</v>
      </c>
      <c r="G12" s="242">
        <v>69474.657987507147</v>
      </c>
      <c r="H12" s="242">
        <v>420880.7660403545</v>
      </c>
      <c r="I12" s="242">
        <v>-426775.96976932103</v>
      </c>
      <c r="J12" s="79">
        <f t="shared" si="0"/>
        <v>3115698.2927752519</v>
      </c>
      <c r="K12" s="243">
        <v>2858838.4485945702</v>
      </c>
      <c r="L12" s="244">
        <v>1689141.7261808682</v>
      </c>
      <c r="M12" s="244">
        <v>525837.14383902785</v>
      </c>
      <c r="N12" s="244">
        <v>44901.388927044172</v>
      </c>
      <c r="O12" s="244">
        <v>549680.62015988654</v>
      </c>
      <c r="P12" s="244">
        <v>66138.654396423954</v>
      </c>
      <c r="Q12" s="244">
        <v>364031.53667591058</v>
      </c>
      <c r="R12" s="244">
        <v>-380892.62158459</v>
      </c>
      <c r="S12" s="245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42">
        <v>3333039.3554224167</v>
      </c>
      <c r="C13" s="242">
        <v>2011763.0546221174</v>
      </c>
      <c r="D13" s="242">
        <v>654963.51159058104</v>
      </c>
      <c r="E13" s="242">
        <v>53270.136623053913</v>
      </c>
      <c r="F13" s="242">
        <v>636675.77898595296</v>
      </c>
      <c r="G13" s="242">
        <v>-10193.200608137133</v>
      </c>
      <c r="H13" s="242">
        <v>361680.47039454733</v>
      </c>
      <c r="I13" s="242">
        <v>-375120.39618569863</v>
      </c>
      <c r="J13" s="79">
        <f t="shared" si="0"/>
        <v>3346479.2812135681</v>
      </c>
      <c r="K13" s="243">
        <v>3105890.583490863</v>
      </c>
      <c r="L13" s="244">
        <v>1888976.9097606519</v>
      </c>
      <c r="M13" s="244">
        <v>603122.8183405993</v>
      </c>
      <c r="N13" s="244">
        <v>51311.138493743289</v>
      </c>
      <c r="O13" s="244">
        <v>589981.60732251254</v>
      </c>
      <c r="P13" s="244">
        <v>-15130.932878763198</v>
      </c>
      <c r="Q13" s="244">
        <v>381961.64177881082</v>
      </c>
      <c r="R13" s="244">
        <v>-394332.59932668612</v>
      </c>
      <c r="S13" s="245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42">
        <v>3885847</v>
      </c>
      <c r="C14" s="242">
        <v>2278735</v>
      </c>
      <c r="D14" s="242">
        <v>738966</v>
      </c>
      <c r="E14" s="242">
        <v>61432</v>
      </c>
      <c r="F14" s="242">
        <v>797946</v>
      </c>
      <c r="G14" s="242">
        <v>49220</v>
      </c>
      <c r="H14" s="242">
        <v>417270</v>
      </c>
      <c r="I14" s="242">
        <v>-457722</v>
      </c>
      <c r="J14" s="79">
        <f t="shared" si="0"/>
        <v>3926299</v>
      </c>
      <c r="K14" s="243">
        <v>3583958.0847054818</v>
      </c>
      <c r="L14" s="244">
        <v>2137259.5637776544</v>
      </c>
      <c r="M14" s="244">
        <v>680642.43414550391</v>
      </c>
      <c r="N14" s="244">
        <v>56412.229107013074</v>
      </c>
      <c r="O14" s="244">
        <v>750347.37231255334</v>
      </c>
      <c r="P14" s="244">
        <v>56528.076204291559</v>
      </c>
      <c r="Q14" s="244">
        <v>404075.64799176366</v>
      </c>
      <c r="R14" s="244">
        <v>-501307.23883000016</v>
      </c>
      <c r="S14" s="245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42">
        <v>4376382</v>
      </c>
      <c r="C15" s="242">
        <v>2573419</v>
      </c>
      <c r="D15" s="242">
        <v>817038</v>
      </c>
      <c r="E15" s="242">
        <v>64395</v>
      </c>
      <c r="F15" s="242">
        <v>901927</v>
      </c>
      <c r="G15" s="242">
        <v>53274</v>
      </c>
      <c r="H15" s="242">
        <v>501802</v>
      </c>
      <c r="I15" s="242">
        <v>-535473</v>
      </c>
      <c r="J15" s="79">
        <f t="shared" si="0"/>
        <v>4410053</v>
      </c>
      <c r="K15" s="243">
        <v>4040287</v>
      </c>
      <c r="L15" s="244">
        <v>2392915</v>
      </c>
      <c r="M15" s="244">
        <v>755255</v>
      </c>
      <c r="N15" s="244">
        <v>60012</v>
      </c>
      <c r="O15" s="244">
        <v>852478</v>
      </c>
      <c r="P15" s="244">
        <v>43222</v>
      </c>
      <c r="Q15" s="244">
        <v>437254</v>
      </c>
      <c r="R15" s="244">
        <v>-500849</v>
      </c>
      <c r="S15" s="245">
        <f t="shared" si="1"/>
        <v>4103882</v>
      </c>
    </row>
    <row r="16" spans="1:33">
      <c r="A16" s="26">
        <v>2012</v>
      </c>
      <c r="B16" s="242">
        <v>4814760</v>
      </c>
      <c r="C16" s="242">
        <v>2883929</v>
      </c>
      <c r="D16" s="242">
        <v>892180</v>
      </c>
      <c r="E16" s="242">
        <v>72905</v>
      </c>
      <c r="F16" s="242">
        <v>997460</v>
      </c>
      <c r="G16" s="242">
        <v>33728</v>
      </c>
      <c r="H16" s="242">
        <v>563474</v>
      </c>
      <c r="I16" s="242">
        <v>-628916</v>
      </c>
      <c r="J16" s="79">
        <f t="shared" si="0"/>
        <v>4880202</v>
      </c>
      <c r="K16" s="243">
        <v>4460460</v>
      </c>
      <c r="L16" s="244">
        <v>2663159</v>
      </c>
      <c r="M16" s="244">
        <v>835642</v>
      </c>
      <c r="N16" s="244">
        <v>66964</v>
      </c>
      <c r="O16" s="244">
        <v>908951</v>
      </c>
      <c r="P16" s="244">
        <v>21941</v>
      </c>
      <c r="Q16" s="244">
        <v>503162</v>
      </c>
      <c r="R16" s="244">
        <v>-539359</v>
      </c>
      <c r="S16" s="245">
        <f t="shared" si="1"/>
        <v>4496657</v>
      </c>
    </row>
    <row r="17" spans="1:23">
      <c r="A17" s="26">
        <v>2013</v>
      </c>
      <c r="B17" s="242">
        <v>5331619</v>
      </c>
      <c r="C17" s="242">
        <v>3213817</v>
      </c>
      <c r="D17" s="242">
        <v>1007275</v>
      </c>
      <c r="E17" s="242">
        <v>76605</v>
      </c>
      <c r="F17" s="242">
        <v>1114944</v>
      </c>
      <c r="G17" s="242">
        <v>41685</v>
      </c>
      <c r="H17" s="242">
        <v>620077</v>
      </c>
      <c r="I17" s="242">
        <v>-742784</v>
      </c>
      <c r="J17" s="79">
        <f t="shared" si="0"/>
        <v>5454326</v>
      </c>
      <c r="K17" s="243">
        <v>4959435</v>
      </c>
      <c r="L17" s="244">
        <v>2987018</v>
      </c>
      <c r="M17" s="244">
        <v>905653</v>
      </c>
      <c r="N17" s="244">
        <v>72449</v>
      </c>
      <c r="O17" s="244">
        <v>1055584</v>
      </c>
      <c r="P17" s="244">
        <v>36213</v>
      </c>
      <c r="Q17" s="244">
        <v>576965</v>
      </c>
      <c r="R17" s="244">
        <v>-674447</v>
      </c>
      <c r="S17" s="245">
        <f t="shared" si="1"/>
        <v>5056917</v>
      </c>
    </row>
    <row r="18" spans="1:23">
      <c r="A18" s="26">
        <v>2014</v>
      </c>
      <c r="B18" s="242">
        <v>5778953</v>
      </c>
      <c r="C18" s="242">
        <v>3555352</v>
      </c>
      <c r="D18" s="242">
        <v>1106874</v>
      </c>
      <c r="E18" s="242">
        <v>83052</v>
      </c>
      <c r="F18" s="242">
        <v>1148453</v>
      </c>
      <c r="G18" s="242">
        <v>39030</v>
      </c>
      <c r="H18" s="242">
        <v>636375</v>
      </c>
      <c r="I18" s="242">
        <v>-790183</v>
      </c>
      <c r="J18" s="79">
        <f t="shared" si="0"/>
        <v>5932761</v>
      </c>
      <c r="K18" s="243">
        <v>5358488</v>
      </c>
      <c r="L18" s="244">
        <v>3286960</v>
      </c>
      <c r="M18" s="244">
        <v>1015465</v>
      </c>
      <c r="N18" s="244">
        <v>77507</v>
      </c>
      <c r="O18" s="244">
        <v>1067848</v>
      </c>
      <c r="P18" s="244">
        <v>26231</v>
      </c>
      <c r="Q18" s="244">
        <v>613046</v>
      </c>
      <c r="R18" s="244">
        <v>-728569</v>
      </c>
      <c r="S18" s="245">
        <f t="shared" si="1"/>
        <v>5474011</v>
      </c>
    </row>
    <row r="19" spans="1:23">
      <c r="A19" s="26">
        <v>2015</v>
      </c>
      <c r="B19" s="242">
        <v>5995787</v>
      </c>
      <c r="C19" s="242">
        <v>3747870</v>
      </c>
      <c r="D19" s="242">
        <v>1185776</v>
      </c>
      <c r="E19" s="242">
        <v>87323</v>
      </c>
      <c r="F19" s="242">
        <v>1069397</v>
      </c>
      <c r="G19" s="242">
        <v>-25433</v>
      </c>
      <c r="H19" s="242">
        <v>773468</v>
      </c>
      <c r="I19" s="242">
        <v>-842614</v>
      </c>
      <c r="J19" s="79">
        <f t="shared" si="0"/>
        <v>6064933</v>
      </c>
      <c r="K19" s="243">
        <v>5574045</v>
      </c>
      <c r="L19" s="244">
        <v>3441647</v>
      </c>
      <c r="M19" s="244">
        <v>1090973</v>
      </c>
      <c r="N19" s="244">
        <v>79728</v>
      </c>
      <c r="O19" s="244">
        <v>988284</v>
      </c>
      <c r="P19" s="244">
        <v>-28309</v>
      </c>
      <c r="Q19" s="245">
        <v>679773</v>
      </c>
      <c r="R19" s="244">
        <v>-678051</v>
      </c>
      <c r="S19" s="245">
        <f t="shared" si="1"/>
        <v>5572323</v>
      </c>
    </row>
    <row r="20" spans="1:23">
      <c r="A20" s="26"/>
      <c r="E20" s="320"/>
    </row>
    <row r="21" spans="1:23" ht="14.25" customHeight="1" thickBot="1">
      <c r="A21" s="27"/>
      <c r="B21" s="44"/>
      <c r="C21" s="44"/>
      <c r="D21" s="44"/>
      <c r="E21" s="44"/>
      <c r="F21" s="44"/>
      <c r="G21" s="44"/>
      <c r="H21" s="44"/>
      <c r="I21" s="44"/>
      <c r="J21" s="44"/>
    </row>
    <row r="22" spans="1:23" ht="24" customHeight="1" thickBot="1">
      <c r="A22" s="27"/>
      <c r="B22" s="275" t="s">
        <v>60</v>
      </c>
      <c r="C22" s="276"/>
      <c r="D22" s="276"/>
      <c r="E22" s="276"/>
      <c r="F22" s="276"/>
      <c r="G22" s="276"/>
      <c r="H22" s="277"/>
      <c r="I22" s="280"/>
      <c r="J22" s="347" t="s">
        <v>40</v>
      </c>
      <c r="K22" s="350" t="s">
        <v>93</v>
      </c>
      <c r="L22" s="349" t="s">
        <v>53</v>
      </c>
      <c r="M22" s="342"/>
      <c r="N22" s="342"/>
      <c r="O22" s="342"/>
      <c r="P22" s="342"/>
      <c r="Q22" s="342"/>
      <c r="R22" s="342"/>
      <c r="S22" s="342"/>
      <c r="T22" s="343"/>
      <c r="U22" s="339" t="s">
        <v>54</v>
      </c>
      <c r="V22" s="340"/>
      <c r="W22" s="341"/>
    </row>
    <row r="23" spans="1:23" ht="52.5" customHeight="1" thickBot="1">
      <c r="A23" s="27"/>
      <c r="B23" s="183" t="s">
        <v>51</v>
      </c>
      <c r="C23" s="183" t="s">
        <v>52</v>
      </c>
      <c r="D23" s="184" t="s">
        <v>37</v>
      </c>
      <c r="E23" s="281" t="s">
        <v>141</v>
      </c>
      <c r="F23" s="56" t="s">
        <v>68</v>
      </c>
      <c r="G23" s="191" t="s">
        <v>96</v>
      </c>
      <c r="H23" s="192" t="s">
        <v>97</v>
      </c>
      <c r="I23" s="282" t="s">
        <v>143</v>
      </c>
      <c r="J23" s="348"/>
      <c r="K23" s="351"/>
      <c r="L23" s="57" t="s">
        <v>42</v>
      </c>
      <c r="M23" s="57" t="s">
        <v>43</v>
      </c>
      <c r="N23" s="57" t="s">
        <v>44</v>
      </c>
      <c r="O23" s="57" t="s">
        <v>45</v>
      </c>
      <c r="P23" s="54" t="s">
        <v>46</v>
      </c>
      <c r="Q23" s="58" t="s">
        <v>47</v>
      </c>
      <c r="R23" s="58" t="s">
        <v>48</v>
      </c>
      <c r="S23" s="59" t="s">
        <v>49</v>
      </c>
      <c r="T23" s="55" t="s">
        <v>50</v>
      </c>
      <c r="U23" s="61" t="s">
        <v>17</v>
      </c>
      <c r="V23" s="62" t="s">
        <v>56</v>
      </c>
      <c r="W23" s="63" t="s">
        <v>55</v>
      </c>
    </row>
    <row r="24" spans="1:23">
      <c r="A24" s="26">
        <v>2000</v>
      </c>
      <c r="B24" s="26"/>
      <c r="C24" s="26"/>
      <c r="D24" s="187"/>
      <c r="E24" s="65"/>
      <c r="F24" s="14"/>
      <c r="G24" s="194"/>
      <c r="H24" s="212"/>
      <c r="I24" s="182"/>
      <c r="J24" s="208"/>
      <c r="K24" s="182"/>
      <c r="L24" s="37">
        <f t="shared" ref="L24:L39" si="2">(H4+I4)</f>
        <v>-27143.431691823469</v>
      </c>
      <c r="M24" s="37"/>
      <c r="N24" s="37"/>
      <c r="O24" s="37"/>
      <c r="P24" s="37"/>
      <c r="Q24" s="37"/>
      <c r="R24" s="37"/>
      <c r="S24" s="37"/>
      <c r="T24" s="37"/>
      <c r="U24" s="47">
        <v>100</v>
      </c>
      <c r="V24" s="47">
        <v>100</v>
      </c>
      <c r="W24" s="47">
        <f>(V24/U24)*100</f>
        <v>100</v>
      </c>
    </row>
    <row r="25" spans="1:23">
      <c r="A25" s="26">
        <v>2001</v>
      </c>
      <c r="B25" s="50">
        <f t="shared" ref="B25:B39" si="3">(H5/Q5)</f>
        <v>1.2198808000626027</v>
      </c>
      <c r="C25" s="50">
        <f t="shared" ref="C25:C39" si="4">(I5/R5)</f>
        <v>1.242107000243555</v>
      </c>
      <c r="D25" s="182">
        <f t="shared" ref="D25:D39" si="5">(J5/S5)</f>
        <v>1.0873434958905224</v>
      </c>
      <c r="E25" s="182">
        <f>'Cálculo Pa média harmônica'!M57</f>
        <v>1.1231256843578135</v>
      </c>
      <c r="F25" s="80">
        <f t="shared" ref="F25:F39" si="6">(B5/K5)</f>
        <v>1.0822509431643357</v>
      </c>
      <c r="G25" s="196">
        <f t="shared" ref="G25:G38" si="7">GEOMEAN(B25,C25)</f>
        <v>1.2309437360092732</v>
      </c>
      <c r="H25" s="197">
        <f t="shared" ref="H25:H38" si="8">(G25/D25)</f>
        <v>1.1320652035547827</v>
      </c>
      <c r="I25" s="197">
        <f>(G25/E25)</f>
        <v>1.0959982067484357</v>
      </c>
      <c r="J25" s="51">
        <f t="shared" ref="J25:J39" si="9">(K5/B4)</f>
        <v>1.0138989640445801</v>
      </c>
      <c r="K25" s="45">
        <f t="shared" ref="K25:K38" si="10">(B25/C25)</f>
        <v>0.98210605030275633</v>
      </c>
      <c r="L25" s="37">
        <f t="shared" si="2"/>
        <v>-28852.723773900361</v>
      </c>
      <c r="M25" s="37">
        <f t="shared" ref="M25:M38" si="11">(L25/D25)</f>
        <v>-26535.058960618786</v>
      </c>
      <c r="N25" s="37">
        <f t="shared" ref="N25:N39" si="12">(H5/B25)</f>
        <v>133440.46371399722</v>
      </c>
      <c r="O25" s="37">
        <f t="shared" ref="O25:O39" si="13">(-I5/C25)</f>
        <v>154281.54206721316</v>
      </c>
      <c r="P25" s="37">
        <f>(N25-O25)</f>
        <v>-20841.07835321594</v>
      </c>
      <c r="Q25" s="37">
        <f>(M25-P25)</f>
        <v>-5693.9806074028456</v>
      </c>
      <c r="R25" s="60">
        <f t="shared" ref="R25:R39" si="14">(Q25/K5)</f>
        <v>-4.6834811128544703E-3</v>
      </c>
      <c r="S25" s="37">
        <f t="shared" ref="S25:S39" si="15">(Q25+K5)</f>
        <v>1210064.2279129471</v>
      </c>
      <c r="T25" s="37">
        <f t="shared" ref="T25:T39" si="16">(S25/B4)</f>
        <v>1.0091503873961347</v>
      </c>
      <c r="U25" s="47">
        <f>(U24*J25)</f>
        <v>101.38989640445801</v>
      </c>
      <c r="V25" s="47">
        <f>(V24*T25)</f>
        <v>100.91503873961346</v>
      </c>
      <c r="W25" s="47">
        <f t="shared" ref="W25:W38" si="17">(V25/U25)*100</f>
        <v>99.531651888714549</v>
      </c>
    </row>
    <row r="26" spans="1:23">
      <c r="A26" s="26">
        <v>2002</v>
      </c>
      <c r="B26" s="50">
        <f t="shared" si="3"/>
        <v>1.2223498918633622</v>
      </c>
      <c r="C26" s="50">
        <f t="shared" si="4"/>
        <v>1.1997344432054198</v>
      </c>
      <c r="D26" s="182">
        <f t="shared" si="5"/>
        <v>1.0945322863233085</v>
      </c>
      <c r="E26" s="182">
        <f>'Cálculo Pa média harmônica'!M58</f>
        <v>1.0834232627014113</v>
      </c>
      <c r="F26" s="80">
        <f t="shared" si="6"/>
        <v>1.0979811223431275</v>
      </c>
      <c r="G26" s="196">
        <f t="shared" si="7"/>
        <v>1.2109893752287408</v>
      </c>
      <c r="H26" s="197">
        <f t="shared" si="8"/>
        <v>1.1063989526491069</v>
      </c>
      <c r="I26" s="197">
        <f t="shared" ref="I26:I38" si="18">(G26/E26)</f>
        <v>1.1177435605446164</v>
      </c>
      <c r="J26" s="51">
        <f t="shared" si="9"/>
        <v>1.0305346185683617</v>
      </c>
      <c r="K26" s="45">
        <f t="shared" si="10"/>
        <v>1.0188503787534173</v>
      </c>
      <c r="L26" s="37">
        <f t="shared" si="2"/>
        <v>12547.843499498646</v>
      </c>
      <c r="M26" s="37">
        <f t="shared" si="11"/>
        <v>11464.114541242689</v>
      </c>
      <c r="N26" s="37">
        <f t="shared" si="12"/>
        <v>173324.52495404103</v>
      </c>
      <c r="O26" s="37">
        <f t="shared" si="13"/>
        <v>166132.90713136178</v>
      </c>
      <c r="P26" s="37">
        <f t="shared" ref="P26:P38" si="19">(N26-O26)</f>
        <v>7191.6178226792545</v>
      </c>
      <c r="Q26" s="37">
        <f t="shared" ref="Q26:Q38" si="20">(M26-P26)</f>
        <v>4272.4967185634341</v>
      </c>
      <c r="R26" s="60">
        <f t="shared" si="14"/>
        <v>3.1509678270026571E-3</v>
      </c>
      <c r="S26" s="37">
        <f t="shared" si="15"/>
        <v>1360204.0558889487</v>
      </c>
      <c r="T26" s="37">
        <f t="shared" si="16"/>
        <v>1.033781799996083</v>
      </c>
      <c r="U26" s="47">
        <v>101</v>
      </c>
      <c r="V26" s="47">
        <f t="shared" ref="V26:V38" si="21">(V25*T26)</f>
        <v>104.32413039491206</v>
      </c>
      <c r="W26" s="47">
        <f t="shared" si="17"/>
        <v>103.29121821278422</v>
      </c>
    </row>
    <row r="27" spans="1:23">
      <c r="A27" s="26">
        <v>2003</v>
      </c>
      <c r="B27" s="50">
        <f t="shared" si="3"/>
        <v>1.108827318550853</v>
      </c>
      <c r="C27" s="50">
        <f t="shared" si="4"/>
        <v>1.1224483182393843</v>
      </c>
      <c r="D27" s="182">
        <f t="shared" si="5"/>
        <v>1.1435543395540388</v>
      </c>
      <c r="E27" s="182">
        <f>'Cálculo Pa média harmônica'!M59</f>
        <v>1.0910958481135431</v>
      </c>
      <c r="F27" s="80">
        <f t="shared" si="6"/>
        <v>1.1409102152726727</v>
      </c>
      <c r="G27" s="196">
        <f t="shared" si="7"/>
        <v>1.1156170305823101</v>
      </c>
      <c r="H27" s="197">
        <f t="shared" si="8"/>
        <v>0.97556975824810943</v>
      </c>
      <c r="I27" s="197">
        <f t="shared" si="18"/>
        <v>1.0224739031966468</v>
      </c>
      <c r="J27" s="51">
        <f t="shared" si="9"/>
        <v>1.0114082899877108</v>
      </c>
      <c r="K27" s="45">
        <f t="shared" si="10"/>
        <v>0.98786492040016904</v>
      </c>
      <c r="L27" s="37">
        <f t="shared" si="2"/>
        <v>38158.816827186005</v>
      </c>
      <c r="M27" s="37">
        <f t="shared" si="11"/>
        <v>33368.608300736378</v>
      </c>
      <c r="N27" s="37">
        <f t="shared" si="12"/>
        <v>235201.93765973221</v>
      </c>
      <c r="O27" s="37">
        <f t="shared" si="13"/>
        <v>198351.68658387841</v>
      </c>
      <c r="P27" s="37">
        <f t="shared" si="19"/>
        <v>36850.251075853797</v>
      </c>
      <c r="Q27" s="37">
        <f t="shared" si="20"/>
        <v>-3481.6427751174197</v>
      </c>
      <c r="R27" s="60">
        <f t="shared" si="14"/>
        <v>-2.3121981963676293E-3</v>
      </c>
      <c r="S27" s="37">
        <f t="shared" si="15"/>
        <v>1502290.1291201038</v>
      </c>
      <c r="T27" s="37">
        <f t="shared" si="16"/>
        <v>1.0090697135638098</v>
      </c>
      <c r="U27" s="47">
        <f>(U26*J27)</f>
        <v>102.1522372887588</v>
      </c>
      <c r="V27" s="47">
        <f t="shared" si="21"/>
        <v>105.27032037538746</v>
      </c>
      <c r="W27" s="47">
        <f t="shared" si="17"/>
        <v>103.05238844433198</v>
      </c>
    </row>
    <row r="28" spans="1:23">
      <c r="A28" s="26">
        <v>2004</v>
      </c>
      <c r="B28" s="50">
        <f t="shared" si="3"/>
        <v>1.0850092153267767</v>
      </c>
      <c r="C28" s="50">
        <f t="shared" si="4"/>
        <v>1.0463446320696435</v>
      </c>
      <c r="D28" s="182">
        <f t="shared" si="5"/>
        <v>1.0719108225842768</v>
      </c>
      <c r="E28" s="182">
        <f>'Cálculo Pa média harmônica'!M60</f>
        <v>1.0116640207481735</v>
      </c>
      <c r="F28" s="80">
        <f t="shared" si="6"/>
        <v>1.0775206075946304</v>
      </c>
      <c r="G28" s="196">
        <f t="shared" si="7"/>
        <v>1.0655015571097344</v>
      </c>
      <c r="H28" s="197">
        <f t="shared" si="8"/>
        <v>0.99402071017522675</v>
      </c>
      <c r="I28" s="197">
        <f t="shared" si="18"/>
        <v>1.0532168143350056</v>
      </c>
      <c r="J28" s="51">
        <f t="shared" si="9"/>
        <v>1.0575996463685999</v>
      </c>
      <c r="K28" s="45">
        <f t="shared" si="10"/>
        <v>1.0369520539142594</v>
      </c>
      <c r="L28" s="37">
        <f t="shared" si="2"/>
        <v>66823.345544312469</v>
      </c>
      <c r="M28" s="37">
        <f t="shared" si="11"/>
        <v>62340.396361711908</v>
      </c>
      <c r="N28" s="37">
        <f t="shared" si="12"/>
        <v>298545.71017137886</v>
      </c>
      <c r="O28" s="37">
        <f t="shared" si="13"/>
        <v>245713.97731488364</v>
      </c>
      <c r="P28" s="37">
        <f t="shared" si="19"/>
        <v>52831.732856495219</v>
      </c>
      <c r="Q28" s="37">
        <f t="shared" si="20"/>
        <v>9508.6635052166894</v>
      </c>
      <c r="R28" s="60">
        <f t="shared" si="14"/>
        <v>5.2334437643123963E-3</v>
      </c>
      <c r="S28" s="37">
        <f t="shared" si="15"/>
        <v>1826412.3952425537</v>
      </c>
      <c r="T28" s="37">
        <f t="shared" si="16"/>
        <v>1.0631345346430265</v>
      </c>
      <c r="U28" s="47">
        <v>102</v>
      </c>
      <c r="V28" s="47">
        <f t="shared" si="21"/>
        <v>111.91651306400986</v>
      </c>
      <c r="W28" s="47">
        <f t="shared" si="17"/>
        <v>109.72207163138221</v>
      </c>
    </row>
    <row r="29" spans="1:23">
      <c r="A29" s="26">
        <v>2005</v>
      </c>
      <c r="B29" s="50">
        <f t="shared" si="3"/>
        <v>0.93162461234649963</v>
      </c>
      <c r="C29" s="50">
        <f t="shared" si="4"/>
        <v>0.93042279628289004</v>
      </c>
      <c r="D29" s="182">
        <f t="shared" si="5"/>
        <v>1.0799382157355064</v>
      </c>
      <c r="E29" s="182">
        <f>'Cálculo Pa média harmônica'!M61</f>
        <v>0.99873536417761999</v>
      </c>
      <c r="F29" s="80">
        <f t="shared" si="6"/>
        <v>1.074312247547853</v>
      </c>
      <c r="G29" s="196">
        <f t="shared" si="7"/>
        <v>0.93102351039347742</v>
      </c>
      <c r="H29" s="197">
        <f t="shared" si="8"/>
        <v>0.86210812510175994</v>
      </c>
      <c r="I29" s="197">
        <f t="shared" si="18"/>
        <v>0.93220240695101653</v>
      </c>
      <c r="J29" s="51">
        <f t="shared" si="9"/>
        <v>1.032021320621624</v>
      </c>
      <c r="K29" s="45">
        <f t="shared" si="10"/>
        <v>1.0012916881104064</v>
      </c>
      <c r="L29" s="37">
        <f t="shared" si="2"/>
        <v>73818.612305014365</v>
      </c>
      <c r="M29" s="37">
        <f t="shared" si="11"/>
        <v>68354.477348261265</v>
      </c>
      <c r="N29" s="37">
        <f t="shared" si="12"/>
        <v>355164.72127344896</v>
      </c>
      <c r="O29" s="37">
        <f t="shared" si="13"/>
        <v>276284.70035073918</v>
      </c>
      <c r="P29" s="37">
        <f t="shared" si="19"/>
        <v>78880.02092270978</v>
      </c>
      <c r="Q29" s="37">
        <f t="shared" si="20"/>
        <v>-10525.543574448515</v>
      </c>
      <c r="R29" s="60">
        <f t="shared" si="14"/>
        <v>-5.2095278282420715E-3</v>
      </c>
      <c r="S29" s="37">
        <f t="shared" si="15"/>
        <v>2009915.4486757659</v>
      </c>
      <c r="T29" s="37">
        <f t="shared" si="16"/>
        <v>1.0266449768325066</v>
      </c>
      <c r="U29" s="47">
        <f>(U28*J29)</f>
        <v>105.26617470340565</v>
      </c>
      <c r="V29" s="47">
        <f t="shared" si="21"/>
        <v>114.89852596177532</v>
      </c>
      <c r="W29" s="47">
        <f t="shared" si="17"/>
        <v>109.15047144584615</v>
      </c>
    </row>
    <row r="30" spans="1:23">
      <c r="A30" s="26">
        <v>2006</v>
      </c>
      <c r="B30" s="50">
        <f t="shared" si="3"/>
        <v>0.99843080052075917</v>
      </c>
      <c r="C30" s="50">
        <f t="shared" si="4"/>
        <v>0.92863890312910957</v>
      </c>
      <c r="D30" s="182">
        <f t="shared" si="5"/>
        <v>1.0595768006859623</v>
      </c>
      <c r="E30" s="182">
        <f>'Cálculo Pa média harmônica'!M62</f>
        <v>1.0192685129903269</v>
      </c>
      <c r="F30" s="80">
        <f t="shared" si="6"/>
        <v>1.0677427411909708</v>
      </c>
      <c r="G30" s="196">
        <f t="shared" si="7"/>
        <v>0.96290273831052975</v>
      </c>
      <c r="H30" s="197">
        <f t="shared" si="8"/>
        <v>0.90876162793216453</v>
      </c>
      <c r="I30" s="197">
        <f t="shared" si="18"/>
        <v>0.94469977835925545</v>
      </c>
      <c r="J30" s="51">
        <f t="shared" si="9"/>
        <v>1.0396198870899485</v>
      </c>
      <c r="K30" s="45">
        <f t="shared" si="10"/>
        <v>1.0751550437489548</v>
      </c>
      <c r="L30" s="37">
        <f t="shared" si="2"/>
        <v>65222.188300688053</v>
      </c>
      <c r="M30" s="37">
        <f t="shared" si="11"/>
        <v>61554.941801730354</v>
      </c>
      <c r="N30" s="37">
        <f t="shared" si="12"/>
        <v>346886.28672772244</v>
      </c>
      <c r="O30" s="37">
        <f t="shared" si="13"/>
        <v>302722.36463419098</v>
      </c>
      <c r="P30" s="37">
        <f t="shared" si="19"/>
        <v>44163.922093531466</v>
      </c>
      <c r="Q30" s="37">
        <f t="shared" si="20"/>
        <v>17391.019708198888</v>
      </c>
      <c r="R30" s="60">
        <f t="shared" si="14"/>
        <v>7.7067943538621344E-3</v>
      </c>
      <c r="S30" s="37">
        <f t="shared" si="15"/>
        <v>2273973.8360751183</v>
      </c>
      <c r="T30" s="37">
        <f t="shared" si="16"/>
        <v>1.0476320237659362</v>
      </c>
      <c r="U30" s="47">
        <v>103</v>
      </c>
      <c r="V30" s="47">
        <f t="shared" si="21"/>
        <v>120.37137528105764</v>
      </c>
      <c r="W30" s="47">
        <f t="shared" si="17"/>
        <v>116.86541289423072</v>
      </c>
    </row>
    <row r="31" spans="1:23">
      <c r="A31" s="26">
        <v>2007</v>
      </c>
      <c r="B31" s="50">
        <f t="shared" si="3"/>
        <v>0.98590122086160814</v>
      </c>
      <c r="C31" s="50">
        <f t="shared" si="4"/>
        <v>0.96839538260290525</v>
      </c>
      <c r="D31" s="182">
        <f t="shared" si="5"/>
        <v>1.0630429858409842</v>
      </c>
      <c r="E31" s="182">
        <f>'Cálculo Pa média harmônica'!M63</f>
        <v>1.0375083476385691</v>
      </c>
      <c r="F31" s="80">
        <f t="shared" si="6"/>
        <v>1.0643903808921129</v>
      </c>
      <c r="G31" s="196">
        <f t="shared" si="7"/>
        <v>0.97710909830220516</v>
      </c>
      <c r="H31" s="197">
        <f t="shared" si="8"/>
        <v>0.91916235873491425</v>
      </c>
      <c r="I31" s="197">
        <f t="shared" si="18"/>
        <v>0.94178432445981153</v>
      </c>
      <c r="J31" s="51">
        <f t="shared" si="9"/>
        <v>1.0606987060733153</v>
      </c>
      <c r="K31" s="45">
        <f t="shared" si="10"/>
        <v>1.0180771599836109</v>
      </c>
      <c r="L31" s="37">
        <f t="shared" si="2"/>
        <v>37070.079520245374</v>
      </c>
      <c r="M31" s="37">
        <f t="shared" si="11"/>
        <v>34871.66559959836</v>
      </c>
      <c r="N31" s="37">
        <f t="shared" si="12"/>
        <v>367732.38398960192</v>
      </c>
      <c r="O31" s="37">
        <f t="shared" si="13"/>
        <v>336100.03997604398</v>
      </c>
      <c r="P31" s="37">
        <f t="shared" si="19"/>
        <v>31632.344013557944</v>
      </c>
      <c r="Q31" s="37">
        <f t="shared" si="20"/>
        <v>3239.3215860404162</v>
      </c>
      <c r="R31" s="60">
        <f t="shared" si="14"/>
        <v>1.267488774279118E-3</v>
      </c>
      <c r="S31" s="37">
        <f t="shared" si="15"/>
        <v>2558939.7362763197</v>
      </c>
      <c r="T31" s="37">
        <f t="shared" si="16"/>
        <v>1.0620431297761557</v>
      </c>
      <c r="U31" s="47">
        <f>(U30*J31)</f>
        <v>109.25196672555147</v>
      </c>
      <c r="V31" s="47">
        <f t="shared" si="21"/>
        <v>127.83959213895463</v>
      </c>
      <c r="W31" s="47">
        <f t="shared" si="17"/>
        <v>117.01353849317566</v>
      </c>
    </row>
    <row r="32" spans="1:23">
      <c r="A32" s="26">
        <v>2008</v>
      </c>
      <c r="B32" s="50">
        <f t="shared" si="3"/>
        <v>1.1561656714787751</v>
      </c>
      <c r="C32" s="50">
        <f t="shared" si="4"/>
        <v>1.1204626857665214</v>
      </c>
      <c r="D32" s="182">
        <f t="shared" si="5"/>
        <v>1.0834575227612977</v>
      </c>
      <c r="E32" s="182">
        <f>'Cálculo Pa média harmônica'!M64</f>
        <v>1.0957455043407316</v>
      </c>
      <c r="F32" s="80">
        <f t="shared" si="6"/>
        <v>1.0877855272217616</v>
      </c>
      <c r="G32" s="196">
        <f t="shared" si="7"/>
        <v>1.1381741929318914</v>
      </c>
      <c r="H32" s="197">
        <f t="shared" si="8"/>
        <v>1.0505019061856185</v>
      </c>
      <c r="I32" s="197">
        <f t="shared" si="18"/>
        <v>1.0387212983517442</v>
      </c>
      <c r="J32" s="51">
        <f t="shared" si="9"/>
        <v>1.0509419544811993</v>
      </c>
      <c r="K32" s="45">
        <f t="shared" si="10"/>
        <v>1.031864502196991</v>
      </c>
      <c r="L32" s="37">
        <f t="shared" si="2"/>
        <v>-5895.2037289665313</v>
      </c>
      <c r="M32" s="37">
        <f t="shared" si="11"/>
        <v>-5441.1027706393388</v>
      </c>
      <c r="N32" s="37">
        <f t="shared" si="12"/>
        <v>364031.53667591058</v>
      </c>
      <c r="O32" s="37">
        <f t="shared" si="13"/>
        <v>380892.62158459</v>
      </c>
      <c r="P32" s="37">
        <f t="shared" si="19"/>
        <v>-16861.084908679419</v>
      </c>
      <c r="Q32" s="37">
        <f t="shared" si="20"/>
        <v>11419.982138040079</v>
      </c>
      <c r="R32" s="60">
        <f t="shared" si="14"/>
        <v>3.9946231112339492E-3</v>
      </c>
      <c r="S32" s="37">
        <f t="shared" si="15"/>
        <v>2870258.4307326102</v>
      </c>
      <c r="T32" s="37">
        <f t="shared" si="16"/>
        <v>1.0551400715011352</v>
      </c>
      <c r="U32" s="47">
        <v>104</v>
      </c>
      <c r="V32" s="47">
        <f t="shared" si="21"/>
        <v>134.88867639017255</v>
      </c>
      <c r="W32" s="47">
        <f t="shared" si="17"/>
        <v>129.70065037516591</v>
      </c>
    </row>
    <row r="33" spans="1:23">
      <c r="A33" s="26">
        <v>2009</v>
      </c>
      <c r="B33" s="50">
        <f t="shared" si="3"/>
        <v>0.94690259658060627</v>
      </c>
      <c r="C33" s="50">
        <f t="shared" si="4"/>
        <v>0.95127919128727401</v>
      </c>
      <c r="D33" s="182">
        <f t="shared" si="5"/>
        <v>1.0731874915465882</v>
      </c>
      <c r="E33" s="182">
        <f>'Cálculo Pa média harmônica'!M65</f>
        <v>1.0814451277244501</v>
      </c>
      <c r="F33" s="80">
        <f t="shared" si="6"/>
        <v>1.0731348274594561</v>
      </c>
      <c r="G33" s="196">
        <f t="shared" si="7"/>
        <v>0.94908837117679357</v>
      </c>
      <c r="H33" s="197">
        <f t="shared" si="8"/>
        <v>0.88436398919358128</v>
      </c>
      <c r="I33" s="197">
        <f t="shared" si="18"/>
        <v>0.87761121377821694</v>
      </c>
      <c r="J33" s="51">
        <f t="shared" si="9"/>
        <v>0.99874187997008379</v>
      </c>
      <c r="K33" s="45">
        <f t="shared" si="10"/>
        <v>0.99539925318796751</v>
      </c>
      <c r="L33" s="37">
        <f t="shared" si="2"/>
        <v>-13439.925791151298</v>
      </c>
      <c r="M33" s="37">
        <f t="shared" si="11"/>
        <v>-12523.371635447222</v>
      </c>
      <c r="N33" s="37">
        <f t="shared" si="12"/>
        <v>381961.64177881082</v>
      </c>
      <c r="O33" s="37">
        <f t="shared" si="13"/>
        <v>394332.59932668612</v>
      </c>
      <c r="P33" s="37">
        <f t="shared" si="19"/>
        <v>-12370.957547875296</v>
      </c>
      <c r="Q33" s="37">
        <f t="shared" si="20"/>
        <v>-152.41408757192585</v>
      </c>
      <c r="R33" s="60">
        <f t="shared" si="14"/>
        <v>-4.9072587547697886E-5</v>
      </c>
      <c r="S33" s="37">
        <f t="shared" si="15"/>
        <v>3105738.1694032908</v>
      </c>
      <c r="T33" s="37">
        <f t="shared" si="16"/>
        <v>0.99869286912174138</v>
      </c>
      <c r="U33" s="47">
        <f>(U32*J33)</f>
        <v>103.86915551688871</v>
      </c>
      <c r="V33" s="47">
        <f t="shared" si="21"/>
        <v>134.71235923613551</v>
      </c>
      <c r="W33" s="47">
        <f t="shared" si="17"/>
        <v>129.69428562864539</v>
      </c>
    </row>
    <row r="34" spans="1:23">
      <c r="A34" s="26">
        <v>2010</v>
      </c>
      <c r="B34" s="50">
        <f t="shared" si="3"/>
        <v>1.0326531729239603</v>
      </c>
      <c r="C34" s="50">
        <f t="shared" si="4"/>
        <v>0.91305683330700815</v>
      </c>
      <c r="D34" s="182">
        <f t="shared" si="5"/>
        <v>1.0665842692326255</v>
      </c>
      <c r="E34" s="182">
        <f>'Cálculo Pa média harmônica'!M66</f>
        <v>1.1226500131261656</v>
      </c>
      <c r="F34" s="80">
        <f t="shared" si="6"/>
        <v>1.0842333833598186</v>
      </c>
      <c r="G34" s="196">
        <f t="shared" si="7"/>
        <v>0.97101546639298464</v>
      </c>
      <c r="H34" s="197">
        <f t="shared" si="8"/>
        <v>0.91039732574679766</v>
      </c>
      <c r="I34" s="197">
        <f t="shared" si="18"/>
        <v>0.86493159492250415</v>
      </c>
      <c r="J34" s="51">
        <f t="shared" si="9"/>
        <v>1.0752822581812163</v>
      </c>
      <c r="K34" s="45">
        <f t="shared" si="10"/>
        <v>1.1309845512943431</v>
      </c>
      <c r="L34" s="37">
        <f t="shared" si="2"/>
        <v>-40452</v>
      </c>
      <c r="M34" s="37">
        <f t="shared" si="11"/>
        <v>-37926.679744774381</v>
      </c>
      <c r="N34" s="37">
        <f t="shared" si="12"/>
        <v>404075.6479917636</v>
      </c>
      <c r="O34" s="37">
        <f t="shared" si="13"/>
        <v>501307.23883000016</v>
      </c>
      <c r="P34" s="37">
        <f t="shared" si="19"/>
        <v>-97231.59083823656</v>
      </c>
      <c r="Q34" s="37">
        <f t="shared" si="20"/>
        <v>59304.911093462179</v>
      </c>
      <c r="R34" s="60">
        <f t="shared" si="14"/>
        <v>1.6547322734198681E-2</v>
      </c>
      <c r="S34" s="37">
        <f t="shared" si="15"/>
        <v>3643262.995798944</v>
      </c>
      <c r="T34" s="37">
        <f t="shared" si="16"/>
        <v>1.0930753007376988</v>
      </c>
      <c r="U34" s="47">
        <v>105</v>
      </c>
      <c r="V34" s="47">
        <f t="shared" si="21"/>
        <v>147.25075258512373</v>
      </c>
      <c r="W34" s="47">
        <f t="shared" si="17"/>
        <v>140.23881198583211</v>
      </c>
    </row>
    <row r="35" spans="1:23">
      <c r="A35" s="26">
        <v>2011</v>
      </c>
      <c r="B35" s="50">
        <f t="shared" si="3"/>
        <v>1.1476212910573718</v>
      </c>
      <c r="C35" s="50">
        <f t="shared" si="4"/>
        <v>1.0691306162136691</v>
      </c>
      <c r="D35" s="182">
        <f t="shared" si="5"/>
        <v>1.0746052152571639</v>
      </c>
      <c r="E35" s="182">
        <f>'Cálculo Pa média harmônica'!M67</f>
        <v>1.1072599545527335</v>
      </c>
      <c r="F35" s="80">
        <f t="shared" si="6"/>
        <v>1.083185922188201</v>
      </c>
      <c r="G35" s="196">
        <f t="shared" si="7"/>
        <v>1.1076809369525569</v>
      </c>
      <c r="H35" s="197">
        <f t="shared" si="8"/>
        <v>1.0307794166879021</v>
      </c>
      <c r="I35" s="197">
        <f t="shared" si="18"/>
        <v>1.0003802019553696</v>
      </c>
      <c r="J35" s="51">
        <f t="shared" si="9"/>
        <v>1.0397442307944702</v>
      </c>
      <c r="K35" s="45">
        <f t="shared" si="10"/>
        <v>1.0734154215147984</v>
      </c>
      <c r="L35" s="37">
        <f t="shared" si="2"/>
        <v>-33671</v>
      </c>
      <c r="M35" s="37">
        <f t="shared" si="11"/>
        <v>-31333.367381752552</v>
      </c>
      <c r="N35" s="37">
        <f t="shared" si="12"/>
        <v>437254</v>
      </c>
      <c r="O35" s="37">
        <f t="shared" si="13"/>
        <v>500849.00000000006</v>
      </c>
      <c r="P35" s="37">
        <f t="shared" si="19"/>
        <v>-63595.000000000058</v>
      </c>
      <c r="Q35" s="37">
        <f t="shared" si="20"/>
        <v>32261.632618247506</v>
      </c>
      <c r="R35" s="60">
        <f t="shared" si="14"/>
        <v>7.9849853780801974E-3</v>
      </c>
      <c r="S35" s="37">
        <f t="shared" si="15"/>
        <v>4072548.6326182475</v>
      </c>
      <c r="T35" s="37">
        <f t="shared" si="16"/>
        <v>1.0480465732743074</v>
      </c>
      <c r="U35" s="47">
        <f>(U34*J35)</f>
        <v>109.17314423341936</v>
      </c>
      <c r="V35" s="47">
        <f t="shared" si="21"/>
        <v>154.3256466589018</v>
      </c>
      <c r="W35" s="47">
        <f t="shared" si="17"/>
        <v>141.35861684897836</v>
      </c>
    </row>
    <row r="36" spans="1:23">
      <c r="A36" s="26">
        <v>2012</v>
      </c>
      <c r="B36" s="50">
        <f t="shared" si="3"/>
        <v>1.1198659676207663</v>
      </c>
      <c r="C36" s="50">
        <f t="shared" si="4"/>
        <v>1.1660433959570526</v>
      </c>
      <c r="D36" s="182">
        <f t="shared" si="5"/>
        <v>1.0852955873663479</v>
      </c>
      <c r="E36" s="182">
        <f>'Cálculo Pa média harmônica'!M68</f>
        <v>1.1022179326795891</v>
      </c>
      <c r="F36" s="80">
        <f t="shared" si="6"/>
        <v>1.0794312694206427</v>
      </c>
      <c r="G36" s="196">
        <f t="shared" si="7"/>
        <v>1.1427214515800643</v>
      </c>
      <c r="H36" s="197">
        <f t="shared" si="8"/>
        <v>1.0529126487587313</v>
      </c>
      <c r="I36" s="197">
        <f t="shared" si="18"/>
        <v>1.0367472871739689</v>
      </c>
      <c r="J36" s="51">
        <f t="shared" si="9"/>
        <v>1.0192117598509454</v>
      </c>
      <c r="K36" s="45">
        <f t="shared" si="10"/>
        <v>0.96039819058502074</v>
      </c>
      <c r="L36" s="37">
        <f t="shared" si="2"/>
        <v>-65442</v>
      </c>
      <c r="M36" s="37">
        <f t="shared" si="11"/>
        <v>-60298.780131232277</v>
      </c>
      <c r="N36" s="37">
        <f t="shared" si="12"/>
        <v>503162</v>
      </c>
      <c r="O36" s="37">
        <f t="shared" si="13"/>
        <v>539359</v>
      </c>
      <c r="P36" s="37">
        <f t="shared" si="19"/>
        <v>-36197</v>
      </c>
      <c r="Q36" s="37">
        <f t="shared" si="20"/>
        <v>-24101.780131232277</v>
      </c>
      <c r="R36" s="60">
        <f t="shared" si="14"/>
        <v>-5.4034292721450872E-3</v>
      </c>
      <c r="S36" s="37">
        <f t="shared" si="15"/>
        <v>4436358.219868768</v>
      </c>
      <c r="T36" s="37">
        <f t="shared" si="16"/>
        <v>1.0137045211932523</v>
      </c>
      <c r="U36" s="47">
        <v>106</v>
      </c>
      <c r="V36" s="47">
        <f t="shared" si="21"/>
        <v>156.44060575420107</v>
      </c>
      <c r="W36" s="47">
        <f t="shared" si="17"/>
        <v>147.58547712660479</v>
      </c>
    </row>
    <row r="37" spans="1:23">
      <c r="A37" s="26">
        <v>2013</v>
      </c>
      <c r="B37" s="50">
        <f t="shared" si="3"/>
        <v>1.0747220368653212</v>
      </c>
      <c r="C37" s="50">
        <f t="shared" si="4"/>
        <v>1.1013230098139661</v>
      </c>
      <c r="D37" s="182">
        <f t="shared" si="5"/>
        <v>1.0785872103497052</v>
      </c>
      <c r="E37" s="182">
        <f>'Cálculo Pa média harmônica'!M69</f>
        <v>1.1194436463024517</v>
      </c>
      <c r="F37" s="80">
        <f t="shared" si="6"/>
        <v>1.0750456453204851</v>
      </c>
      <c r="G37" s="196">
        <f t="shared" si="7"/>
        <v>1.0879412246780209</v>
      </c>
      <c r="H37" s="197">
        <f t="shared" si="8"/>
        <v>1.0086724691694453</v>
      </c>
      <c r="I37" s="197">
        <f t="shared" si="18"/>
        <v>0.97185885888183465</v>
      </c>
      <c r="J37" s="51">
        <f t="shared" si="9"/>
        <v>1.0300482267028885</v>
      </c>
      <c r="K37" s="45">
        <f t="shared" si="10"/>
        <v>0.97584634779115498</v>
      </c>
      <c r="L37" s="37">
        <f t="shared" si="2"/>
        <v>-122707</v>
      </c>
      <c r="M37" s="37">
        <f t="shared" si="11"/>
        <v>-113766.41482723989</v>
      </c>
      <c r="N37" s="37">
        <f t="shared" si="12"/>
        <v>576965</v>
      </c>
      <c r="O37" s="37">
        <f t="shared" si="13"/>
        <v>674447</v>
      </c>
      <c r="P37" s="37">
        <f t="shared" si="19"/>
        <v>-97482</v>
      </c>
      <c r="Q37" s="37">
        <f t="shared" si="20"/>
        <v>-16284.414827239889</v>
      </c>
      <c r="R37" s="112">
        <f t="shared" si="14"/>
        <v>-3.2835221809016327E-3</v>
      </c>
      <c r="S37" s="37">
        <f t="shared" si="15"/>
        <v>4943150.5851727603</v>
      </c>
      <c r="T37" s="37">
        <f t="shared" si="16"/>
        <v>1.0266660405031114</v>
      </c>
      <c r="U37" s="47">
        <f>(U36*J37)</f>
        <v>109.18511203050619</v>
      </c>
      <c r="V37" s="47">
        <f t="shared" si="21"/>
        <v>160.61225728357388</v>
      </c>
      <c r="W37" s="47">
        <f t="shared" si="17"/>
        <v>147.10087693888065</v>
      </c>
    </row>
    <row r="38" spans="1:23">
      <c r="A38" s="26">
        <v>2014</v>
      </c>
      <c r="B38" s="50">
        <f t="shared" si="3"/>
        <v>1.0380542406279463</v>
      </c>
      <c r="C38" s="50">
        <f t="shared" si="4"/>
        <v>1.084568517189175</v>
      </c>
      <c r="D38" s="182">
        <f t="shared" si="5"/>
        <v>1.0838050928286407</v>
      </c>
      <c r="E38" s="182">
        <f>'Cálculo Pa média harmônica'!M70</f>
        <v>1.1287295968564268</v>
      </c>
      <c r="F38" s="80">
        <f t="shared" si="6"/>
        <v>1.0784670974349482</v>
      </c>
      <c r="G38" s="196">
        <f t="shared" si="7"/>
        <v>1.0610565246582233</v>
      </c>
      <c r="H38" s="197">
        <f t="shared" si="8"/>
        <v>0.97901046200932174</v>
      </c>
      <c r="I38" s="197">
        <f t="shared" si="18"/>
        <v>0.94004492095655445</v>
      </c>
      <c r="J38" s="51">
        <f t="shared" si="9"/>
        <v>1.0050395574027327</v>
      </c>
      <c r="K38" s="45">
        <f t="shared" si="10"/>
        <v>0.95711264357757908</v>
      </c>
      <c r="L38" s="37">
        <f t="shared" si="2"/>
        <v>-153808</v>
      </c>
      <c r="M38" s="37">
        <f t="shared" si="11"/>
        <v>-141914.81569677254</v>
      </c>
      <c r="N38" s="37">
        <f t="shared" si="12"/>
        <v>613046</v>
      </c>
      <c r="O38" s="37">
        <f t="shared" si="13"/>
        <v>728569</v>
      </c>
      <c r="P38" s="37">
        <f t="shared" si="19"/>
        <v>-115523</v>
      </c>
      <c r="Q38" s="37">
        <f t="shared" si="20"/>
        <v>-26391.815696772537</v>
      </c>
      <c r="R38" s="112">
        <f t="shared" si="14"/>
        <v>-4.9252355695809224E-3</v>
      </c>
      <c r="S38" s="37">
        <f t="shared" si="15"/>
        <v>5332096.1843032278</v>
      </c>
      <c r="T38" s="37">
        <f t="shared" si="16"/>
        <v>1.0000895008257769</v>
      </c>
      <c r="U38" s="47">
        <f>(U37*J38)</f>
        <v>109.73535667010772</v>
      </c>
      <c r="V38" s="47">
        <f t="shared" si="21"/>
        <v>160.62663221323064</v>
      </c>
      <c r="W38" s="47">
        <f t="shared" si="17"/>
        <v>146.37637046746471</v>
      </c>
    </row>
    <row r="39" spans="1:23">
      <c r="A39" s="26">
        <v>2015</v>
      </c>
      <c r="B39" s="50">
        <f t="shared" si="3"/>
        <v>1.1378327765298122</v>
      </c>
      <c r="C39" s="50">
        <f t="shared" si="4"/>
        <v>1.2427000328883815</v>
      </c>
      <c r="D39" s="182">
        <f t="shared" si="5"/>
        <v>1.0884029874075856</v>
      </c>
      <c r="E39" s="182">
        <f>'Cálculo Pa média harmônica'!M71</f>
        <v>1.0877578132218164</v>
      </c>
      <c r="F39" s="80">
        <f t="shared" si="6"/>
        <v>1.0756617501293944</v>
      </c>
      <c r="G39" s="196">
        <f t="shared" ref="G39" si="22">GEOMEAN(B39,C39)</f>
        <v>1.1891109404992775</v>
      </c>
      <c r="H39" s="197">
        <f t="shared" ref="H39" si="23">(G39/D39)</f>
        <v>1.0925281851086823</v>
      </c>
      <c r="I39" s="197">
        <f t="shared" ref="I39" si="24">(G39/E39)</f>
        <v>1.0931761887117726</v>
      </c>
      <c r="J39" s="51">
        <f t="shared" si="9"/>
        <v>0.96454236606527166</v>
      </c>
      <c r="K39" s="45">
        <f t="shared" ref="K39" si="25">(B39/C39)</f>
        <v>0.91561337926834319</v>
      </c>
      <c r="L39" s="37">
        <f t="shared" si="2"/>
        <v>-69146</v>
      </c>
      <c r="M39" s="37">
        <f t="shared" ref="M39" si="26">(L39/D39)</f>
        <v>-63529.777848823731</v>
      </c>
      <c r="N39" s="37">
        <f t="shared" si="12"/>
        <v>679773</v>
      </c>
      <c r="O39" s="37">
        <f t="shared" si="13"/>
        <v>678051</v>
      </c>
      <c r="P39" s="37">
        <f t="shared" ref="P39" si="27">(N39-O39)</f>
        <v>1722</v>
      </c>
      <c r="Q39" s="37">
        <f t="shared" ref="Q39" si="28">(M39-P39)</f>
        <v>-65251.777848823731</v>
      </c>
      <c r="R39" s="112">
        <f t="shared" si="14"/>
        <v>-1.1706360075819934E-2</v>
      </c>
      <c r="S39" s="37">
        <f t="shared" si="15"/>
        <v>5508793.2221511761</v>
      </c>
      <c r="T39" s="37">
        <f t="shared" si="16"/>
        <v>0.95325108581972828</v>
      </c>
      <c r="U39" s="47">
        <f>(U38*J39)</f>
        <v>105.84440056360219</v>
      </c>
      <c r="V39" s="47">
        <f t="shared" ref="V39" si="29">(V38*T39)</f>
        <v>153.11751156882823</v>
      </c>
      <c r="W39" s="47">
        <f t="shared" ref="W39" si="30">(V39/U39)*100</f>
        <v>144.66283596818096</v>
      </c>
    </row>
    <row r="40" spans="1:23">
      <c r="A40" s="143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</row>
    <row r="41" spans="1:23">
      <c r="B41" s="152"/>
      <c r="C41" s="152"/>
      <c r="D41" s="152"/>
      <c r="E41" s="152"/>
      <c r="F41" s="152"/>
      <c r="G41" s="152"/>
      <c r="H41" s="152"/>
    </row>
    <row r="42" spans="1:23">
      <c r="B42" s="152"/>
      <c r="C42" s="152"/>
      <c r="D42" s="152"/>
      <c r="E42" s="152"/>
      <c r="F42" s="152"/>
      <c r="G42" s="152"/>
      <c r="H42" s="152"/>
    </row>
    <row r="43" spans="1:23">
      <c r="B43" s="152"/>
      <c r="C43" s="152"/>
      <c r="D43" s="152"/>
      <c r="E43" s="152"/>
      <c r="F43" s="152"/>
      <c r="G43" s="152"/>
      <c r="H43" s="152"/>
      <c r="J43" s="322"/>
    </row>
    <row r="44" spans="1:23">
      <c r="B44" s="152"/>
      <c r="C44" s="152"/>
      <c r="D44" s="152"/>
      <c r="E44" s="152"/>
      <c r="F44" s="152"/>
      <c r="G44" s="152"/>
      <c r="H44" s="152"/>
    </row>
    <row r="45" spans="1:23">
      <c r="B45" s="152"/>
      <c r="C45" s="152"/>
      <c r="D45" s="152"/>
      <c r="E45" s="152"/>
      <c r="F45" s="152"/>
      <c r="G45" s="152"/>
      <c r="H45" s="152"/>
    </row>
    <row r="46" spans="1:23">
      <c r="B46" s="152"/>
      <c r="C46" s="152"/>
      <c r="D46" s="152"/>
      <c r="E46" s="152"/>
      <c r="F46" s="152"/>
      <c r="G46" s="152"/>
      <c r="H46" s="152"/>
    </row>
    <row r="47" spans="1:23">
      <c r="B47" s="152"/>
      <c r="C47" s="152"/>
      <c r="D47" s="152"/>
      <c r="E47" s="152"/>
      <c r="F47" s="152"/>
      <c r="G47" s="152"/>
      <c r="H47" s="152"/>
    </row>
    <row r="48" spans="1:23">
      <c r="B48" s="152"/>
      <c r="C48" s="152"/>
      <c r="D48" s="152"/>
      <c r="E48" s="152"/>
      <c r="F48" s="152"/>
      <c r="G48" s="152"/>
      <c r="H48" s="152"/>
    </row>
    <row r="49" spans="2:12">
      <c r="B49" s="152"/>
      <c r="C49" s="152"/>
      <c r="D49" s="152"/>
      <c r="E49" s="152"/>
      <c r="F49" s="152"/>
      <c r="G49" s="152"/>
      <c r="H49" s="152"/>
    </row>
    <row r="50" spans="2:12">
      <c r="B50" s="152"/>
      <c r="J50" s="190"/>
      <c r="K50" s="190"/>
      <c r="L50" s="188"/>
    </row>
    <row r="51" spans="2:12">
      <c r="B51" s="152"/>
      <c r="J51" s="190"/>
      <c r="K51" s="190"/>
      <c r="L51" s="188"/>
    </row>
    <row r="52" spans="2:12">
      <c r="B52" s="152"/>
      <c r="J52" s="190"/>
      <c r="K52" s="190"/>
      <c r="L52" s="188"/>
    </row>
    <row r="53" spans="2:12">
      <c r="B53" s="152"/>
      <c r="J53" s="190"/>
      <c r="K53" s="190"/>
      <c r="L53" s="188"/>
    </row>
    <row r="54" spans="2:12">
      <c r="J54" s="190"/>
      <c r="K54" s="190"/>
      <c r="L54" s="188"/>
    </row>
    <row r="55" spans="2:12">
      <c r="J55" s="190"/>
      <c r="K55" s="190"/>
      <c r="L55" s="188"/>
    </row>
    <row r="56" spans="2:12">
      <c r="J56" s="190"/>
      <c r="K56" s="190"/>
      <c r="L56" s="188"/>
    </row>
    <row r="57" spans="2:12">
      <c r="J57" s="190"/>
      <c r="K57" s="190"/>
      <c r="L57" s="188"/>
    </row>
    <row r="58" spans="2:12">
      <c r="J58" s="190"/>
      <c r="K58" s="190"/>
      <c r="L58" s="188"/>
    </row>
    <row r="59" spans="2:12">
      <c r="J59" s="190"/>
      <c r="K59" s="190"/>
      <c r="L59" s="188"/>
    </row>
    <row r="60" spans="2:12">
      <c r="J60" s="190"/>
      <c r="K60" s="190"/>
      <c r="L60" s="188"/>
    </row>
    <row r="61" spans="2:12">
      <c r="J61" s="190"/>
      <c r="K61" s="190"/>
      <c r="L61" s="188"/>
    </row>
    <row r="62" spans="2:12">
      <c r="J62" s="190"/>
      <c r="K62" s="190"/>
      <c r="L62" s="189"/>
    </row>
  </sheetData>
  <mergeCells count="4">
    <mergeCell ref="J22:J23"/>
    <mergeCell ref="U22:W22"/>
    <mergeCell ref="L22:T22"/>
    <mergeCell ref="K22:K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xSplit="2" ySplit="1" topLeftCell="D50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5.42578125" style="53" customWidth="1"/>
    <col min="20" max="20" width="15.140625" customWidth="1"/>
  </cols>
  <sheetData>
    <row r="1" spans="1:20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114" t="s">
        <v>76</v>
      </c>
      <c r="I1" s="114" t="s">
        <v>79</v>
      </c>
      <c r="J1" s="114" t="s">
        <v>80</v>
      </c>
      <c r="K1" s="114" t="s">
        <v>47</v>
      </c>
      <c r="L1" s="114" t="s">
        <v>48</v>
      </c>
      <c r="M1" s="114" t="s">
        <v>89</v>
      </c>
      <c r="N1" s="114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95</v>
      </c>
      <c r="T1" s="114" t="s">
        <v>112</v>
      </c>
    </row>
    <row r="2" spans="1:20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0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(ref1987)'!AF5)</f>
        <v>8.0888384844336146E-6</v>
      </c>
      <c r="I3" s="148">
        <f>('Anual_1947-1989 (ref1987)'!H5/'Anual_1947-1989 (ref1987)'!AF5)</f>
        <v>7.3854612249176482E-6</v>
      </c>
      <c r="J3" s="148">
        <f>(D3-E3+F3+H3-I3)</f>
        <v>7.097496472694529E-5</v>
      </c>
      <c r="K3" s="148">
        <f>(J3-D3)</f>
        <v>-2.3030800032743451E-7</v>
      </c>
      <c r="L3" s="151">
        <f>(K3/D3)</f>
        <v>-3.2344234002101217E-3</v>
      </c>
      <c r="M3" s="151">
        <f>('Anual_1947-1989 (ref1987)'!Z5-1)</f>
        <v>9.6999999999999975E-2</v>
      </c>
      <c r="N3" s="151">
        <f>('Anual_1947-1989 (ref1987)'!BE5-1)</f>
        <v>9.345183752996955E-2</v>
      </c>
      <c r="O3" s="151">
        <f>(N3-M3)</f>
        <v>-3.5481624700304248E-3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109.34518375299696</v>
      </c>
      <c r="S3" s="154">
        <f t="shared" ref="S3:S66" si="0">(R3/Q3)*100</f>
        <v>99.676557659978997</v>
      </c>
      <c r="T3" s="151">
        <f>(S3/S2)-1</f>
        <v>-3.2344234002100736E-3</v>
      </c>
    </row>
    <row r="4" spans="1:20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45" si="1">(D4-E4+F4)</f>
        <v>8.1120567512167423E-5</v>
      </c>
      <c r="H4" s="148">
        <f>('Anual_1947-1989 (ref1987)'!G6/'Anual_1947-1989 (ref1987)'!AF6)</f>
        <v>7.37802731289047E-6</v>
      </c>
      <c r="I4" s="148">
        <f>('Anual_1947-1989 (ref1987)'!H6/'Anual_1947-1989 (ref1987)'!AF6)</f>
        <v>7.2750780945710683E-6</v>
      </c>
      <c r="J4" s="148">
        <f t="shared" ref="J4:J45" si="2">(D4-E4+F4+H4-I4)</f>
        <v>8.1223516730486827E-5</v>
      </c>
      <c r="K4" s="148">
        <f t="shared" ref="K4:K67" si="3">(J4-D4)</f>
        <v>-1.8650876949897078E-9</v>
      </c>
      <c r="L4" s="151">
        <f t="shared" ref="L4:L67" si="4">(K4/D4)</f>
        <v>-2.2961882766702106E-5</v>
      </c>
      <c r="M4" s="151">
        <f>('Anual_1947-1989 (ref1987)'!Z6-1)</f>
        <v>7.6999999999999957E-2</v>
      </c>
      <c r="N4" s="151">
        <f>('Anual_1947-1989 (ref1987)'!BE6-1)</f>
        <v>7.6975270052260125E-2</v>
      </c>
      <c r="O4" s="151">
        <f t="shared" ref="O4:O67" si="5">(N4-M4)</f>
        <v>-2.472994773983217E-5</v>
      </c>
      <c r="P4" s="46">
        <f>('Anual_1947-1989 (ref1987)'!AI6/'Anual_1947-1989 (ref1987)'!AJ6)</f>
        <v>0.99998015282922292</v>
      </c>
      <c r="Q4" s="143">
        <f t="shared" ref="Q4:Q67" si="6">Q3*(M4+1)</f>
        <v>118.1469</v>
      </c>
      <c r="R4" s="143">
        <f t="shared" ref="R4:R67" si="7">R3*(N4+1)</f>
        <v>117.76205880129791</v>
      </c>
      <c r="S4" s="154">
        <f>(R4/Q4)*100</f>
        <v>99.67426889854741</v>
      </c>
      <c r="T4" s="151">
        <f t="shared" ref="T4:T67" si="8">(S4/S3)-1</f>
        <v>-2.296188276684763E-5</v>
      </c>
    </row>
    <row r="5" spans="1:20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(ref1987)'!AF7)</f>
        <v>8.4724466473470403E-6</v>
      </c>
      <c r="I5" s="148">
        <f>('Anual_1947-1989 (ref1987)'!H7/'Anual_1947-1989 (ref1987)'!AF7)</f>
        <v>7.0003999325570141E-6</v>
      </c>
      <c r="J5" s="148">
        <f t="shared" si="2"/>
        <v>9.7756914124203542E-5</v>
      </c>
      <c r="K5" s="148">
        <f t="shared" si="3"/>
        <v>3.8117504878398909E-6</v>
      </c>
      <c r="L5" s="151">
        <f t="shared" si="4"/>
        <v>4.0574206699922809E-2</v>
      </c>
      <c r="M5" s="151">
        <f>('Anual_1947-1989 (ref1987)'!Z7-1)</f>
        <v>6.800000000000006E-2</v>
      </c>
      <c r="N5" s="151">
        <f>('Anual_1947-1989 (ref1987)'!BE7-1)</f>
        <v>0.11133325275551753</v>
      </c>
      <c r="O5" s="151">
        <f t="shared" si="5"/>
        <v>4.3333252755517471E-2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7"/>
        <v>130.87289185883293</v>
      </c>
      <c r="S5" s="154">
        <f t="shared" si="0"/>
        <v>103.71847328750074</v>
      </c>
      <c r="T5" s="151">
        <f t="shared" si="8"/>
        <v>4.0574206699922621E-2</v>
      </c>
    </row>
    <row r="6" spans="1:20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(ref1987)'!AF8)</f>
        <v>1.0993702490931572E-5</v>
      </c>
      <c r="I6" s="148">
        <f>('Anual_1947-1989 (ref1987)'!H8/'Anual_1947-1989 (ref1987)'!AF8)</f>
        <v>1.2897089787868979E-5</v>
      </c>
      <c r="J6" s="148">
        <f t="shared" si="2"/>
        <v>1.0604783512176803E-4</v>
      </c>
      <c r="K6" s="148">
        <f t="shared" si="3"/>
        <v>-1.3316194236865286E-6</v>
      </c>
      <c r="L6" s="151">
        <f t="shared" si="4"/>
        <v>-1.2401063400101775E-2</v>
      </c>
      <c r="M6" s="151">
        <f>('Anual_1947-1989 (ref1987)'!Z8-1)</f>
        <v>4.9000000000000155E-2</v>
      </c>
      <c r="N6" s="151">
        <f>('Anual_1947-1989 (ref1987)'!BE8-1)</f>
        <v>3.5991284493293252E-2</v>
      </c>
      <c r="O6" s="151">
        <f t="shared" si="5"/>
        <v>-1.3008715506706903E-2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7"/>
        <v>135.58317534218418</v>
      </c>
      <c r="S6" s="154">
        <f t="shared" si="0"/>
        <v>102.43225392450066</v>
      </c>
      <c r="T6" s="151">
        <f t="shared" si="8"/>
        <v>-1.2401063400102053E-2</v>
      </c>
    </row>
    <row r="7" spans="1:20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(ref1987)'!AF9)</f>
        <v>8.7275710487507E-6</v>
      </c>
      <c r="I7" s="148">
        <f>('Anual_1947-1989 (ref1987)'!H9/'Anual_1947-1989 (ref1987)'!AF9)</f>
        <v>1.2188504395669081E-5</v>
      </c>
      <c r="J7" s="148">
        <f t="shared" si="2"/>
        <v>1.356104389434145E-4</v>
      </c>
      <c r="K7" s="148">
        <f t="shared" si="3"/>
        <v>-4.8497923840366613E-7</v>
      </c>
      <c r="L7" s="151">
        <f t="shared" si="4"/>
        <v>-3.5635236283689787E-3</v>
      </c>
      <c r="M7" s="151">
        <f>('Anual_1947-1989 (ref1987)'!Z9-1)</f>
        <v>7.2999999999999954E-2</v>
      </c>
      <c r="N7" s="151">
        <f>('Anual_1947-1989 (ref1987)'!BE9-1)</f>
        <v>6.9176339146760357E-2</v>
      </c>
      <c r="O7" s="151">
        <f t="shared" si="5"/>
        <v>-3.8236608532395966E-3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7"/>
        <v>144.96232306224979</v>
      </c>
      <c r="S7" s="154">
        <f t="shared" si="0"/>
        <v>102.06723416733365</v>
      </c>
      <c r="T7" s="151">
        <f t="shared" si="8"/>
        <v>-3.5635236283685368E-3</v>
      </c>
    </row>
    <row r="8" spans="1:20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(ref1987)'!AF10)</f>
        <v>1.0060484545198946E-5</v>
      </c>
      <c r="I8" s="148">
        <f>('Anual_1947-1989 (ref1987)'!H10/'Anual_1947-1989 (ref1987)'!AF10)</f>
        <v>8.5342810073823888E-6</v>
      </c>
      <c r="J8" s="148">
        <f t="shared" si="2"/>
        <v>1.5699744711741753E-4</v>
      </c>
      <c r="K8" s="148">
        <f t="shared" si="3"/>
        <v>8.2311984469027192E-7</v>
      </c>
      <c r="L8" s="151">
        <f t="shared" si="4"/>
        <v>5.270519547382827E-3</v>
      </c>
      <c r="M8" s="151">
        <f>('Anual_1947-1989 (ref1987)'!Z10-1)</f>
        <v>4.6999999999999931E-2</v>
      </c>
      <c r="N8" s="151">
        <f>('Anual_1947-1989 (ref1987)'!BE10-1)</f>
        <v>5.2518233966109662E-2</v>
      </c>
      <c r="O8" s="151">
        <f t="shared" si="5"/>
        <v>5.5182339661097313E-3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7"/>
        <v>152.5754882611038</v>
      </c>
      <c r="S8" s="154">
        <f t="shared" si="0"/>
        <v>102.60518152015987</v>
      </c>
      <c r="T8" s="151">
        <f t="shared" si="8"/>
        <v>5.2705195473827793E-3</v>
      </c>
    </row>
    <row r="9" spans="1:20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(ref1987)'!AF11)</f>
        <v>1.2904495402949864E-5</v>
      </c>
      <c r="I9" s="148">
        <f>('Anual_1947-1989 (ref1987)'!H11/'Anual_1947-1989 (ref1987)'!AF11)</f>
        <v>1.3192542175337137E-5</v>
      </c>
      <c r="J9" s="148">
        <f t="shared" si="2"/>
        <v>1.9424739864400028E-4</v>
      </c>
      <c r="K9" s="148">
        <f t="shared" si="3"/>
        <v>2.3633986440002878E-6</v>
      </c>
      <c r="L9" s="151">
        <f t="shared" si="4"/>
        <v>1.2316809343146317E-2</v>
      </c>
      <c r="M9" s="151">
        <f>('Anual_1947-1989 (ref1987)'!Z11-1)</f>
        <v>7.8000000000000069E-2</v>
      </c>
      <c r="N9" s="151">
        <f>('Anual_1947-1989 (ref1987)'!BE11-1)</f>
        <v>9.1277520471911844E-2</v>
      </c>
      <c r="O9" s="151">
        <f t="shared" si="5"/>
        <v>1.3277520471911775E-2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7"/>
        <v>166.50220051436864</v>
      </c>
      <c r="S9" s="154">
        <f t="shared" si="0"/>
        <v>103.8689499785626</v>
      </c>
      <c r="T9" s="151">
        <f t="shared" si="8"/>
        <v>1.2316809343146273E-2</v>
      </c>
    </row>
    <row r="10" spans="1:20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(ref1987)'!AF12)</f>
        <v>1.8965361080031193E-5</v>
      </c>
      <c r="I10" s="148">
        <f>('Anual_1947-1989 (ref1987)'!H12/'Anual_1947-1989 (ref1987)'!AF12)</f>
        <v>1.7010798907532006E-5</v>
      </c>
      <c r="J10" s="148">
        <f t="shared" si="2"/>
        <v>2.6097376365763269E-4</v>
      </c>
      <c r="K10" s="148">
        <f t="shared" si="3"/>
        <v>-4.5773636150945435E-6</v>
      </c>
      <c r="L10" s="151">
        <f t="shared" si="4"/>
        <v>-1.7237221555431333E-2</v>
      </c>
      <c r="M10" s="151">
        <f>('Anual_1947-1989 (ref1987)'!Z12-1)</f>
        <v>8.8000000000000078E-2</v>
      </c>
      <c r="N10" s="151">
        <f>('Anual_1947-1989 (ref1987)'!BE12-1)</f>
        <v>6.9245902947690618E-2</v>
      </c>
      <c r="O10" s="151">
        <f t="shared" si="5"/>
        <v>-1.875409705230946E-2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7"/>
        <v>178.03179573176354</v>
      </c>
      <c r="S10" s="154">
        <f t="shared" si="0"/>
        <v>102.07853787505208</v>
      </c>
      <c r="T10" s="151">
        <f t="shared" si="8"/>
        <v>-1.7237221555431503E-2</v>
      </c>
    </row>
    <row r="11" spans="1:20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(ref1987)'!AF13)</f>
        <v>2.0797221962367246E-5</v>
      </c>
      <c r="I11" s="148">
        <f>('Anual_1947-1989 (ref1987)'!H13/'Anual_1947-1989 (ref1987)'!AF13)</f>
        <v>1.7868877490654617E-5</v>
      </c>
      <c r="J11" s="148">
        <f t="shared" si="2"/>
        <v>3.0423575544402079E-4</v>
      </c>
      <c r="K11" s="148">
        <f t="shared" si="3"/>
        <v>-6.1017182870649195E-7</v>
      </c>
      <c r="L11" s="151">
        <f t="shared" si="4"/>
        <v>-2.0015744811332447E-3</v>
      </c>
      <c r="M11" s="151">
        <f>('Anual_1947-1989 (ref1987)'!Z13-1)</f>
        <v>2.9000000000000137E-2</v>
      </c>
      <c r="N11" s="151">
        <f>('Anual_1947-1989 (ref1987)'!BE13-1)</f>
        <v>2.6940379858914065E-2</v>
      </c>
      <c r="O11" s="151">
        <f t="shared" si="5"/>
        <v>-2.0596201410860715E-3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7"/>
        <v>182.82803993574186</v>
      </c>
      <c r="S11" s="154">
        <f t="shared" si="0"/>
        <v>101.87422007857</v>
      </c>
      <c r="T11" s="151">
        <f t="shared" si="8"/>
        <v>-2.0015744811330283E-3</v>
      </c>
    </row>
    <row r="12" spans="1:20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(ref1987)'!AF14)</f>
        <v>2.2495055484172104E-5</v>
      </c>
      <c r="I12" s="148">
        <f>('Anual_1947-1989 (ref1987)'!H14/'Anual_1947-1989 (ref1987)'!AF14)</f>
        <v>2.4854450671448774E-5</v>
      </c>
      <c r="J12" s="148">
        <f t="shared" si="2"/>
        <v>4.0270595914466625E-4</v>
      </c>
      <c r="K12" s="148">
        <f t="shared" si="3"/>
        <v>-2.486954007882786E-7</v>
      </c>
      <c r="L12" s="151">
        <f t="shared" si="4"/>
        <v>-6.1717962054270048E-4</v>
      </c>
      <c r="M12" s="151">
        <f>('Anual_1947-1989 (ref1987)'!Z14-1)</f>
        <v>7.6999999999999957E-2</v>
      </c>
      <c r="N12" s="151">
        <f>('Anual_1947-1989 (ref1987)'!BE14-1)</f>
        <v>7.6335297548675296E-2</v>
      </c>
      <c r="O12" s="151">
        <f t="shared" si="5"/>
        <v>-6.6470245132466133E-4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7"/>
        <v>196.78427276447781</v>
      </c>
      <c r="S12" s="154">
        <f t="shared" si="0"/>
        <v>101.81134538607881</v>
      </c>
      <c r="T12" s="151">
        <f t="shared" si="8"/>
        <v>-6.1717962054286257E-4</v>
      </c>
    </row>
    <row r="13" spans="1:20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(ref1987)'!AF15)</f>
        <v>2.7390345152166986E-5</v>
      </c>
      <c r="I13" s="148">
        <f>('Anual_1947-1989 (ref1987)'!H15/'Anual_1947-1989 (ref1987)'!AF15)</f>
        <v>2.9144558268654084E-5</v>
      </c>
      <c r="J13" s="148">
        <f t="shared" si="2"/>
        <v>5.0200610142305652E-4</v>
      </c>
      <c r="K13" s="148">
        <f t="shared" si="3"/>
        <v>-1.2273531223980965E-6</v>
      </c>
      <c r="L13" s="151">
        <f t="shared" si="4"/>
        <v>-2.4389338811083268E-3</v>
      </c>
      <c r="M13" s="151">
        <f>('Anual_1947-1989 (ref1987)'!Z15-1)</f>
        <v>0.1080000000000001</v>
      </c>
      <c r="N13" s="151">
        <f>('Anual_1947-1989 (ref1987)'!BE15-1)</f>
        <v>0.10529766125973206</v>
      </c>
      <c r="O13" s="151">
        <f t="shared" si="5"/>
        <v>-2.7023387402680399E-3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7"/>
        <v>217.50519645927452</v>
      </c>
      <c r="S13" s="154">
        <f t="shared" si="0"/>
        <v>101.56303424633548</v>
      </c>
      <c r="T13" s="151">
        <f t="shared" si="8"/>
        <v>-2.4389338811083849E-3</v>
      </c>
    </row>
    <row r="14" spans="1:20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(ref1987)'!AF16)</f>
        <v>3.3001858974446325E-5</v>
      </c>
      <c r="I14" s="148">
        <f>('Anual_1947-1989 (ref1987)'!H16/'Anual_1947-1989 (ref1987)'!AF16)</f>
        <v>3.6517274386941692E-5</v>
      </c>
      <c r="J14" s="148">
        <f t="shared" si="2"/>
        <v>6.20619273371693E-4</v>
      </c>
      <c r="K14" s="148">
        <f t="shared" si="3"/>
        <v>-2.4981753739782269E-7</v>
      </c>
      <c r="L14" s="151">
        <f t="shared" si="4"/>
        <v>-4.0236748946872856E-4</v>
      </c>
      <c r="M14" s="151">
        <f>('Anual_1947-1989 (ref1987)'!Z16-1)</f>
        <v>9.8000000000000087E-2</v>
      </c>
      <c r="N14" s="151">
        <f>('Anual_1947-1989 (ref1987)'!BE16-1)</f>
        <v>9.7558200496563163E-2</v>
      </c>
      <c r="O14" s="151">
        <f t="shared" si="5"/>
        <v>-4.4179950343692376E-4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7"/>
        <v>238.72461202449279</v>
      </c>
      <c r="S14" s="154">
        <f t="shared" si="0"/>
        <v>101.52216858322294</v>
      </c>
      <c r="T14" s="151">
        <f t="shared" si="8"/>
        <v>-4.0236748946886891E-4</v>
      </c>
    </row>
    <row r="15" spans="1:20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(ref1987)'!AF17)</f>
        <v>4.9725210365983208E-5</v>
      </c>
      <c r="I15" s="148">
        <f>('Anual_1947-1989 (ref1987)'!H17/'Anual_1947-1989 (ref1987)'!AF17)</f>
        <v>5.9799485118217252E-5</v>
      </c>
      <c r="J15" s="148">
        <f t="shared" si="2"/>
        <v>9.1909247550680823E-4</v>
      </c>
      <c r="K15" s="148">
        <f t="shared" si="3"/>
        <v>-3.686579038646165E-6</v>
      </c>
      <c r="L15" s="151">
        <f t="shared" si="4"/>
        <v>-3.9950831355422475E-3</v>
      </c>
      <c r="M15" s="151">
        <f>('Anual_1947-1989 (ref1987)'!Z17-1)</f>
        <v>9.4000000000000083E-2</v>
      </c>
      <c r="N15" s="151">
        <f>('Anual_1947-1989 (ref1987)'!BE17-1)</f>
        <v>8.9629379049716684E-2</v>
      </c>
      <c r="O15" s="151">
        <f t="shared" si="5"/>
        <v>-4.3706209502833993E-3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7"/>
        <v>260.12135076413261</v>
      </c>
      <c r="S15" s="154">
        <f t="shared" si="0"/>
        <v>101.11657907963243</v>
      </c>
      <c r="T15" s="151">
        <f t="shared" si="8"/>
        <v>-3.995083135542199E-3</v>
      </c>
    </row>
    <row r="16" spans="1:20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(ref1987)'!AF18)</f>
        <v>6.8484110816768648E-5</v>
      </c>
      <c r="I16" s="148">
        <f>('Anual_1947-1989 (ref1987)'!H18/'Anual_1947-1989 (ref1987)'!AF18)</f>
        <v>7.3183502694032079E-5</v>
      </c>
      <c r="J16" s="148">
        <f t="shared" si="2"/>
        <v>1.2563749888834469E-3</v>
      </c>
      <c r="K16" s="148">
        <f t="shared" si="3"/>
        <v>-4.6268384382543506E-7</v>
      </c>
      <c r="L16" s="151">
        <f t="shared" si="4"/>
        <v>-3.6813333484938849E-4</v>
      </c>
      <c r="M16" s="151">
        <f>('Anual_1947-1989 (ref1987)'!Z18-1)</f>
        <v>8.5999999999999854E-2</v>
      </c>
      <c r="N16" s="151">
        <f>('Anual_1947-1989 (ref1987)'!BE18-1)</f>
        <v>8.5600207198353484E-2</v>
      </c>
      <c r="O16" s="151">
        <f t="shared" si="5"/>
        <v>-3.9979280164637032E-4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7"/>
        <v>282.38779228625793</v>
      </c>
      <c r="S16" s="154">
        <f t="shared" si="0"/>
        <v>101.07935469616727</v>
      </c>
      <c r="T16" s="151">
        <f t="shared" si="8"/>
        <v>-3.681333348495297E-4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(ref1987)'!AF19)</f>
        <v>1.1634330618824763E-4</v>
      </c>
      <c r="I17" s="148">
        <f>('Anual_1947-1989 (ref1987)'!H19/'Anual_1947-1989 (ref1987)'!AF19)</f>
        <v>1.4013227794108229E-4</v>
      </c>
      <c r="J17" s="148">
        <f t="shared" si="2"/>
        <v>1.7969729647122287E-3</v>
      </c>
      <c r="K17" s="148">
        <f t="shared" si="3"/>
        <v>-6.6215080150439348E-6</v>
      </c>
      <c r="L17" s="151">
        <f t="shared" si="4"/>
        <v>-3.6712842688142316E-3</v>
      </c>
      <c r="M17" s="151">
        <f>('Anual_1947-1989 (ref1987)'!Z19-1)</f>
        <v>6.5999999999999837E-2</v>
      </c>
      <c r="N17" s="151">
        <f>('Anual_1947-1989 (ref1987)'!BE19-1)</f>
        <v>6.2086410969443895E-2</v>
      </c>
      <c r="O17" s="151">
        <f t="shared" si="5"/>
        <v>-3.9135890305559418E-3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7"/>
        <v>299.92023681089648</v>
      </c>
      <c r="S17" s="154">
        <f t="shared" si="0"/>
        <v>100.70826365136934</v>
      </c>
      <c r="T17" s="151">
        <f t="shared" si="8"/>
        <v>-3.6712842688142455E-3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(ref1987)'!AF20)</f>
        <v>2.3283028414503541E-4</v>
      </c>
      <c r="I18" s="148">
        <f>('Anual_1947-1989 (ref1987)'!H20/'Anual_1947-1989 (ref1987)'!AF20)</f>
        <v>2.4297872859795403E-4</v>
      </c>
      <c r="J18" s="148">
        <f t="shared" si="2"/>
        <v>2.7251014281022856E-3</v>
      </c>
      <c r="K18" s="148">
        <f t="shared" si="3"/>
        <v>-1.0488264431695628E-6</v>
      </c>
      <c r="L18" s="151">
        <f t="shared" si="4"/>
        <v>-3.8472803963053717E-4</v>
      </c>
      <c r="M18" s="151">
        <f>('Anual_1947-1989 (ref1987)'!Z20-1)</f>
        <v>6.0000000000000053E-3</v>
      </c>
      <c r="N18" s="151">
        <f>('Anual_1947-1989 (ref1987)'!BE20-1)</f>
        <v>5.6129635921318144E-3</v>
      </c>
      <c r="O18" s="151">
        <f t="shared" si="5"/>
        <v>-3.8703640786819093E-4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7"/>
        <v>301.60367818065959</v>
      </c>
      <c r="S18" s="154">
        <f t="shared" si="0"/>
        <v>100.66951835852016</v>
      </c>
      <c r="T18" s="151">
        <f t="shared" si="8"/>
        <v>-3.8472803963041091E-4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(ref1987)'!AF21)</f>
        <v>3.3308662238281679E-4</v>
      </c>
      <c r="I19" s="148">
        <f>('Anual_1947-1989 (ref1987)'!H21/'Anual_1947-1989 (ref1987)'!AF21)</f>
        <v>2.8703409832392054E-4</v>
      </c>
      <c r="J19" s="148">
        <f t="shared" si="2"/>
        <v>5.0890628745706287E-3</v>
      </c>
      <c r="K19" s="148">
        <f t="shared" si="3"/>
        <v>5.9762074570628848E-5</v>
      </c>
      <c r="L19" s="151">
        <f t="shared" si="4"/>
        <v>1.1882779922534928E-2</v>
      </c>
      <c r="M19" s="151">
        <f>('Anual_1947-1989 (ref1987)'!Z21-1)</f>
        <v>3.400000000000003E-2</v>
      </c>
      <c r="N19" s="151">
        <f>('Anual_1947-1989 (ref1987)'!BE21-1)</f>
        <v>4.6286794439901024E-2</v>
      </c>
      <c r="O19" s="151">
        <f t="shared" si="5"/>
        <v>1.2286794439900994E-2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7"/>
        <v>315.56394563492586</v>
      </c>
      <c r="S19" s="154">
        <f t="shared" si="0"/>
        <v>101.86575209008204</v>
      </c>
      <c r="T19" s="151">
        <f t="shared" si="8"/>
        <v>1.1882779922534725E-2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(ref1987)'!AF22)</f>
        <v>8.1184386981338194E-4</v>
      </c>
      <c r="I20" s="148">
        <f>('Anual_1947-1989 (ref1987)'!H22/'Anual_1947-1989 (ref1987)'!AF22)</f>
        <v>5.765297060570107E-4</v>
      </c>
      <c r="J20" s="148">
        <f t="shared" si="2"/>
        <v>9.7843170138833604E-3</v>
      </c>
      <c r="K20" s="148">
        <f t="shared" si="3"/>
        <v>2.3325595701541302E-5</v>
      </c>
      <c r="L20" s="151">
        <f t="shared" si="4"/>
        <v>2.3896748498408332E-3</v>
      </c>
      <c r="M20" s="151">
        <f>('Anual_1947-1989 (ref1987)'!Z22-1)</f>
        <v>2.4000000000000021E-2</v>
      </c>
      <c r="N20" s="151">
        <f>('Anual_1947-1989 (ref1987)'!BE22-1)</f>
        <v>2.6447027046237137E-2</v>
      </c>
      <c r="O20" s="151">
        <f t="shared" si="5"/>
        <v>2.4470270462371158E-3</v>
      </c>
      <c r="P20" s="46">
        <f>('Anual_1947-1989 (ref1987)'!AI22/'Anual_1947-1989 (ref1987)'!AJ22)</f>
        <v>1.0105776775259325</v>
      </c>
      <c r="Q20" s="143">
        <f t="shared" si="6"/>
        <v>317.21896093635746</v>
      </c>
      <c r="R20" s="143">
        <f t="shared" si="7"/>
        <v>323.90967383995007</v>
      </c>
      <c r="S20" s="154">
        <f t="shared" si="0"/>
        <v>102.10917811591185</v>
      </c>
      <c r="T20" s="151">
        <f t="shared" si="8"/>
        <v>2.3896748498408726E-3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(ref1987)'!AF23)</f>
        <v>1.0493565141762586E-3</v>
      </c>
      <c r="I21" s="148">
        <f>('Anual_1947-1989 (ref1987)'!H23/'Anual_1947-1989 (ref1987)'!AF23)</f>
        <v>9.3376864760392781E-4</v>
      </c>
      <c r="J21" s="148">
        <f t="shared" si="2"/>
        <v>1.6429000581601554E-2</v>
      </c>
      <c r="K21" s="148">
        <f t="shared" si="3"/>
        <v>-1.2385541839844347E-4</v>
      </c>
      <c r="L21" s="151">
        <f t="shared" si="4"/>
        <v>-7.4824198554281802E-3</v>
      </c>
      <c r="M21" s="151">
        <f>('Anual_1947-1989 (ref1987)'!Z23-1)</f>
        <v>6.6999999999999948E-2</v>
      </c>
      <c r="N21" s="151">
        <f>('Anual_1947-1989 (ref1987)'!BE23-1)</f>
        <v>5.9016258014257916E-2</v>
      </c>
      <c r="O21" s="151">
        <f t="shared" si="5"/>
        <v>-7.9837419857420322E-3</v>
      </c>
      <c r="P21" s="46">
        <f>('Anual_1947-1989 (ref1987)'!AI23/'Anual_1947-1989 (ref1987)'!AJ23)</f>
        <v>0.9196261378676015</v>
      </c>
      <c r="Q21" s="143">
        <f t="shared" si="6"/>
        <v>338.47263131909341</v>
      </c>
      <c r="R21" s="143">
        <f t="shared" si="7"/>
        <v>343.0256107246027</v>
      </c>
      <c r="S21" s="154">
        <f t="shared" si="0"/>
        <v>101.34515437415588</v>
      </c>
      <c r="T21" s="151">
        <f t="shared" si="8"/>
        <v>-7.4824198554283017E-3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(ref1987)'!AF24)</f>
        <v>1.384053155624758E-3</v>
      </c>
      <c r="I22" s="148">
        <f>('Anual_1947-1989 (ref1987)'!H24/'Anual_1947-1989 (ref1987)'!AF24)</f>
        <v>1.3973742801754968E-3</v>
      </c>
      <c r="J22" s="148">
        <f t="shared" si="2"/>
        <v>2.3757907154289833E-2</v>
      </c>
      <c r="K22" s="148">
        <f t="shared" si="3"/>
        <v>-3.3415754801077724E-5</v>
      </c>
      <c r="L22" s="151">
        <f t="shared" si="4"/>
        <v>-1.4045353816079399E-3</v>
      </c>
      <c r="M22" s="151">
        <f>('Anual_1947-1989 (ref1987)'!Z24-1)</f>
        <v>4.2000000000000037E-2</v>
      </c>
      <c r="N22" s="151">
        <f>('Anual_1947-1989 (ref1987)'!BE24-1)</f>
        <v>4.0536474132364608E-2</v>
      </c>
      <c r="O22" s="151">
        <f t="shared" si="5"/>
        <v>-1.463525867635429E-3</v>
      </c>
      <c r="P22" s="46">
        <f>('Anual_1947-1989 (ref1987)'!AI24/'Anual_1947-1989 (ref1987)'!AJ24)</f>
        <v>0.97660948072943365</v>
      </c>
      <c r="Q22" s="143">
        <f t="shared" si="6"/>
        <v>352.68848183449535</v>
      </c>
      <c r="R22" s="143">
        <f t="shared" si="7"/>
        <v>356.93065952047914</v>
      </c>
      <c r="S22" s="154">
        <f t="shared" si="0"/>
        <v>101.20281151908286</v>
      </c>
      <c r="T22" s="151">
        <f t="shared" si="8"/>
        <v>-1.4045353816080075E-3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(ref1987)'!AF25)</f>
        <v>2.0129134331044948E-3</v>
      </c>
      <c r="I23" s="148">
        <f>('Anual_1947-1989 (ref1987)'!H25/'Anual_1947-1989 (ref1987)'!AF25)</f>
        <v>2.2684479776163189E-3</v>
      </c>
      <c r="J23" s="148">
        <f t="shared" si="2"/>
        <v>3.2939424125102673E-2</v>
      </c>
      <c r="K23" s="148">
        <f t="shared" si="3"/>
        <v>-1.1357005671550763E-4</v>
      </c>
      <c r="L23" s="151">
        <f t="shared" si="4"/>
        <v>-3.4359990532410022E-3</v>
      </c>
      <c r="M23" s="151">
        <f>('Anual_1947-1989 (ref1987)'!Z25-1)</f>
        <v>9.8000000000000087E-2</v>
      </c>
      <c r="N23" s="151">
        <f>('Anual_1947-1989 (ref1987)'!BE25-1)</f>
        <v>9.4227273039541704E-2</v>
      </c>
      <c r="O23" s="151">
        <f t="shared" si="5"/>
        <v>-3.7727269604583835E-3</v>
      </c>
      <c r="P23" s="46">
        <f>('Anual_1947-1989 (ref1987)'!AI25/'Anual_1947-1989 (ref1987)'!AJ25)</f>
        <v>0.95102667349519954</v>
      </c>
      <c r="Q23" s="143">
        <f t="shared" si="6"/>
        <v>387.25195305427593</v>
      </c>
      <c r="R23" s="143">
        <f t="shared" si="7"/>
        <v>390.56326223129901</v>
      </c>
      <c r="S23" s="154">
        <f t="shared" si="0"/>
        <v>100.85507875451798</v>
      </c>
      <c r="T23" s="151">
        <f t="shared" si="8"/>
        <v>-3.4359990532408791E-3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(ref1987)'!AF26)</f>
        <v>2.9734964630837519E-3</v>
      </c>
      <c r="I24" s="148">
        <f>('Anual_1947-1989 (ref1987)'!H26/'Anual_1947-1989 (ref1987)'!AF26)</f>
        <v>2.9785631424375666E-3</v>
      </c>
      <c r="J24" s="148">
        <f t="shared" si="2"/>
        <v>4.5993040609299776E-2</v>
      </c>
      <c r="K24" s="148">
        <f t="shared" si="3"/>
        <v>1.3404242748159267E-4</v>
      </c>
      <c r="L24" s="151">
        <f t="shared" si="4"/>
        <v>2.9229253319087282E-3</v>
      </c>
      <c r="M24" s="151">
        <f>('Anual_1947-1989 (ref1987)'!Z26-1)</f>
        <v>9.4999999999999973E-2</v>
      </c>
      <c r="N24" s="151">
        <f>('Anual_1947-1989 (ref1987)'!BE26-1)</f>
        <v>9.8200603238439932E-2</v>
      </c>
      <c r="O24" s="151">
        <f t="shared" si="5"/>
        <v>3.2006032384399585E-3</v>
      </c>
      <c r="P24" s="46">
        <f>('Anual_1947-1989 (ref1987)'!AI26/'Anual_1947-1989 (ref1987)'!AJ26)</f>
        <v>1.0470284180288756</v>
      </c>
      <c r="Q24" s="143">
        <f t="shared" si="6"/>
        <v>424.04088859443215</v>
      </c>
      <c r="R24" s="143">
        <f t="shared" si="7"/>
        <v>428.91681018518557</v>
      </c>
      <c r="S24" s="154">
        <f t="shared" si="0"/>
        <v>101.1498706190612</v>
      </c>
      <c r="T24" s="151">
        <f t="shared" si="8"/>
        <v>2.9229253319087434E-3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(ref1987)'!AF27)</f>
        <v>4.1067855602505542E-3</v>
      </c>
      <c r="I25" s="148">
        <f>('Anual_1947-1989 (ref1987)'!H27/'Anual_1947-1989 (ref1987)'!AF27)</f>
        <v>4.3521103784909974E-3</v>
      </c>
      <c r="J25" s="148">
        <f t="shared" si="2"/>
        <v>6.116781134842679E-2</v>
      </c>
      <c r="K25" s="148">
        <f t="shared" si="3"/>
        <v>3.8759316660860743E-4</v>
      </c>
      <c r="L25" s="151">
        <f t="shared" si="4"/>
        <v>6.3769624098610461E-3</v>
      </c>
      <c r="M25" s="151">
        <f>('Anual_1947-1989 (ref1987)'!Z27-1)</f>
        <v>0.10400000000000009</v>
      </c>
      <c r="N25" s="151">
        <f>('Anual_1947-1989 (ref1987)'!BE27-1)</f>
        <v>0.11104016650048654</v>
      </c>
      <c r="O25" s="151">
        <f t="shared" si="5"/>
        <v>7.0401665004864444E-3</v>
      </c>
      <c r="P25" s="46">
        <f>('Anual_1947-1989 (ref1987)'!AI27/'Anual_1947-1989 (ref1987)'!AJ27)</f>
        <v>1.0994430924831666</v>
      </c>
      <c r="Q25" s="143">
        <f t="shared" si="6"/>
        <v>468.14114100825316</v>
      </c>
      <c r="R25" s="143">
        <f t="shared" si="7"/>
        <v>476.54380420300618</v>
      </c>
      <c r="S25" s="154">
        <f t="shared" si="0"/>
        <v>101.79489954176124</v>
      </c>
      <c r="T25" s="151">
        <f t="shared" si="8"/>
        <v>6.3769624098608535E-3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(ref1987)'!AF28)</f>
        <v>5.1351841759114504E-3</v>
      </c>
      <c r="I26" s="148">
        <f>('Anual_1947-1989 (ref1987)'!H28/'Anual_1947-1989 (ref1987)'!AF28)</f>
        <v>6.5160404040404069E-3</v>
      </c>
      <c r="J26" s="148">
        <f t="shared" si="2"/>
        <v>7.8325021301868802E-2</v>
      </c>
      <c r="K26" s="148">
        <f t="shared" si="3"/>
        <v>-3.5001039182480653E-4</v>
      </c>
      <c r="L26" s="151">
        <f t="shared" si="4"/>
        <v>-4.4488115770643212E-3</v>
      </c>
      <c r="M26" s="151">
        <f>('Anual_1947-1989 (ref1987)'!Z28-1)</f>
        <v>0.11342921993190824</v>
      </c>
      <c r="N26" s="151">
        <f>('Anual_1947-1989 (ref1987)'!BE28-1)</f>
        <v>0.10847578312803341</v>
      </c>
      <c r="O26" s="151">
        <f t="shared" si="5"/>
        <v>-4.9534368038748333E-3</v>
      </c>
      <c r="P26" s="46">
        <f>('Anual_1947-1989 (ref1987)'!AI28/'Anual_1947-1989 (ref1987)'!AJ28)</f>
        <v>0.94241113134991128</v>
      </c>
      <c r="Q26" s="143">
        <f t="shared" si="6"/>
        <v>521.24202545085279</v>
      </c>
      <c r="R26" s="143">
        <f t="shared" si="7"/>
        <v>528.23726655873952</v>
      </c>
      <c r="S26" s="154">
        <f t="shared" si="0"/>
        <v>101.34203321419375</v>
      </c>
      <c r="T26" s="151">
        <f t="shared" si="8"/>
        <v>-4.4488115770643377E-3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(ref1987)'!AF29)</f>
        <v>8.0377034772358934E-3</v>
      </c>
      <c r="I27" s="148">
        <f>('Anual_1947-1989 (ref1987)'!H29/'Anual_1947-1989 (ref1987)'!AF29)</f>
        <v>9.7927120966553732E-3</v>
      </c>
      <c r="J27" s="148">
        <f t="shared" si="2"/>
        <v>0.10507733252467857</v>
      </c>
      <c r="K27" s="148">
        <f t="shared" si="3"/>
        <v>-6.3602300362397557E-5</v>
      </c>
      <c r="L27" s="151">
        <f t="shared" si="4"/>
        <v>-6.0492424257245297E-4</v>
      </c>
      <c r="M27" s="151">
        <f>('Anual_1947-1989 (ref1987)'!Z29-1)</f>
        <v>0.11940348116250821</v>
      </c>
      <c r="N27" s="151">
        <f>('Anual_1947-1989 (ref1987)'!BE29-1)</f>
        <v>0.11872632685953288</v>
      </c>
      <c r="O27" s="151">
        <f t="shared" si="5"/>
        <v>-6.7715430297532464E-4</v>
      </c>
      <c r="P27" s="46">
        <f>('Anual_1947-1989 (ref1987)'!AI29/'Anual_1947-1989 (ref1987)'!AJ29)</f>
        <v>1.0042949390459408</v>
      </c>
      <c r="Q27" s="143">
        <f t="shared" si="6"/>
        <v>583.48013781788131</v>
      </c>
      <c r="R27" s="143">
        <f t="shared" si="7"/>
        <v>590.95293692757866</v>
      </c>
      <c r="S27" s="154">
        <f t="shared" si="0"/>
        <v>101.2807289615109</v>
      </c>
      <c r="T27" s="151">
        <f t="shared" si="8"/>
        <v>-6.0492424257241328E-4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(ref1987)'!AF30)</f>
        <v>1.2841147596216145E-2</v>
      </c>
      <c r="I28" s="148">
        <f>('Anual_1947-1989 (ref1987)'!H30/'Anual_1947-1989 (ref1987)'!AF30)</f>
        <v>1.4750753401580921E-2</v>
      </c>
      <c r="J28" s="148">
        <f t="shared" si="2"/>
        <v>0.14470449153408632</v>
      </c>
      <c r="K28" s="148">
        <f t="shared" si="3"/>
        <v>1.0704171788497585E-3</v>
      </c>
      <c r="L28" s="151">
        <f t="shared" si="4"/>
        <v>7.4523902747644479E-3</v>
      </c>
      <c r="M28" s="151">
        <f>('Anual_1947-1989 (ref1987)'!Z30-1)</f>
        <v>0.13968721779678095</v>
      </c>
      <c r="N28" s="151">
        <f>('Anual_1947-1989 (ref1987)'!BE30-1)</f>
        <v>0.14818061173496311</v>
      </c>
      <c r="O28" s="151">
        <f t="shared" si="5"/>
        <v>8.4933939381821588E-3</v>
      </c>
      <c r="P28" s="46">
        <f>('Anual_1947-1989 (ref1987)'!AI30/'Anual_1947-1989 (ref1987)'!AJ30)</f>
        <v>1.1185901187265608</v>
      </c>
      <c r="Q28" s="143">
        <f t="shared" si="6"/>
        <v>664.98485490934343</v>
      </c>
      <c r="R28" s="143">
        <f t="shared" si="7"/>
        <v>678.52070462808035</v>
      </c>
      <c r="S28" s="154">
        <f t="shared" si="0"/>
        <v>102.03551248104475</v>
      </c>
      <c r="T28" s="151">
        <f t="shared" si="8"/>
        <v>7.4523902747647419E-3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(ref1987)'!AF31)</f>
        <v>1.5534907339229487E-2</v>
      </c>
      <c r="I29" s="148">
        <f>('Anual_1947-1989 (ref1987)'!H31/'Anual_1947-1989 (ref1987)'!AF31)</f>
        <v>2.6916956320240489E-2</v>
      </c>
      <c r="J29" s="148">
        <f t="shared" si="2"/>
        <v>0.19654270552935049</v>
      </c>
      <c r="K29" s="148">
        <f t="shared" si="3"/>
        <v>-4.7550770824534017E-3</v>
      </c>
      <c r="L29" s="151">
        <f t="shared" si="4"/>
        <v>-2.3622103635505067E-2</v>
      </c>
      <c r="M29" s="151">
        <f>('Anual_1947-1989 (ref1987)'!Z31-1)</f>
        <v>8.153938684571882E-2</v>
      </c>
      <c r="N29" s="151">
        <f>('Anual_1947-1989 (ref1987)'!BE31-1)</f>
        <v>5.5991151363768754E-2</v>
      </c>
      <c r="O29" s="151">
        <f t="shared" si="5"/>
        <v>-2.5548235481950066E-2</v>
      </c>
      <c r="P29" s="46">
        <f>('Anual_1947-1989 (ref1987)'!AI31/'Anual_1947-1989 (ref1987)'!AJ31)</f>
        <v>0.83311382843720716</v>
      </c>
      <c r="Q29" s="143">
        <f t="shared" si="6"/>
        <v>719.20731224034057</v>
      </c>
      <c r="R29" s="143">
        <f t="shared" si="7"/>
        <v>716.5118601043622</v>
      </c>
      <c r="S29" s="154">
        <f t="shared" si="0"/>
        <v>99.625219030715641</v>
      </c>
      <c r="T29" s="151">
        <f t="shared" si="8"/>
        <v>-2.3622103635504987E-2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(ref1987)'!AF32)</f>
        <v>2.0994582714459184E-2</v>
      </c>
      <c r="I30" s="148">
        <f>('Anual_1947-1989 (ref1987)'!H32/'Anual_1947-1989 (ref1987)'!AF32)</f>
        <v>3.2042277235494195E-2</v>
      </c>
      <c r="J30" s="148">
        <f t="shared" si="2"/>
        <v>0.28413645192315401</v>
      </c>
      <c r="K30" s="148">
        <f t="shared" si="3"/>
        <v>-8.2162957075460064E-4</v>
      </c>
      <c r="L30" s="151">
        <f t="shared" si="4"/>
        <v>-2.8833348626126406E-3</v>
      </c>
      <c r="M30" s="151">
        <f>('Anual_1947-1989 (ref1987)'!Z32-1)</f>
        <v>5.1666490840630352E-2</v>
      </c>
      <c r="N30" s="151">
        <f>('Anual_1947-1989 (ref1987)'!BE32-1)</f>
        <v>4.8634184183748319E-2</v>
      </c>
      <c r="O30" s="151">
        <f t="shared" si="5"/>
        <v>-3.0323066568820334E-3</v>
      </c>
      <c r="P30" s="46">
        <f>('Anual_1947-1989 (ref1987)'!AI32/'Anual_1947-1989 (ref1987)'!AJ32)</f>
        <v>0.9539569412069</v>
      </c>
      <c r="Q30" s="143">
        <f t="shared" si="6"/>
        <v>756.36623025072049</v>
      </c>
      <c r="R30" s="143">
        <f t="shared" si="7"/>
        <v>751.35882987851789</v>
      </c>
      <c r="S30" s="154">
        <f t="shared" si="0"/>
        <v>99.337966163488971</v>
      </c>
      <c r="T30" s="151">
        <f t="shared" si="8"/>
        <v>-2.8833348626124966E-3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(ref1987)'!AF33)</f>
        <v>2.8771661765932027E-2</v>
      </c>
      <c r="I31" s="148">
        <f>('Anual_1947-1989 (ref1987)'!H33/'Anual_1947-1989 (ref1987)'!AF33)</f>
        <v>3.8573455101303472E-2</v>
      </c>
      <c r="J31" s="148">
        <f t="shared" si="2"/>
        <v>0.42443308227641108</v>
      </c>
      <c r="K31" s="148">
        <f t="shared" si="3"/>
        <v>3.6447372068139083E-3</v>
      </c>
      <c r="L31" s="151">
        <f t="shared" si="4"/>
        <v>8.6616876382616531E-3</v>
      </c>
      <c r="M31" s="151">
        <f>('Anual_1947-1989 (ref1987)'!Z33-1)</f>
        <v>0.10257129534787301</v>
      </c>
      <c r="N31" s="151">
        <f>('Anual_1947-1989 (ref1987)'!BE33-1)</f>
        <v>0.11212142350708976</v>
      </c>
      <c r="O31" s="151">
        <f t="shared" si="5"/>
        <v>9.550128159216742E-3</v>
      </c>
      <c r="P31" s="46">
        <f>('Anual_1947-1989 (ref1987)'!AI33/'Anual_1947-1989 (ref1987)'!AJ33)</f>
        <v>1.1150963289647406</v>
      </c>
      <c r="Q31" s="143">
        <f t="shared" si="6"/>
        <v>833.94769424492449</v>
      </c>
      <c r="R31" s="143">
        <f t="shared" si="7"/>
        <v>835.60225144911863</v>
      </c>
      <c r="S31" s="154">
        <f t="shared" si="0"/>
        <v>100.19840059701733</v>
      </c>
      <c r="T31" s="151">
        <f t="shared" si="8"/>
        <v>8.6616876382616947E-3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(ref1987)'!AF34)</f>
        <v>4.5894946178429374E-2</v>
      </c>
      <c r="I32" s="148">
        <f>('Anual_1947-1989 (ref1987)'!H34/'Anual_1947-1989 (ref1987)'!AF34)</f>
        <v>5.0105258587018392E-2</v>
      </c>
      <c r="J32" s="148">
        <f t="shared" si="2"/>
        <v>0.63017131770784551</v>
      </c>
      <c r="K32" s="148">
        <f t="shared" si="3"/>
        <v>6.6847072735239932E-3</v>
      </c>
      <c r="L32" s="151">
        <f t="shared" si="4"/>
        <v>1.072149291043703E-2</v>
      </c>
      <c r="M32" s="151">
        <f>('Anual_1947-1989 (ref1987)'!Z34-1)</f>
        <v>4.934328069789351E-2</v>
      </c>
      <c r="N32" s="151">
        <f>('Anual_1947-1989 (ref1987)'!BE34-1)</f>
        <v>6.0593807242510955E-2</v>
      </c>
      <c r="O32" s="151">
        <f t="shared" si="5"/>
        <v>1.1250526544617445E-2</v>
      </c>
      <c r="P32" s="46">
        <f>('Anual_1947-1989 (ref1987)'!AI34/'Anual_1947-1989 (ref1987)'!AJ34)</f>
        <v>1.1669463710676247</v>
      </c>
      <c r="Q32" s="143">
        <f t="shared" si="6"/>
        <v>875.09740940941288</v>
      </c>
      <c r="R32" s="143">
        <f t="shared" si="7"/>
        <v>886.23457320483465</v>
      </c>
      <c r="S32" s="154">
        <f t="shared" si="0"/>
        <v>101.27267703865539</v>
      </c>
      <c r="T32" s="151">
        <f t="shared" si="8"/>
        <v>1.0721492910437114E-2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(ref1987)'!AF35)</f>
        <v>6.3728523176247748E-2</v>
      </c>
      <c r="I33" s="148">
        <f>('Anual_1947-1989 (ref1987)'!H35/'Anual_1947-1989 (ref1987)'!AF35)</f>
        <v>7.5077733946727523E-2</v>
      </c>
      <c r="J33" s="148">
        <f t="shared" si="2"/>
        <v>0.94149272184368271</v>
      </c>
      <c r="K33" s="148">
        <f t="shared" si="3"/>
        <v>-1.009867249647256E-2</v>
      </c>
      <c r="L33" s="151">
        <f t="shared" si="4"/>
        <v>-1.0612404185806135E-2</v>
      </c>
      <c r="M33" s="151">
        <f>('Anual_1947-1989 (ref1987)'!Z35-1)</f>
        <v>4.9698976892475377E-2</v>
      </c>
      <c r="N33" s="151">
        <f>('Anual_1947-1989 (ref1987)'!BE35-1)</f>
        <v>3.8559147076265399E-2</v>
      </c>
      <c r="O33" s="151">
        <f t="shared" si="5"/>
        <v>-1.1139829816209978E-2</v>
      </c>
      <c r="P33" s="46">
        <f>('Anual_1947-1989 (ref1987)'!AI35/'Anual_1947-1989 (ref1987)'!AJ35)</f>
        <v>0.86324113753831722</v>
      </c>
      <c r="Q33" s="143">
        <f t="shared" si="6"/>
        <v>918.58885533831631</v>
      </c>
      <c r="R33" s="143">
        <f t="shared" si="7"/>
        <v>920.40702245711111</v>
      </c>
      <c r="S33" s="154">
        <f t="shared" si="0"/>
        <v>100.19793045694259</v>
      </c>
      <c r="T33" s="151">
        <f t="shared" si="8"/>
        <v>-1.0612404185806001E-2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(ref1987)'!AF36)</f>
        <v>8.9215912378512716E-2</v>
      </c>
      <c r="I34" s="148">
        <f>('Anual_1947-1989 (ref1987)'!H36/'Anual_1947-1989 (ref1987)'!AF36)</f>
        <v>0.11490988183837454</v>
      </c>
      <c r="J34" s="148">
        <f t="shared" si="2"/>
        <v>1.3963534233929591</v>
      </c>
      <c r="K34" s="148">
        <f t="shared" si="3"/>
        <v>-7.9213184182891361E-3</v>
      </c>
      <c r="L34" s="151">
        <f t="shared" si="4"/>
        <v>-5.6408608532487999E-3</v>
      </c>
      <c r="M34" s="151">
        <f>('Anual_1947-1989 (ref1987)'!Z36-1)</f>
        <v>6.7595601220407309E-2</v>
      </c>
      <c r="N34" s="151">
        <f>('Anual_1947-1989 (ref1987)'!BE36-1)</f>
        <v>6.1573442986382343E-2</v>
      </c>
      <c r="O34" s="151">
        <f t="shared" si="5"/>
        <v>-6.0221582340249658E-3</v>
      </c>
      <c r="P34" s="46">
        <f>('Anual_1947-1989 (ref1987)'!AI36/'Anual_1947-1989 (ref1987)'!AJ36)</f>
        <v>0.92130083096507642</v>
      </c>
      <c r="Q34" s="143">
        <f t="shared" si="6"/>
        <v>980.68142128927559</v>
      </c>
      <c r="R34" s="143">
        <f t="shared" si="7"/>
        <v>977.07965177864003</v>
      </c>
      <c r="S34" s="154">
        <f t="shared" si="0"/>
        <v>99.632727873451472</v>
      </c>
      <c r="T34" s="151">
        <f t="shared" si="8"/>
        <v>-5.6408608532487747E-3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(ref1987)'!AF37)</f>
        <v>0.21874389007335507</v>
      </c>
      <c r="I35" s="148">
        <f>('Anual_1947-1989 (ref1987)'!H37/'Anual_1947-1989 (ref1987)'!AF37)</f>
        <v>0.2731859465679724</v>
      </c>
      <c r="J35" s="148">
        <f t="shared" si="2"/>
        <v>2.3140156984354103</v>
      </c>
      <c r="K35" s="148">
        <f t="shared" si="3"/>
        <v>-5.3136929277281197E-2</v>
      </c>
      <c r="L35" s="151">
        <f t="shared" si="4"/>
        <v>-2.2447614342732861E-2</v>
      </c>
      <c r="M35" s="151">
        <f>('Anual_1947-1989 (ref1987)'!Z37-1)</f>
        <v>9.2000000000000082E-2</v>
      </c>
      <c r="N35" s="151">
        <f>('Anual_1947-1989 (ref1987)'!BE37-1)</f>
        <v>6.7487205137735762E-2</v>
      </c>
      <c r="O35" s="151">
        <f t="shared" si="5"/>
        <v>-2.451279486226432E-2</v>
      </c>
      <c r="P35" s="46">
        <f>('Anual_1947-1989 (ref1987)'!AI37/'Anual_1947-1989 (ref1987)'!AJ37)</f>
        <v>0.80615686519862451</v>
      </c>
      <c r="Q35" s="143">
        <f t="shared" si="6"/>
        <v>1070.9041120478889</v>
      </c>
      <c r="R35" s="143">
        <f t="shared" si="7"/>
        <v>1043.0200266741326</v>
      </c>
      <c r="S35" s="154">
        <f t="shared" si="0"/>
        <v>97.396210822233783</v>
      </c>
      <c r="T35" s="151">
        <f t="shared" si="8"/>
        <v>-2.2447614342732902E-2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(ref1987)'!AF38)</f>
        <v>0.41894762993295381</v>
      </c>
      <c r="I36" s="148">
        <f>('Anual_1947-1989 (ref1987)'!H38/'Anual_1947-1989 (ref1987)'!AF38)</f>
        <v>0.43580705424440547</v>
      </c>
      <c r="J36" s="148">
        <f t="shared" si="2"/>
        <v>4.2968982329385437</v>
      </c>
      <c r="K36" s="148">
        <f t="shared" si="3"/>
        <v>-5.8092401606910649E-2</v>
      </c>
      <c r="L36" s="151">
        <f t="shared" si="4"/>
        <v>-1.333927130545344E-2</v>
      </c>
      <c r="M36" s="151">
        <f>('Anual_1947-1989 (ref1987)'!Z38-1)</f>
        <v>-4.2499999999999982E-2</v>
      </c>
      <c r="N36" s="151">
        <f>('Anual_1947-1989 (ref1987)'!BE38-1)</f>
        <v>-5.5272352274971959E-2</v>
      </c>
      <c r="O36" s="151">
        <f t="shared" si="5"/>
        <v>-1.2772352274971976E-2</v>
      </c>
      <c r="P36" s="46">
        <f>('Anual_1947-1989 (ref1987)'!AI38/'Anual_1947-1989 (ref1987)'!AJ38)</f>
        <v>0.88110348439798869</v>
      </c>
      <c r="Q36" s="143">
        <f t="shared" si="6"/>
        <v>1025.3906872858536</v>
      </c>
      <c r="R36" s="143">
        <f t="shared" si="7"/>
        <v>985.36985632994936</v>
      </c>
      <c r="S36" s="154">
        <f t="shared" si="0"/>
        <v>96.097016341952852</v>
      </c>
      <c r="T36" s="151">
        <f t="shared" si="8"/>
        <v>-1.3339271305453537E-2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(ref1987)'!AF39)</f>
        <v>0.69298801998879522</v>
      </c>
      <c r="I37" s="148">
        <f>('Anual_1947-1989 (ref1987)'!H39/'Anual_1947-1989 (ref1987)'!AF39)</f>
        <v>0.75352987508922042</v>
      </c>
      <c r="J37" s="148">
        <f t="shared" si="2"/>
        <v>8.7885157078608565</v>
      </c>
      <c r="K37" s="148">
        <f t="shared" si="3"/>
        <v>-1.6982125011871574E-2</v>
      </c>
      <c r="L37" s="151">
        <f t="shared" si="4"/>
        <v>-1.9285820443307386E-3</v>
      </c>
      <c r="M37" s="151">
        <f>('Anual_1947-1989 (ref1987)'!Z39-1)</f>
        <v>8.2999999999999741E-3</v>
      </c>
      <c r="N37" s="151">
        <f>('Anual_1947-1989 (ref1987)'!BE39-1)</f>
        <v>6.3554107247014713E-3</v>
      </c>
      <c r="O37" s="151">
        <f t="shared" si="5"/>
        <v>-1.9445892752985028E-3</v>
      </c>
      <c r="P37" s="46">
        <f>('Anual_1947-1989 (ref1987)'!AI39/'Anual_1947-1989 (ref1987)'!AJ39)</f>
        <v>0.97212403283220372</v>
      </c>
      <c r="Q37" s="143">
        <f t="shared" si="6"/>
        <v>1033.9014299903261</v>
      </c>
      <c r="R37" s="143">
        <f t="shared" si="7"/>
        <v>991.63228648266625</v>
      </c>
      <c r="S37" s="154">
        <f t="shared" si="0"/>
        <v>95.911685361722022</v>
      </c>
      <c r="T37" s="151">
        <f t="shared" si="8"/>
        <v>-1.9285820443305512E-3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(ref1987)'!AF40)</f>
        <v>1.7526288506033383</v>
      </c>
      <c r="I38" s="148">
        <f>('Anual_1947-1989 (ref1987)'!H40/'Anual_1947-1989 (ref1987)'!AF40)</f>
        <v>1.3822906405527562</v>
      </c>
      <c r="J38" s="148">
        <f t="shared" si="2"/>
        <v>17.203562410632195</v>
      </c>
      <c r="K38" s="148">
        <f t="shared" si="3"/>
        <v>2.0154060595832135E-2</v>
      </c>
      <c r="L38" s="151">
        <f t="shared" si="4"/>
        <v>1.1728791043826581E-3</v>
      </c>
      <c r="M38" s="151">
        <f>('Anual_1947-1989 (ref1987)'!Z40-1)</f>
        <v>-2.9300000000000104E-2</v>
      </c>
      <c r="N38" s="151">
        <f>('Anual_1947-1989 (ref1987)'!BE40-1)</f>
        <v>-2.8161486253375556E-2</v>
      </c>
      <c r="O38" s="151">
        <f t="shared" si="5"/>
        <v>1.1385137466245476E-3</v>
      </c>
      <c r="P38" s="46">
        <f>('Anual_1947-1989 (ref1987)'!AI40/'Anual_1947-1989 (ref1987)'!AJ40)</f>
        <v>0.98944035360062144</v>
      </c>
      <c r="Q38" s="143">
        <f t="shared" si="6"/>
        <v>1003.6081180916094</v>
      </c>
      <c r="R38" s="143">
        <f t="shared" si="7"/>
        <v>963.70644747848132</v>
      </c>
      <c r="S38" s="154">
        <f t="shared" si="0"/>
        <v>96.024178173348957</v>
      </c>
      <c r="T38" s="151">
        <f t="shared" si="8"/>
        <v>1.1728791043832398E-3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(ref1987)'!AF41)</f>
        <v>6.1613788082995695</v>
      </c>
      <c r="I39" s="148">
        <f>('Anual_1947-1989 (ref1987)'!H41/'Anual_1947-1989 (ref1987)'!AF41)</f>
        <v>3.6039342454006293</v>
      </c>
      <c r="J39" s="148">
        <f t="shared" si="2"/>
        <v>42.298678016087202</v>
      </c>
      <c r="K39" s="148">
        <f t="shared" si="3"/>
        <v>0.37387945754174012</v>
      </c>
      <c r="L39" s="151">
        <f t="shared" si="4"/>
        <v>8.9178593671628489E-3</v>
      </c>
      <c r="M39" s="151">
        <f>('Anual_1947-1989 (ref1987)'!Z41-1)</f>
        <v>5.4000000000000048E-2</v>
      </c>
      <c r="N39" s="151">
        <f>('Anual_1947-1989 (ref1987)'!BE41-1)</f>
        <v>6.3399423772990016E-2</v>
      </c>
      <c r="O39" s="151">
        <f t="shared" si="5"/>
        <v>9.3994237729899677E-3</v>
      </c>
      <c r="P39" s="46">
        <f>('Anual_1947-1989 (ref1987)'!AI41/'Anual_1947-1989 (ref1987)'!AJ41)</f>
        <v>1.059696046486118</v>
      </c>
      <c r="Q39" s="143">
        <f t="shared" si="6"/>
        <v>1057.8029564685564</v>
      </c>
      <c r="R39" s="143">
        <f t="shared" si="7"/>
        <v>1024.8048809349323</v>
      </c>
      <c r="S39" s="154">
        <f t="shared" si="0"/>
        <v>96.880508290146281</v>
      </c>
      <c r="T39" s="151">
        <f t="shared" si="8"/>
        <v>8.9178593671630502E-3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(ref1987)'!AF42)</f>
        <v>17.66796645381811</v>
      </c>
      <c r="I40" s="148">
        <f>('Anual_1947-1989 (ref1987)'!H42/'Anual_1947-1989 (ref1987)'!AF42)</f>
        <v>10.235110530976808</v>
      </c>
      <c r="J40" s="148">
        <f t="shared" si="2"/>
        <v>135.10329014377888</v>
      </c>
      <c r="K40" s="148">
        <f t="shared" si="3"/>
        <v>-1.3312797389484103</v>
      </c>
      <c r="L40" s="151">
        <f t="shared" si="4"/>
        <v>-9.7576423636085447E-3</v>
      </c>
      <c r="M40" s="151">
        <f>('Anual_1947-1989 (ref1987)'!Z42-1)</f>
        <v>7.8500000000000014E-2</v>
      </c>
      <c r="N40" s="151">
        <f>('Anual_1947-1989 (ref1987)'!BE42-1)</f>
        <v>6.7976382710848382E-2</v>
      </c>
      <c r="O40" s="151">
        <f t="shared" si="5"/>
        <v>-1.0523617289151632E-2</v>
      </c>
      <c r="P40" s="46">
        <f>('Anual_1947-1989 (ref1987)'!AI42/'Anual_1947-1989 (ref1987)'!AJ42)</f>
        <v>0.95899699425229712</v>
      </c>
      <c r="Q40" s="143">
        <f t="shared" si="6"/>
        <v>1140.840488551338</v>
      </c>
      <c r="R40" s="143">
        <f t="shared" si="7"/>
        <v>1094.4674097253107</v>
      </c>
      <c r="S40" s="154">
        <f t="shared" si="0"/>
        <v>95.935182938246456</v>
      </c>
      <c r="T40" s="151">
        <f t="shared" si="8"/>
        <v>-9.7576423636082099E-3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(ref1987)'!AF43)</f>
        <v>71.790452925644502</v>
      </c>
      <c r="I41" s="148">
        <f>('Anual_1947-1989 (ref1987)'!H43/'Anual_1947-1989 (ref1987)'!AF43)</f>
        <v>51.743036545454821</v>
      </c>
      <c r="J41" s="148">
        <f t="shared" si="2"/>
        <v>526.86593476440282</v>
      </c>
      <c r="K41" s="148">
        <f t="shared" si="3"/>
        <v>15.71439282316652</v>
      </c>
      <c r="L41" s="151">
        <f t="shared" si="4"/>
        <v>3.0743119278261122E-2</v>
      </c>
      <c r="M41" s="151">
        <f>('Anual_1947-1989 (ref1987)'!Z43-1)</f>
        <v>7.4899999999999967E-2</v>
      </c>
      <c r="N41" s="151">
        <f>('Anual_1947-1989 (ref1987)'!BE43-1)</f>
        <v>0.10794577891220292</v>
      </c>
      <c r="O41" s="151">
        <f t="shared" si="5"/>
        <v>3.304577891220295E-2</v>
      </c>
      <c r="P41" s="46">
        <f>('Anual_1947-1989 (ref1987)'!AI43/'Anual_1947-1989 (ref1987)'!AJ43)</f>
        <v>1.2707583780920078</v>
      </c>
      <c r="Q41" s="143">
        <f t="shared" si="6"/>
        <v>1226.2894411438333</v>
      </c>
      <c r="R41" s="143">
        <f t="shared" si="7"/>
        <v>1212.6105467621305</v>
      </c>
      <c r="S41" s="181">
        <f t="shared" si="0"/>
        <v>98.884529710298764</v>
      </c>
      <c r="T41" s="151">
        <f t="shared" si="8"/>
        <v>3.0743119278261011E-2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(ref1987)'!AF44)</f>
        <v>74.554181024368305</v>
      </c>
      <c r="I42" s="148">
        <f>('Anual_1947-1989 (ref1987)'!H44/'Anual_1947-1989 (ref1987)'!AF44)</f>
        <v>48.804779050705378</v>
      </c>
      <c r="J42" s="148">
        <f t="shared" si="2"/>
        <v>1287.0261250529902</v>
      </c>
      <c r="K42" s="148">
        <f t="shared" si="3"/>
        <v>-31.618845228937062</v>
      </c>
      <c r="L42" s="151">
        <f t="shared" si="4"/>
        <v>-2.3978285240929504E-2</v>
      </c>
      <c r="M42" s="151">
        <f>('Anual_1947-1989 (ref1987)'!Z44-1)</f>
        <v>3.5299999999999887E-2</v>
      </c>
      <c r="N42" s="151">
        <f>('Anual_1947-1989 (ref1987)'!BE44-1)</f>
        <v>1.0475281290065697E-2</v>
      </c>
      <c r="O42" s="151">
        <f t="shared" si="5"/>
        <v>-2.482471870993419E-2</v>
      </c>
      <c r="P42" s="46">
        <f>('Anual_1947-1989 (ref1987)'!AI44/'Anual_1947-1989 (ref1987)'!AJ44)</f>
        <v>0.891479939868144</v>
      </c>
      <c r="Q42" s="143">
        <f t="shared" si="6"/>
        <v>1269.5774584162104</v>
      </c>
      <c r="R42" s="143">
        <f t="shared" si="7"/>
        <v>1225.3129833347641</v>
      </c>
      <c r="S42" s="181">
        <f t="shared" si="0"/>
        <v>96.513448250990066</v>
      </c>
      <c r="T42" s="151">
        <f t="shared" si="8"/>
        <v>-2.3978285240929376E-2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(ref1987)'!AF45)</f>
        <v>309.77265707072104</v>
      </c>
      <c r="I43" s="148">
        <f>('Anual_1947-1989 (ref1987)'!H45/'Anual_1947-1989 (ref1987)'!AF45)</f>
        <v>161.95367933514541</v>
      </c>
      <c r="J43" s="148">
        <f t="shared" si="2"/>
        <v>3982.5680839711158</v>
      </c>
      <c r="K43" s="148">
        <f t="shared" si="3"/>
        <v>-52.814967860447723</v>
      </c>
      <c r="L43" s="151">
        <f t="shared" si="4"/>
        <v>-1.3087968894669436E-2</v>
      </c>
      <c r="M43" s="151">
        <f>('Anual_1947-1989 (ref1987)'!Z45-1)</f>
        <v>-6.0000000000004494E-4</v>
      </c>
      <c r="N43" s="151">
        <f>('Anual_1947-1989 (ref1987)'!BE45-1)</f>
        <v>-1.3680116113332641E-2</v>
      </c>
      <c r="O43" s="151">
        <f t="shared" si="5"/>
        <v>-1.3080116113332596E-2</v>
      </c>
      <c r="P43" s="46">
        <f>('Anual_1947-1989 (ref1987)'!AI45/'Anual_1947-1989 (ref1987)'!AJ45)</f>
        <v>1.0793561025425611</v>
      </c>
      <c r="Q43" s="143">
        <f t="shared" si="6"/>
        <v>1268.8157119411608</v>
      </c>
      <c r="R43" s="143">
        <f t="shared" si="7"/>
        <v>1208.5505594475705</v>
      </c>
      <c r="S43" s="181">
        <f t="shared" si="0"/>
        <v>95.250283242363807</v>
      </c>
      <c r="T43" s="151">
        <f t="shared" si="8"/>
        <v>-1.3087968894669566E-2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6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9">
        <f>('Anual_1947-1989 (ref1987)'!G46/'Anual_1947-1989 (ref1987)'!AF46)</f>
        <v>2044.1530832713568</v>
      </c>
      <c r="I44" s="149">
        <f>('Anual_1947-1989 (ref1987)'!H46/'Anual_1947-1989 (ref1987)'!AF46)</f>
        <v>1250.1858826012437</v>
      </c>
      <c r="J44" s="149">
        <f t="shared" si="2"/>
        <v>29664.409965123305</v>
      </c>
      <c r="K44" s="149">
        <f t="shared" si="3"/>
        <v>-639.49020509066031</v>
      </c>
      <c r="L44" s="156">
        <f t="shared" si="4"/>
        <v>-2.1102571005669504E-2</v>
      </c>
      <c r="M44" s="156">
        <f>('Anual_1947-1989 (ref1987)'!Z46-1)</f>
        <v>3.1600000000000072E-2</v>
      </c>
      <c r="N44" s="156">
        <f>('Anual_1947-1989 (ref1987)'!BE46-1)</f>
        <v>9.830587750551345E-3</v>
      </c>
      <c r="O44" s="156">
        <f t="shared" si="5"/>
        <v>-2.1769412249448727E-2</v>
      </c>
      <c r="P44" s="142">
        <f>('Anual_1947-1989 (ref1987)'!AI46/'Anual_1947-1989 (ref1987)'!AJ46)</f>
        <v>0.95366387405000119</v>
      </c>
      <c r="Q44" s="144">
        <f t="shared" si="6"/>
        <v>1308.9102884385015</v>
      </c>
      <c r="R44" s="144">
        <f t="shared" si="7"/>
        <v>1220.4313217731979</v>
      </c>
      <c r="S44" s="157">
        <f t="shared" si="0"/>
        <v>93.240257376931694</v>
      </c>
      <c r="T44" s="151">
        <f t="shared" si="8"/>
        <v>-2.1102571005669479E-2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53">
        <f>('Anual_1947-1989 (ref1987)'!G47/'Anual_1947-1989 (ref1987)'!AF47)</f>
        <v>54064.921492063535</v>
      </c>
      <c r="I45" s="148">
        <f>('Anual_1947-1989 (ref1987)'!H47/'Anual_1947-1989 (ref1987)'!AF47)</f>
        <v>45893.928231550512</v>
      </c>
      <c r="J45" s="148">
        <f t="shared" si="2"/>
        <v>405902.25089325913</v>
      </c>
      <c r="K45" s="153">
        <f t="shared" si="3"/>
        <v>-1179.6634980801609</v>
      </c>
      <c r="L45" s="151">
        <f t="shared" si="4"/>
        <v>-2.8978528801604222E-3</v>
      </c>
      <c r="M45" s="151">
        <f>('Anual_1947-1989 (ref1987)'!Z47-1)</f>
        <v>-4.3499999999999983E-2</v>
      </c>
      <c r="N45" s="151">
        <f>('Anual_1947-1989 (ref1987)'!BE47-1)</f>
        <v>-4.6271796279873545E-2</v>
      </c>
      <c r="O45" s="151">
        <f t="shared" si="5"/>
        <v>-2.7717962798735618E-3</v>
      </c>
      <c r="P45" s="46">
        <f>('Anual_1947-1989 (ref1987)'!AI47/'Anual_1947-1989 (ref1987)'!AJ47)</f>
        <v>0.90386306159807417</v>
      </c>
      <c r="Q45" s="143">
        <f t="shared" si="6"/>
        <v>1251.9726908914267</v>
      </c>
      <c r="R45" s="143">
        <f t="shared" si="7"/>
        <v>1163.9597722785315</v>
      </c>
      <c r="S45" s="181">
        <f t="shared" si="0"/>
        <v>92.97006082854503</v>
      </c>
      <c r="T45" s="151">
        <f t="shared" si="8"/>
        <v>-2.8978528801606451E-3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ref="G46:G56" si="9">(D46-E46+F46)</f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ref="J46:J56" si="10">(D46-E46+F46+H46-I46)</f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6"/>
        <v>1264.8865923590433</v>
      </c>
      <c r="R46" s="143">
        <f t="shared" si="7"/>
        <v>1184.1592638479769</v>
      </c>
      <c r="S46" s="181">
        <f t="shared" si="0"/>
        <v>93.617820838743498</v>
      </c>
      <c r="T46" s="151">
        <f t="shared" si="8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9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10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6"/>
        <v>1258.0109236958733</v>
      </c>
      <c r="R47" s="143">
        <f t="shared" si="7"/>
        <v>1185.3302149409105</v>
      </c>
      <c r="S47" s="181">
        <f t="shared" si="0"/>
        <v>94.222569344514412</v>
      </c>
      <c r="T47" s="151">
        <f t="shared" si="8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9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10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6"/>
        <v>1319.9650204245588</v>
      </c>
      <c r="R48" s="143">
        <f t="shared" si="7"/>
        <v>1243.3276614890262</v>
      </c>
      <c r="S48" s="181">
        <f t="shared" si="0"/>
        <v>94.193985617067128</v>
      </c>
      <c r="T48" s="151">
        <f t="shared" si="8"/>
        <v>-3.0336391425256348E-4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9"/>
        <v>14925.395636363637</v>
      </c>
      <c r="H49" s="150">
        <f>('Anual_1900-2000 (ref1985e2000)'!G8/'Anual_1900-2000 (ref1985e2000)'!J24)</f>
        <v>1423.6400815935799</v>
      </c>
      <c r="I49" s="150">
        <f>('Anual_1900-2000 (ref1985e2000)'!H8/'Anual_1900-2000 (ref1985e2000)'!J24)</f>
        <v>1371.0538077933281</v>
      </c>
      <c r="J49" s="150">
        <f t="shared" si="10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6"/>
        <v>1397.2208959739185</v>
      </c>
      <c r="R49" s="143">
        <f t="shared" si="7"/>
        <v>1321.0178325864392</v>
      </c>
      <c r="S49" s="181">
        <f t="shared" si="0"/>
        <v>94.546097642322863</v>
      </c>
      <c r="T49" s="151">
        <f t="shared" si="8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9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10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6"/>
        <v>1456.2366232260526</v>
      </c>
      <c r="R50" s="143">
        <f t="shared" si="7"/>
        <v>1387.4326478355031</v>
      </c>
      <c r="S50" s="181">
        <f t="shared" si="0"/>
        <v>95.275220091764652</v>
      </c>
      <c r="T50" s="151">
        <f t="shared" si="8"/>
        <v>7.7118196057137656E-3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6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9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10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6"/>
        <v>1494.9519798435836</v>
      </c>
      <c r="R51" s="144">
        <f t="shared" si="7"/>
        <v>1427.9155028997316</v>
      </c>
      <c r="S51" s="157">
        <f t="shared" si="0"/>
        <v>95.515810685045139</v>
      </c>
      <c r="T51" s="151">
        <f t="shared" si="8"/>
        <v>2.5252168722229573E-3</v>
      </c>
    </row>
    <row r="52" spans="1:20">
      <c r="A52" s="161" t="s">
        <v>82</v>
      </c>
      <c r="B52" s="123">
        <v>1997</v>
      </c>
      <c r="C52" s="178">
        <f>('Trimestral_1996-2017 (ref2010)'!L31)</f>
        <v>1.077290234100478</v>
      </c>
      <c r="D52" s="145">
        <f>'Trimestral_1996-2017 (ref2010)'!P31</f>
        <v>883781.51583615888</v>
      </c>
      <c r="E52" s="145">
        <f>('Trimestral_1996-2017 (ref2010)'!U31)</f>
        <v>63866.491551254505</v>
      </c>
      <c r="F52" s="145">
        <f>('Trimestral_1996-2017 (ref2010)'!V31)</f>
        <v>87229.729806979376</v>
      </c>
      <c r="G52" s="145">
        <f t="shared" si="9"/>
        <v>907144.75409188378</v>
      </c>
      <c r="H52" s="145">
        <f>('Trimestral_1996-2017 (ref2010)'!F5/'Trimestral_1996-2017 (ref2010)'!J31)</f>
        <v>61614.973154053681</v>
      </c>
      <c r="I52" s="145">
        <f>('Trimestral_1996-2017 (ref2010)'!G5/'Trimestral_1996-2017 (ref2010)'!J31)</f>
        <v>84632.726913586303</v>
      </c>
      <c r="J52" s="145">
        <f t="shared" si="10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('Trimestral_1996-2017 (ref2010)'!O5-1)</f>
        <v>3.3948459853159418E-2</v>
      </c>
      <c r="N52" s="151">
        <f>('Trimestral_1996-2017 (ref2010)'!AA31-1)</f>
        <v>3.435264703782015E-2</v>
      </c>
      <c r="O52" s="151">
        <f t="shared" si="5"/>
        <v>4.0418718466073145E-4</v>
      </c>
      <c r="P52" s="46">
        <f>('Trimestral_1996-2017 (ref2010)'!B31/'Trimestral_1996-2017 (ref2010)'!C31)</f>
        <v>0.99435027299070444</v>
      </c>
      <c r="Q52" s="143">
        <f t="shared" si="6"/>
        <v>1545.7032971137046</v>
      </c>
      <c r="R52" s="143">
        <f t="shared" si="7"/>
        <v>1476.9681801706774</v>
      </c>
      <c r="S52" s="181">
        <f t="shared" si="0"/>
        <v>95.553149361111124</v>
      </c>
      <c r="T52" s="151">
        <f t="shared" si="8"/>
        <v>3.9091618233877412E-4</v>
      </c>
    </row>
    <row r="53" spans="1:20">
      <c r="B53" s="123">
        <v>1998</v>
      </c>
      <c r="C53" s="178">
        <f>('Trimestral_1996-2017 (ref2010)'!L32)</f>
        <v>1.0492436158675287</v>
      </c>
      <c r="D53" s="145">
        <f>'Trimestral_1996-2017 (ref2010)'!P32</f>
        <v>955308.18968550186</v>
      </c>
      <c r="E53" s="145">
        <f>('Trimestral_1996-2017 (ref2010)'!U32)</f>
        <v>69754.066965353995</v>
      </c>
      <c r="F53" s="145">
        <f>('Trimestral_1996-2017 (ref2010)'!V32)</f>
        <v>91277.975848002432</v>
      </c>
      <c r="G53" s="145">
        <f t="shared" si="9"/>
        <v>976832.09856815031</v>
      </c>
      <c r="H53" s="145">
        <f>('Trimestral_1996-2017 (ref2010)'!F6/'Trimestral_1996-2017 (ref2010)'!J32)</f>
        <v>67812.914697544853</v>
      </c>
      <c r="I53" s="145">
        <f>('Trimestral_1996-2017 (ref2010)'!G6/'Trimestral_1996-2017 (ref2010)'!J32)</f>
        <v>90745.979324848944</v>
      </c>
      <c r="J53" s="145">
        <f t="shared" si="10"/>
        <v>953899.03394084622</v>
      </c>
      <c r="K53" s="145">
        <f t="shared" si="3"/>
        <v>-1409.1557446556399</v>
      </c>
      <c r="L53" s="151">
        <f t="shared" si="4"/>
        <v>-1.4750797280608991E-3</v>
      </c>
      <c r="M53" s="151">
        <f>('Trimestral_1996-2017 (ref2010)'!O6-1)</f>
        <v>3.380979019523167E-3</v>
      </c>
      <c r="N53" s="151">
        <f>('Trimestral_1996-2017 (ref2010)'!AA32-1)</f>
        <v>1.9009120778494815E-3</v>
      </c>
      <c r="O53" s="151">
        <f t="shared" si="5"/>
        <v>-1.4800669416736856E-3</v>
      </c>
      <c r="P53" s="46">
        <f>('Trimestral_1996-2017 (ref2010)'!B32/'Trimestral_1996-2017 (ref2010)'!C32)</f>
        <v>0.97787081881831983</v>
      </c>
      <c r="Q53" s="143">
        <f t="shared" si="6"/>
        <v>1550.9292875316537</v>
      </c>
      <c r="R53" s="143">
        <f t="shared" si="7"/>
        <v>1479.7757668229633</v>
      </c>
      <c r="S53" s="181">
        <f t="shared" si="0"/>
        <v>95.412200847536184</v>
      </c>
      <c r="T53" s="151">
        <f t="shared" si="8"/>
        <v>-1.4750797280608241E-3</v>
      </c>
    </row>
    <row r="54" spans="1:20">
      <c r="B54" s="123">
        <v>1999</v>
      </c>
      <c r="C54" s="178">
        <f>('Trimestral_1996-2017 (ref2010)'!L33)</f>
        <v>1.0801050087686859</v>
      </c>
      <c r="D54" s="145">
        <f>'Trimestral_1996-2017 (ref2010)'!P33</f>
        <v>1007041.3961823741</v>
      </c>
      <c r="E54" s="145">
        <f>('Trimestral_1996-2017 (ref2010)'!U33)</f>
        <v>74491.530680084397</v>
      </c>
      <c r="F54" s="145">
        <f>('Trimestral_1996-2017 (ref2010)'!V33)</f>
        <v>80067.945932008603</v>
      </c>
      <c r="G54" s="145">
        <f t="shared" si="9"/>
        <v>1012617.8114342983</v>
      </c>
      <c r="H54" s="145">
        <f>('Trimestral_1996-2017 (ref2010)'!F7/'Trimestral_1996-2017 (ref2010)'!J33)</f>
        <v>96052.300949017386</v>
      </c>
      <c r="I54" s="145">
        <f>('Trimestral_1996-2017 (ref2010)'!G7/'Trimestral_1996-2017 (ref2010)'!J33)</f>
        <v>114654.10846795489</v>
      </c>
      <c r="J54" s="145">
        <f t="shared" si="10"/>
        <v>994016.00391536066</v>
      </c>
      <c r="K54" s="145">
        <f t="shared" si="3"/>
        <v>-13025.392267013434</v>
      </c>
      <c r="L54" s="151">
        <f t="shared" si="4"/>
        <v>-1.2934316619348338E-2</v>
      </c>
      <c r="M54" s="151">
        <f>('Trimestral_1996-2017 (ref2010)'!O7-1)</f>
        <v>4.6793756667953268E-3</v>
      </c>
      <c r="N54" s="151">
        <f>('Trimestral_1996-2017 (ref2010)'!AA33-1)</f>
        <v>-8.3154654790080773E-3</v>
      </c>
      <c r="O54" s="151">
        <f t="shared" si="5"/>
        <v>-1.2994841145803404E-2</v>
      </c>
      <c r="P54" s="46">
        <f>('Trimestral_1996-2017 (ref2010)'!B33/'Trimestral_1996-2017 (ref2010)'!C33)</f>
        <v>0.90047143396234364</v>
      </c>
      <c r="Q54" s="143">
        <f t="shared" si="6"/>
        <v>1558.1866683006494</v>
      </c>
      <c r="R54" s="143">
        <f t="shared" si="7"/>
        <v>1467.4707425172742</v>
      </c>
      <c r="S54" s="181">
        <f t="shared" si="0"/>
        <v>94.1781092324253</v>
      </c>
      <c r="T54" s="151">
        <f t="shared" si="8"/>
        <v>-1.2934316619348296E-2</v>
      </c>
    </row>
    <row r="55" spans="1:20" ht="15.75" thickBot="1">
      <c r="B55" s="140">
        <v>2000</v>
      </c>
      <c r="C55" s="178">
        <f>('Trimestral_1996-2017 (ref2010)'!L34)</f>
        <v>1.0560606515271738</v>
      </c>
      <c r="D55" s="146">
        <f>'Trimestral_1996-2017 (ref2010)'!P34</f>
        <v>1135438.6409589238</v>
      </c>
      <c r="E55" s="146">
        <f>('Trimestral_1996-2017 (ref2010)'!U34)</f>
        <v>117418.30805139701</v>
      </c>
      <c r="F55" s="146">
        <f>('Trimestral_1996-2017 (ref2010)'!V34)</f>
        <v>137597.241602066</v>
      </c>
      <c r="G55" s="146">
        <f t="shared" si="9"/>
        <v>1155617.574509593</v>
      </c>
      <c r="H55" s="146">
        <f>('Trimestral_1996-2017 (ref2010)'!F8/'Trimestral_1996-2017 (ref2010)'!J34)</f>
        <v>114343.27234056077</v>
      </c>
      <c r="I55" s="146">
        <f>('Trimestral_1996-2017 (ref2010)'!G8/'Trimestral_1996-2017 (ref2010)'!J34)</f>
        <v>139749.01278691663</v>
      </c>
      <c r="J55" s="146">
        <f t="shared" si="10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('Trimestral_1996-2017 (ref2010)'!O8-1)</f>
        <v>4.3879494436487976E-2</v>
      </c>
      <c r="N55" s="156">
        <f>('Trimestral_1996-2017 (ref2010)'!AA34-1)</f>
        <v>3.9074165162878982E-2</v>
      </c>
      <c r="O55" s="156">
        <f t="shared" si="5"/>
        <v>-4.8053292736089936E-3</v>
      </c>
      <c r="P55" s="142">
        <f>('Trimestral_1996-2017 (ref2010)'!B34/'Trimestral_1996-2017 (ref2010)'!C34)</f>
        <v>0.95881711569433592</v>
      </c>
      <c r="Q55" s="144">
        <f t="shared" si="6"/>
        <v>1626.5591115433576</v>
      </c>
      <c r="R55" s="144">
        <f t="shared" si="7"/>
        <v>1524.8109366820868</v>
      </c>
      <c r="S55" s="157">
        <f t="shared" si="0"/>
        <v>93.744575641968069</v>
      </c>
      <c r="T55" s="151">
        <f t="shared" si="8"/>
        <v>-4.6033371660424427E-3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9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10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6"/>
        <v>1649.166598151083</v>
      </c>
      <c r="R56" s="143">
        <f t="shared" si="7"/>
        <v>1538.7635474585909</v>
      </c>
      <c r="S56" s="154">
        <f t="shared" si="0"/>
        <v>93.305524692516357</v>
      </c>
      <c r="T56" s="151">
        <f t="shared" si="8"/>
        <v>-4.6834811128544374E-3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ref="G57:G71" si="11">(D57-E57+F57)</f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ref="J57:J71" si="12">(D57-E57+F57+H57-I57)</f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6"/>
        <v>1699.5232711813089</v>
      </c>
      <c r="R57" s="143">
        <f t="shared" si="7"/>
        <v>1590.7457498601002</v>
      </c>
      <c r="S57" s="154">
        <f t="shared" si="0"/>
        <v>93.599527398904087</v>
      </c>
      <c r="T57" s="151">
        <f t="shared" si="8"/>
        <v>3.1509678270027486E-3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1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6"/>
        <v>1718.9119254998081</v>
      </c>
      <c r="R58" s="143">
        <f t="shared" si="7"/>
        <v>1605.1733581641793</v>
      </c>
      <c r="S58" s="154">
        <f t="shared" si="0"/>
        <v>93.383106740471462</v>
      </c>
      <c r="T58" s="151">
        <f t="shared" si="8"/>
        <v>-2.312198196367854E-3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1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6"/>
        <v>1817.9206445473662</v>
      </c>
      <c r="R59" s="143">
        <f t="shared" si="7"/>
        <v>1706.5152311532588</v>
      </c>
      <c r="S59" s="154">
        <f t="shared" si="0"/>
        <v>93.871821978134491</v>
      </c>
      <c r="T59" s="151">
        <f t="shared" si="8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1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6"/>
        <v>1876.1328643710867</v>
      </c>
      <c r="R60" s="143">
        <f t="shared" si="7"/>
        <v>1751.985289951657</v>
      </c>
      <c r="S60" s="154">
        <f t="shared" si="0"/>
        <v>93.382794109251634</v>
      </c>
      <c r="T60" s="151">
        <f t="shared" si="8"/>
        <v>-5.2095278282419111E-3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1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6"/>
        <v>1950.4650366232108</v>
      </c>
      <c r="R61" s="143">
        <f t="shared" si="7"/>
        <v>1835.4358949202051</v>
      </c>
      <c r="S61" s="154">
        <f t="shared" si="0"/>
        <v>94.102476099640697</v>
      </c>
      <c r="T61" s="151">
        <f t="shared" si="8"/>
        <v>7.7067943538622341E-3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1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6"/>
        <v>2068.8557405874813</v>
      </c>
      <c r="R62" s="143">
        <f t="shared" si="7"/>
        <v>1949.3120823445538</v>
      </c>
      <c r="S62" s="154">
        <f t="shared" si="0"/>
        <v>94.221749931728866</v>
      </c>
      <c r="T62" s="151">
        <f t="shared" si="8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1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6"/>
        <v>2174.2472955526564</v>
      </c>
      <c r="R63" s="143">
        <f t="shared" si="7"/>
        <v>2056.7972899430592</v>
      </c>
      <c r="S63" s="154">
        <f t="shared" si="0"/>
        <v>94.598130311587056</v>
      </c>
      <c r="T63" s="151">
        <f t="shared" si="8"/>
        <v>3.9946231112339969E-3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1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6"/>
        <v>2171.5118314801302</v>
      </c>
      <c r="R64" s="143">
        <f t="shared" si="7"/>
        <v>2054.1087866950561</v>
      </c>
      <c r="S64" s="154">
        <f t="shared" si="0"/>
        <v>94.593488136555507</v>
      </c>
      <c r="T64" s="151">
        <f t="shared" si="8"/>
        <v>-4.9072587547493995E-5</v>
      </c>
    </row>
    <row r="65" spans="1:20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1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6"/>
        <v>2334.988145821183</v>
      </c>
      <c r="R65" s="143">
        <f t="shared" si="7"/>
        <v>2245.2955797646478</v>
      </c>
      <c r="S65" s="154">
        <f t="shared" si="0"/>
        <v>96.158757113304674</v>
      </c>
      <c r="T65" s="151">
        <f t="shared" si="8"/>
        <v>1.6547322734198566E-2</v>
      </c>
    </row>
    <row r="66" spans="1:20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1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6"/>
        <v>2427.790453591052</v>
      </c>
      <c r="R66" s="143">
        <f t="shared" si="7"/>
        <v>2353.1743383602884</v>
      </c>
      <c r="S66" s="154">
        <f t="shared" si="0"/>
        <v>96.926583382828795</v>
      </c>
      <c r="T66" s="151">
        <f t="shared" si="8"/>
        <v>7.9849853780804558E-3</v>
      </c>
    </row>
    <row r="67" spans="1:20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1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6"/>
        <v>2474.4325807538612</v>
      </c>
      <c r="R67" s="143">
        <f t="shared" si="7"/>
        <v>2385.4234659517642</v>
      </c>
      <c r="S67" s="154">
        <f t="shared" ref="S67:S72" si="13">(R67/Q67)*100</f>
        <v>96.402847444928994</v>
      </c>
      <c r="T67" s="151">
        <f t="shared" si="8"/>
        <v>-5.4034292721452104E-3</v>
      </c>
    </row>
    <row r="68" spans="1:20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 t="shared" si="11"/>
        <v>5056917</v>
      </c>
      <c r="H68" s="147">
        <f>('Anual_2000-2015 (ref2010)'!H17/'Anual_2000-2015 (ref2010)'!D37)</f>
        <v>574897.41585101443</v>
      </c>
      <c r="I68" s="147">
        <f>-('Anual_2000-2015 (ref2010)'!I17/'Anual_2000-2015 (ref2010)'!D37)</f>
        <v>688663.83067825425</v>
      </c>
      <c r="J68" s="147">
        <f t="shared" si="12"/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4">Q67*(M68+1)</f>
        <v>2548.7848919013668</v>
      </c>
      <c r="R68" s="254">
        <f t="shared" si="14"/>
        <v>2449.0332647119062</v>
      </c>
      <c r="S68" s="181">
        <f t="shared" si="13"/>
        <v>96.086306557041496</v>
      </c>
      <c r="T68" s="252">
        <f>(S68/S67)-1</f>
        <v>-3.2835221809015547E-3</v>
      </c>
    </row>
    <row r="69" spans="1:20" s="117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 t="shared" si="11"/>
        <v>5474011</v>
      </c>
      <c r="H69" s="147">
        <f>('Anual_2000-2015 (ref2010)'!H18/'Anual_2000-2015 (ref2010)'!D38)</f>
        <v>587167.38296469382</v>
      </c>
      <c r="I69" s="147">
        <f>-('Anual_2000-2015 (ref2010)'!I18/'Anual_2000-2015 (ref2010)'!D38)</f>
        <v>729082.19866146636</v>
      </c>
      <c r="J69" s="147">
        <f t="shared" si="12"/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4"/>
        <v>2561.6296396713215</v>
      </c>
      <c r="R69" s="254">
        <f t="shared" si="14"/>
        <v>2449.2524552114528</v>
      </c>
      <c r="S69" s="181">
        <f t="shared" si="13"/>
        <v>95.613058862237096</v>
      </c>
      <c r="T69" s="252">
        <f>(S69/S68)-1</f>
        <v>-4.9252355695809102E-3</v>
      </c>
    </row>
    <row r="70" spans="1:20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 t="shared" ref="G70" si="15">(D70-E70+F70)</f>
        <v>5572323</v>
      </c>
      <c r="H70" s="146">
        <f>('Anual_2000-2015 (ref2010)'!H19/'Anual_2000-2015 (ref2010)'!D39)</f>
        <v>710644.87046501588</v>
      </c>
      <c r="I70" s="146">
        <f>-('Anual_2000-2015 (ref2010)'!I19/'Anual_2000-2015 (ref2010)'!D39)</f>
        <v>774174.64831383969</v>
      </c>
      <c r="J70" s="146">
        <f t="shared" ref="J70" si="16"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7">Q69*(M70+1)</f>
        <v>2470.8003136315056</v>
      </c>
      <c r="R70" s="144">
        <f t="shared" ref="R70" si="18">R69*(N70+1)</f>
        <v>2334.7525623769529</v>
      </c>
      <c r="S70" s="257">
        <f t="shared" si="13"/>
        <v>94.493777967245194</v>
      </c>
      <c r="T70" s="256">
        <f>(S70/S69)-1</f>
        <v>-1.1706360075819822E-2</v>
      </c>
    </row>
    <row r="71" spans="1:20">
      <c r="A71" s="161" t="s">
        <v>82</v>
      </c>
      <c r="B71" s="123">
        <v>2016</v>
      </c>
      <c r="C71" s="178">
        <f>('Trimestral_1996-2017 (ref2010)'!L50)</f>
        <v>1.0813828643151586</v>
      </c>
      <c r="D71" s="145">
        <f>'Trimestral_1996-2017 (ref2010)'!P50</f>
        <v>5788169.9409810761</v>
      </c>
      <c r="E71" s="145">
        <f>('Trimestral_1996-2017 (ref2010)'!U50)</f>
        <v>788243.78346288798</v>
      </c>
      <c r="F71" s="145">
        <f>('Trimestral_1996-2017 (ref2010)'!V50)</f>
        <v>758313.19556904933</v>
      </c>
      <c r="G71" s="145">
        <f t="shared" si="11"/>
        <v>5758239.353087238</v>
      </c>
      <c r="H71" s="145">
        <f>('Trimestral_1996-2017 (ref2010)'!F24/'Trimestral_1996-2017 (ref2010)'!J50)</f>
        <v>724677.40915182524</v>
      </c>
      <c r="I71" s="145">
        <f>('Trimestral_1996-2017 (ref2010)'!G24/'Trimestral_1996-2017 (ref2010)'!J50)</f>
        <v>703625.00390422973</v>
      </c>
      <c r="J71" s="147">
        <f t="shared" si="12"/>
        <v>5779291.7583348332</v>
      </c>
      <c r="K71" s="147">
        <f>(J71-D71)</f>
        <v>-8878.1826462429017</v>
      </c>
      <c r="L71" s="151">
        <f>(K71/D71)</f>
        <v>-1.5338496859575756E-3</v>
      </c>
      <c r="M71" s="151">
        <f>('Trimestral_1996-2017 (ref2010)'!O24-1)</f>
        <v>-3.4627157205371462E-2</v>
      </c>
      <c r="N71" s="151">
        <f>('Trimestral_1996-2017 (ref2010)'!AA50-1)</f>
        <v>-3.6107894037124E-2</v>
      </c>
      <c r="O71" s="151">
        <f>(N71-M71)</f>
        <v>-1.4807368317525382E-3</v>
      </c>
      <c r="P71" s="46">
        <f>('Trimestral_1996-2017 (ref2010)'!B50/'Trimestral_1996-2017 (ref2010)'!C50)</f>
        <v>0.99081259330147331</v>
      </c>
      <c r="Q71" s="143">
        <f t="shared" si="14"/>
        <v>2385.2435227483065</v>
      </c>
      <c r="R71" s="143">
        <f t="shared" si="14"/>
        <v>2250.4495642517422</v>
      </c>
      <c r="S71" s="154">
        <f t="shared" si="13"/>
        <v>94.348838715585188</v>
      </c>
      <c r="T71" s="151">
        <f>(S71/S70)-1</f>
        <v>-1.5338496859576001E-3</v>
      </c>
    </row>
    <row r="72" spans="1:20">
      <c r="B72" s="123">
        <v>2017</v>
      </c>
      <c r="C72" s="178">
        <f>('Trimestral_1996-2017 (ref2010)'!L51)</f>
        <v>1.0378160447838669</v>
      </c>
      <c r="D72" s="145">
        <f>'Trimestral_1996-2017 (ref2010)'!P51</f>
        <v>6320908.5008100625</v>
      </c>
      <c r="E72" s="145">
        <f>('Trimestral_1996-2017 (ref2010)'!U51)</f>
        <v>823159.84050194966</v>
      </c>
      <c r="F72" s="145">
        <f>('Trimestral_1996-2017 (ref2010)'!V51)</f>
        <v>797834.41603786696</v>
      </c>
      <c r="G72" s="145">
        <f t="shared" ref="G72" si="19">(D72-E72+F72)</f>
        <v>6295583.0763459802</v>
      </c>
      <c r="H72" s="145">
        <f>('Trimestral_1996-2017 (ref2010)'!F25/'Trimestral_1996-2017 (ref2010)'!J51)</f>
        <v>797802.20836189413</v>
      </c>
      <c r="I72" s="145">
        <f>('Trimestral_1996-2017 (ref2010)'!G25/'Trimestral_1996-2017 (ref2010)'!J51)</f>
        <v>733344.1203926591</v>
      </c>
      <c r="J72" s="147">
        <f t="shared" ref="J72" si="20">(D72-E72+F72+H72-I72)</f>
        <v>6360041.1643152153</v>
      </c>
      <c r="K72" s="147">
        <f>(J72-D72)</f>
        <v>39132.663505152799</v>
      </c>
      <c r="L72" s="151">
        <f>(K72/D72)</f>
        <v>6.1909871816903713E-3</v>
      </c>
      <c r="M72" s="151">
        <f>('Trimestral_1996-2017 (ref2010)'!O25-1)</f>
        <v>9.8543643016739679E-3</v>
      </c>
      <c r="N72" s="151">
        <f>('Trimestral_1996-2017 (ref2010)'!AA51-1)</f>
        <v>1.6106359726439479E-2</v>
      </c>
      <c r="O72" s="151">
        <f>(N72-M72)</f>
        <v>6.2519954247655107E-3</v>
      </c>
      <c r="P72" s="46">
        <f>('Trimestral_1996-2017 (ref2010)'!B51/'Trimestral_1996-2017 (ref2010)'!C51)</f>
        <v>1.0544257709873672</v>
      </c>
      <c r="Q72" s="143">
        <f t="shared" ref="Q72" si="21">Q71*(M72+1)</f>
        <v>2408.7485813696767</v>
      </c>
      <c r="R72" s="143">
        <f t="shared" ref="R72" si="22">R71*(N72+1)</f>
        <v>2286.6961144797897</v>
      </c>
      <c r="S72" s="154">
        <f t="shared" si="13"/>
        <v>94.932951166680709</v>
      </c>
      <c r="T72" s="151">
        <f>(S72/S71)-1</f>
        <v>6.1909871816898665E-3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O58" sqref="O58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3.7109375" style="48" customWidth="1"/>
    <col min="16" max="16" width="13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s="1" customFormat="1" ht="56.2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199" t="s">
        <v>105</v>
      </c>
      <c r="J1" s="199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108</v>
      </c>
      <c r="P1" s="203" t="s">
        <v>109</v>
      </c>
      <c r="Q1" s="205"/>
      <c r="R1" s="114" t="s">
        <v>95</v>
      </c>
      <c r="S1" s="114" t="s">
        <v>75</v>
      </c>
      <c r="T1" s="114" t="s">
        <v>112</v>
      </c>
      <c r="U1" s="226" t="s">
        <v>117</v>
      </c>
      <c r="V1" s="227" t="s">
        <v>114</v>
      </c>
      <c r="W1" s="226" t="s">
        <v>116</v>
      </c>
      <c r="X1" s="226" t="s">
        <v>115</v>
      </c>
    </row>
    <row r="2" spans="1:24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  <c r="R2" s="155">
        <f>'SNA 2008'!S2</f>
        <v>100</v>
      </c>
      <c r="S2" s="154"/>
      <c r="T2" s="113"/>
      <c r="U2" s="113"/>
      <c r="V2" s="113"/>
      <c r="W2" s="113"/>
      <c r="X2" s="113"/>
    </row>
    <row r="3" spans="1:24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(ref1987)'!AL5)</f>
        <v>1.020314641524511</v>
      </c>
      <c r="J3" s="48">
        <f>LN(I3)</f>
        <v>2.0111051811302655E-2</v>
      </c>
      <c r="K3" s="48">
        <f>(E3*H3)</f>
        <v>-3.4161333340741629E-3</v>
      </c>
      <c r="L3" s="48">
        <f>(F3*J3)</f>
        <v>1.9393492585634162E-4</v>
      </c>
      <c r="M3" s="48">
        <f>SUM(K3:L3)</f>
        <v>-3.2221984082178214E-3</v>
      </c>
      <c r="N3" s="48">
        <f>EXP(M3)</f>
        <v>0.99678298730178239</v>
      </c>
      <c r="O3" s="48">
        <f>(O2*N3)</f>
        <v>99.678298730178241</v>
      </c>
      <c r="P3" s="202">
        <f>(O3/O2)-1</f>
        <v>-3.2170126982176139E-3</v>
      </c>
      <c r="Q3" s="48">
        <f>(Q2*N3)</f>
        <v>0.99678298730178239</v>
      </c>
      <c r="R3" s="155">
        <f>'SNA 2008'!S3</f>
        <v>99.676557659978997</v>
      </c>
      <c r="S3" s="151">
        <f>'SNA 2008'!O3</f>
        <v>-3.5481624700304248E-3</v>
      </c>
      <c r="T3" s="151">
        <f>(R3/R2)-1</f>
        <v>-3.2344234002100736E-3</v>
      </c>
      <c r="U3" s="48">
        <f>(T3-P3)</f>
        <v>-1.7410701992459643E-5</v>
      </c>
      <c r="V3" s="240">
        <f>U3^2</f>
        <v>3.031325438702382E-10</v>
      </c>
      <c r="W3" s="240">
        <f>AVERAGE(V3:V71)</f>
        <v>2.2757226045100095E-6</v>
      </c>
      <c r="X3" s="241">
        <f>SQRT(W3)</f>
        <v>1.5085498349441458E-3</v>
      </c>
    </row>
    <row r="4" spans="1:24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(ref1987)'!AL6)</f>
        <v>0.9835931279844311</v>
      </c>
      <c r="J4" s="48">
        <f>LN(I4)</f>
        <v>-1.6542955260244942E-2</v>
      </c>
      <c r="K4" s="48">
        <f>(E4*H4)</f>
        <v>-1.7517209637762545E-6</v>
      </c>
      <c r="L4" s="48">
        <f>(F4*J4)</f>
        <v>-2.0516273576161441E-5</v>
      </c>
      <c r="M4" s="48">
        <f>SUM(K4:L4)</f>
        <v>-2.2267994539937698E-5</v>
      </c>
      <c r="N4" s="48">
        <f>EXP(M4)</f>
        <v>0.99997773225339004</v>
      </c>
      <c r="O4" s="48">
        <f t="shared" ref="O4:O67" si="2">(O3*N4)</f>
        <v>99.676079119079603</v>
      </c>
      <c r="P4" s="202">
        <f>(O4/O3)-1</f>
        <v>-2.2267746609960781E-5</v>
      </c>
      <c r="Q4" s="48">
        <f t="shared" ref="Q4:Q67" si="3">(Q3*N4)</f>
        <v>0.99676079119079608</v>
      </c>
      <c r="R4" s="155">
        <f>'SNA 2008'!S4</f>
        <v>99.67426889854741</v>
      </c>
      <c r="S4" s="151">
        <f>'SNA 2008'!O4</f>
        <v>-2.472994773983217E-5</v>
      </c>
      <c r="T4" s="151">
        <f t="shared" ref="T4:T67" si="4">(R4/R3)-1</f>
        <v>-2.296188276684763E-5</v>
      </c>
      <c r="U4" s="48">
        <f t="shared" ref="U4:U67" si="5">(T4-P4)</f>
        <v>-6.9413615688684871E-7</v>
      </c>
      <c r="V4" s="240">
        <f t="shared" ref="V4:V67" si="6">U4^2</f>
        <v>4.8182500429764385E-13</v>
      </c>
      <c r="W4" s="48"/>
    </row>
    <row r="5" spans="1:24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7">LN(G5)</f>
        <v>0.50679064966905518</v>
      </c>
      <c r="I5" s="48">
        <f>('Anual_1947-1989 (ref1987)'!AL7)</f>
        <v>1.0442690768575869</v>
      </c>
      <c r="J5" s="48">
        <f t="shared" ref="J5:J68" si="8">LN(I5)</f>
        <v>4.3317192705740346E-2</v>
      </c>
      <c r="K5" s="48">
        <f t="shared" ref="K5:K68" si="9">(E5*H5)</f>
        <v>4.2577615860295397E-2</v>
      </c>
      <c r="L5" s="48">
        <f t="shared" ref="L5:L68" si="10">(F5*J5)</f>
        <v>6.9245956367968581E-4</v>
      </c>
      <c r="M5" s="48">
        <f t="shared" ref="M5:M68" si="11">SUM(K5:L5)</f>
        <v>4.3270075423975082E-2</v>
      </c>
      <c r="N5" s="48">
        <f t="shared" ref="N5:N68" si="12">EXP(M5)</f>
        <v>1.0442198748963942</v>
      </c>
      <c r="O5" s="48">
        <f t="shared" si="2"/>
        <v>104.08374286788839</v>
      </c>
      <c r="P5" s="202">
        <f t="shared" ref="P5:P68" si="13">(O5/O4)-1</f>
        <v>4.4219874896394229E-2</v>
      </c>
      <c r="Q5" s="48">
        <f t="shared" si="3"/>
        <v>1.040837428678884</v>
      </c>
      <c r="R5" s="155">
        <f>'SNA 2008'!S5</f>
        <v>103.71847328750074</v>
      </c>
      <c r="S5" s="151">
        <f>'SNA 2008'!O5</f>
        <v>4.3333252755517471E-2</v>
      </c>
      <c r="T5" s="151">
        <f t="shared" si="4"/>
        <v>4.0574206699922621E-2</v>
      </c>
      <c r="U5" s="48">
        <f t="shared" si="5"/>
        <v>-3.6456681964716076E-3</v>
      </c>
      <c r="V5" s="240">
        <f t="shared" si="6"/>
        <v>1.3290896598764544E-5</v>
      </c>
      <c r="W5" s="48"/>
    </row>
    <row r="6" spans="1:24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7"/>
        <v>-0.10579463184985469</v>
      </c>
      <c r="I6" s="48">
        <f>('Anual_1947-1989 (ref1987)'!AL8)</f>
        <v>1.1223132288597109</v>
      </c>
      <c r="J6" s="48">
        <f t="shared" si="8"/>
        <v>0.11539193824647545</v>
      </c>
      <c r="K6" s="48">
        <f t="shared" si="9"/>
        <v>-1.1040494837542176E-2</v>
      </c>
      <c r="L6" s="48">
        <f t="shared" si="10"/>
        <v>-1.9187879639608889E-3</v>
      </c>
      <c r="M6" s="48">
        <f t="shared" si="11"/>
        <v>-1.2959282801503064E-2</v>
      </c>
      <c r="N6" s="48">
        <f t="shared" si="12"/>
        <v>0.98712432713919607</v>
      </c>
      <c r="O6" s="48">
        <f t="shared" si="2"/>
        <v>102.74359464459343</v>
      </c>
      <c r="P6" s="202">
        <f t="shared" si="13"/>
        <v>-1.2875672860803933E-2</v>
      </c>
      <c r="Q6" s="48">
        <f t="shared" si="3"/>
        <v>1.0274359464459344</v>
      </c>
      <c r="R6" s="155">
        <f>'SNA 2008'!S6</f>
        <v>102.43225392450066</v>
      </c>
      <c r="S6" s="151">
        <f>'SNA 2008'!O6</f>
        <v>-1.3008715506706903E-2</v>
      </c>
      <c r="T6" s="151">
        <f t="shared" si="4"/>
        <v>-1.2401063400102053E-2</v>
      </c>
      <c r="U6" s="48">
        <f t="shared" si="5"/>
        <v>4.7460946070188026E-4</v>
      </c>
      <c r="V6" s="240">
        <f t="shared" si="6"/>
        <v>2.2525414018772962E-7</v>
      </c>
      <c r="W6" s="48"/>
    </row>
    <row r="7" spans="1:24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7"/>
        <v>-8.7648479386928851E-2</v>
      </c>
      <c r="I7" s="48">
        <f>('Anual_1947-1989 (ref1987)'!AL9)</f>
        <v>0.85597180532179606</v>
      </c>
      <c r="J7" s="48">
        <f t="shared" si="8"/>
        <v>-0.15551784109103534</v>
      </c>
      <c r="K7" s="48">
        <f t="shared" si="9"/>
        <v>-7.4251210597166698E-3</v>
      </c>
      <c r="L7" s="48">
        <f t="shared" si="10"/>
        <v>4.3599589774424843E-3</v>
      </c>
      <c r="M7" s="48">
        <f t="shared" si="11"/>
        <v>-3.0651620822741855E-3</v>
      </c>
      <c r="N7" s="48">
        <f t="shared" si="12"/>
        <v>0.99693953073105213</v>
      </c>
      <c r="O7" s="48">
        <f t="shared" si="2"/>
        <v>102.42915103060241</v>
      </c>
      <c r="P7" s="202">
        <f t="shared" si="13"/>
        <v>-3.0604692689478741E-3</v>
      </c>
      <c r="Q7" s="48">
        <f t="shared" si="3"/>
        <v>1.0242915103060242</v>
      </c>
      <c r="R7" s="155">
        <f>'SNA 2008'!S7</f>
        <v>102.06723416733365</v>
      </c>
      <c r="S7" s="151">
        <f>'SNA 2008'!O7</f>
        <v>-3.8236608532395966E-3</v>
      </c>
      <c r="T7" s="151">
        <f t="shared" si="4"/>
        <v>-3.5635236283685368E-3</v>
      </c>
      <c r="U7" s="48">
        <f t="shared" si="5"/>
        <v>-5.0305435942066268E-4</v>
      </c>
      <c r="V7" s="240">
        <f t="shared" si="6"/>
        <v>2.5306368853213326E-7</v>
      </c>
      <c r="W7" s="48"/>
    </row>
    <row r="8" spans="1:24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7"/>
        <v>3.3212390603635039E-2</v>
      </c>
      <c r="I8" s="48">
        <f>('Anual_1947-1989 (ref1987)'!AL10)</f>
        <v>1.7318158437019944</v>
      </c>
      <c r="J8" s="48">
        <f t="shared" si="8"/>
        <v>0.5491704786800915</v>
      </c>
      <c r="K8" s="48">
        <f t="shared" si="9"/>
        <v>2.0253112554004206E-3</v>
      </c>
      <c r="L8" s="48">
        <f t="shared" si="10"/>
        <v>5.4973142911796591E-3</v>
      </c>
      <c r="M8" s="48">
        <f t="shared" si="11"/>
        <v>7.5226255465800796E-3</v>
      </c>
      <c r="N8" s="48">
        <f t="shared" si="12"/>
        <v>1.0075509915785372</v>
      </c>
      <c r="O8" s="48">
        <f t="shared" si="2"/>
        <v>103.20259268743121</v>
      </c>
      <c r="P8" s="202">
        <f t="shared" si="13"/>
        <v>7.550991578537225E-3</v>
      </c>
      <c r="Q8" s="48">
        <f t="shared" si="3"/>
        <v>1.0320259268743122</v>
      </c>
      <c r="R8" s="155">
        <f>'SNA 2008'!S8</f>
        <v>102.60518152015987</v>
      </c>
      <c r="S8" s="151">
        <f>'SNA 2008'!O8</f>
        <v>5.5182339661097313E-3</v>
      </c>
      <c r="T8" s="151">
        <f t="shared" si="4"/>
        <v>5.2705195473827793E-3</v>
      </c>
      <c r="U8" s="48">
        <f t="shared" si="5"/>
        <v>-2.2804720311544457E-3</v>
      </c>
      <c r="V8" s="240">
        <f t="shared" si="6"/>
        <v>5.2005526848776834E-6</v>
      </c>
      <c r="W8" s="48"/>
    </row>
    <row r="9" spans="1:24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7"/>
        <v>0.23465479377800802</v>
      </c>
      <c r="I9" s="48">
        <f>('Anual_1947-1989 (ref1987)'!AL11)</f>
        <v>1.2668406463030766</v>
      </c>
      <c r="J9" s="48">
        <f t="shared" si="8"/>
        <v>0.23652612097679493</v>
      </c>
      <c r="K9" s="48">
        <f t="shared" si="9"/>
        <v>1.5837100950750537E-2</v>
      </c>
      <c r="L9" s="48">
        <f t="shared" si="10"/>
        <v>-3.5239290967937239E-4</v>
      </c>
      <c r="M9" s="48">
        <f t="shared" si="11"/>
        <v>1.5484708041071165E-2</v>
      </c>
      <c r="N9" s="48">
        <f t="shared" si="12"/>
        <v>1.0156052173462919</v>
      </c>
      <c r="O9" s="48">
        <f t="shared" si="2"/>
        <v>104.81309157701941</v>
      </c>
      <c r="P9" s="202">
        <f t="shared" si="13"/>
        <v>1.5605217346291944E-2</v>
      </c>
      <c r="Q9" s="48">
        <f t="shared" si="3"/>
        <v>1.0481309157701941</v>
      </c>
      <c r="R9" s="155">
        <f>'SNA 2008'!S9</f>
        <v>103.8689499785626</v>
      </c>
      <c r="S9" s="151">
        <f>'SNA 2008'!O9</f>
        <v>1.3277520471911775E-2</v>
      </c>
      <c r="T9" s="151">
        <f t="shared" si="4"/>
        <v>1.2316809343146273E-2</v>
      </c>
      <c r="U9" s="48">
        <f t="shared" si="5"/>
        <v>-3.2884080031456708E-3</v>
      </c>
      <c r="V9" s="240">
        <f t="shared" si="6"/>
        <v>1.0813627195152498E-5</v>
      </c>
      <c r="W9" s="48"/>
    </row>
    <row r="10" spans="1:24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7"/>
        <v>-0.21280435024739897</v>
      </c>
      <c r="I10" s="48">
        <f>('Anual_1947-1989 (ref1987)'!AL12)</f>
        <v>0.88806972689039831</v>
      </c>
      <c r="J10" s="48">
        <f t="shared" si="8"/>
        <v>-0.11870501779962971</v>
      </c>
      <c r="K10" s="48">
        <f t="shared" si="9"/>
        <v>-1.5385020534640729E-2</v>
      </c>
      <c r="L10" s="48">
        <f t="shared" si="10"/>
        <v>-9.3250535647186649E-4</v>
      </c>
      <c r="M10" s="48">
        <f t="shared" si="11"/>
        <v>-1.6317525891112596E-2</v>
      </c>
      <c r="N10" s="48">
        <f t="shared" si="12"/>
        <v>0.98381488375694837</v>
      </c>
      <c r="O10" s="48">
        <f t="shared" si="2"/>
        <v>103.11667950605172</v>
      </c>
      <c r="P10" s="202">
        <f t="shared" si="13"/>
        <v>-1.6185116243051745E-2</v>
      </c>
      <c r="Q10" s="48">
        <f t="shared" si="3"/>
        <v>1.0311667950605174</v>
      </c>
      <c r="R10" s="155">
        <f>'SNA 2008'!S10</f>
        <v>102.07853787505208</v>
      </c>
      <c r="S10" s="151">
        <f>'SNA 2008'!O10</f>
        <v>-1.875409705230946E-2</v>
      </c>
      <c r="T10" s="151">
        <f t="shared" si="4"/>
        <v>-1.7237221555431503E-2</v>
      </c>
      <c r="U10" s="48">
        <f t="shared" si="5"/>
        <v>-1.0521053123797586E-3</v>
      </c>
      <c r="V10" s="240">
        <f t="shared" si="6"/>
        <v>1.1069255883377093E-6</v>
      </c>
      <c r="W10" s="48"/>
    </row>
    <row r="11" spans="1:24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7"/>
        <v>8.1103769265330541E-3</v>
      </c>
      <c r="I11" s="48">
        <f>('Anual_1947-1989 (ref1987)'!AL13)</f>
        <v>0.7832576040155047</v>
      </c>
      <c r="J11" s="48">
        <f t="shared" si="8"/>
        <v>-0.24429364091032882</v>
      </c>
      <c r="K11" s="48">
        <f t="shared" si="9"/>
        <v>5.1000232009591653E-4</v>
      </c>
      <c r="L11" s="48">
        <f t="shared" si="10"/>
        <v>-2.3268322294889882E-3</v>
      </c>
      <c r="M11" s="48">
        <f t="shared" si="11"/>
        <v>-1.8168299093930715E-3</v>
      </c>
      <c r="N11" s="48">
        <f t="shared" si="12"/>
        <v>0.99818481952700044</v>
      </c>
      <c r="O11" s="48">
        <f t="shared" si="2"/>
        <v>102.92950412297179</v>
      </c>
      <c r="P11" s="202">
        <f t="shared" si="13"/>
        <v>-1.8151804729994447E-3</v>
      </c>
      <c r="Q11" s="48">
        <f t="shared" si="3"/>
        <v>1.0292950412297182</v>
      </c>
      <c r="R11" s="155">
        <f>'SNA 2008'!S11</f>
        <v>101.87422007857</v>
      </c>
      <c r="S11" s="151">
        <f>'SNA 2008'!O11</f>
        <v>-2.0596201410860715E-3</v>
      </c>
      <c r="T11" s="151">
        <f t="shared" si="4"/>
        <v>-2.0015744811330283E-3</v>
      </c>
      <c r="U11" s="48">
        <f t="shared" si="5"/>
        <v>-1.8639400813358353E-4</v>
      </c>
      <c r="V11" s="240">
        <f t="shared" si="6"/>
        <v>3.4742726268102406E-8</v>
      </c>
      <c r="W11" s="48"/>
    </row>
    <row r="12" spans="1:24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7"/>
        <v>-1.5869558963269543E-2</v>
      </c>
      <c r="I12" s="48">
        <f>('Anual_1947-1989 (ref1987)'!AL14)</f>
        <v>0.93985778678071807</v>
      </c>
      <c r="J12" s="48">
        <f t="shared" si="8"/>
        <v>-6.2026705822484172E-2</v>
      </c>
      <c r="K12" s="48">
        <f t="shared" si="9"/>
        <v>-9.307007158202514E-4</v>
      </c>
      <c r="L12" s="48">
        <f t="shared" si="10"/>
        <v>3.6252598278953892E-4</v>
      </c>
      <c r="M12" s="48">
        <f t="shared" si="11"/>
        <v>-5.6817473303071248E-4</v>
      </c>
      <c r="N12" s="48">
        <f t="shared" si="12"/>
        <v>0.9994319866476673</v>
      </c>
      <c r="O12" s="48">
        <f t="shared" si="2"/>
        <v>102.87103879028096</v>
      </c>
      <c r="P12" s="202">
        <f t="shared" si="13"/>
        <v>-5.680133523326969E-4</v>
      </c>
      <c r="Q12" s="48">
        <f t="shared" si="3"/>
        <v>1.0287103879028099</v>
      </c>
      <c r="R12" s="155">
        <f>'SNA 2008'!S12</f>
        <v>101.81134538607881</v>
      </c>
      <c r="S12" s="151">
        <f>'SNA 2008'!O12</f>
        <v>-6.6470245132466133E-4</v>
      </c>
      <c r="T12" s="151">
        <f t="shared" si="4"/>
        <v>-6.1717962054286257E-4</v>
      </c>
      <c r="U12" s="48">
        <f t="shared" si="5"/>
        <v>-4.9166268210165676E-5</v>
      </c>
      <c r="V12" s="240">
        <f t="shared" si="6"/>
        <v>2.4173219297139479E-9</v>
      </c>
      <c r="W12" s="48"/>
    </row>
    <row r="13" spans="1:24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7"/>
        <v>-3.5988255508697629E-2</v>
      </c>
      <c r="I13" s="48">
        <f>('Anual_1947-1989 (ref1987)'!AL15)</f>
        <v>1.3991306149067362</v>
      </c>
      <c r="J13" s="48">
        <f t="shared" si="8"/>
        <v>0.33585105437513302</v>
      </c>
      <c r="K13" s="48">
        <f t="shared" si="9"/>
        <v>-2.1257371501439723E-3</v>
      </c>
      <c r="L13" s="48">
        <f t="shared" si="10"/>
        <v>-1.2310938970664042E-3</v>
      </c>
      <c r="M13" s="48">
        <f t="shared" si="11"/>
        <v>-3.3568310472103765E-3</v>
      </c>
      <c r="N13" s="48">
        <f t="shared" si="12"/>
        <v>0.99664879681111174</v>
      </c>
      <c r="O13" s="48">
        <f t="shared" si="2"/>
        <v>102.52629703704272</v>
      </c>
      <c r="P13" s="202">
        <f t="shared" si="13"/>
        <v>-3.3512031888882632E-3</v>
      </c>
      <c r="Q13" s="48">
        <f t="shared" si="3"/>
        <v>1.0252629703704275</v>
      </c>
      <c r="R13" s="155">
        <f>'SNA 2008'!S13</f>
        <v>101.56303424633548</v>
      </c>
      <c r="S13" s="151">
        <f>'SNA 2008'!O13</f>
        <v>-2.7023387402680399E-3</v>
      </c>
      <c r="T13" s="151">
        <f t="shared" si="4"/>
        <v>-2.4389338811083849E-3</v>
      </c>
      <c r="U13" s="48">
        <f t="shared" si="5"/>
        <v>9.1226930777987825E-4</v>
      </c>
      <c r="V13" s="240">
        <f t="shared" si="6"/>
        <v>8.3223528991717824E-7</v>
      </c>
      <c r="W13" s="48"/>
    </row>
    <row r="14" spans="1:24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7"/>
        <v>-3.5483502860991112E-2</v>
      </c>
      <c r="I14" s="48">
        <f>('Anual_1947-1989 (ref1987)'!AL16)</f>
        <v>0.69895709668799433</v>
      </c>
      <c r="J14" s="48">
        <f t="shared" si="8"/>
        <v>-0.35816591676080473</v>
      </c>
      <c r="K14" s="48">
        <f t="shared" si="9"/>
        <v>-2.2234553978466368E-3</v>
      </c>
      <c r="L14" s="48">
        <f t="shared" si="10"/>
        <v>2.2698046975270871E-3</v>
      </c>
      <c r="M14" s="48">
        <f t="shared" si="11"/>
        <v>4.6349299680450377E-5</v>
      </c>
      <c r="N14" s="48">
        <f t="shared" si="12"/>
        <v>1.0000463503738259</v>
      </c>
      <c r="O14" s="48">
        <f t="shared" si="2"/>
        <v>102.53104916923738</v>
      </c>
      <c r="P14" s="202">
        <f t="shared" si="13"/>
        <v>4.6350373825942981E-5</v>
      </c>
      <c r="Q14" s="48">
        <f t="shared" si="3"/>
        <v>1.0253104916923741</v>
      </c>
      <c r="R14" s="155">
        <f>'SNA 2008'!S14</f>
        <v>101.52216858322294</v>
      </c>
      <c r="S14" s="151">
        <f>'SNA 2008'!O14</f>
        <v>-4.4179950343692376E-4</v>
      </c>
      <c r="T14" s="151">
        <f t="shared" si="4"/>
        <v>-4.0236748946886891E-4</v>
      </c>
      <c r="U14" s="48">
        <f t="shared" si="5"/>
        <v>-4.4871786329481189E-4</v>
      </c>
      <c r="V14" s="240">
        <f t="shared" si="6"/>
        <v>2.0134772083986149E-7</v>
      </c>
      <c r="W14" s="48"/>
    </row>
    <row r="15" spans="1:24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7"/>
        <v>-6.2305192160489513E-2</v>
      </c>
      <c r="I15" s="48">
        <f>('Anual_1947-1989 (ref1987)'!AL17)</f>
        <v>1.0436679210119062</v>
      </c>
      <c r="J15" s="48">
        <f t="shared" si="8"/>
        <v>4.2741355539288067E-2</v>
      </c>
      <c r="K15" s="48">
        <f t="shared" si="9"/>
        <v>-3.6500983718730819E-3</v>
      </c>
      <c r="L15" s="48">
        <f t="shared" si="10"/>
        <v>-4.6063862722226493E-4</v>
      </c>
      <c r="M15" s="48">
        <f t="shared" si="11"/>
        <v>-4.1107369990953466E-3</v>
      </c>
      <c r="N15" s="48">
        <f t="shared" si="12"/>
        <v>0.99589770051481619</v>
      </c>
      <c r="O15" s="48">
        <f t="shared" si="2"/>
        <v>102.11043609901506</v>
      </c>
      <c r="P15" s="202">
        <f t="shared" si="13"/>
        <v>-4.1022994851838135E-3</v>
      </c>
      <c r="Q15" s="48">
        <f t="shared" si="3"/>
        <v>1.0211043609901509</v>
      </c>
      <c r="R15" s="155">
        <f>'SNA 2008'!S15</f>
        <v>101.11657907963243</v>
      </c>
      <c r="S15" s="151">
        <f>'SNA 2008'!O15</f>
        <v>-4.3706209502833993E-3</v>
      </c>
      <c r="T15" s="151">
        <f t="shared" si="4"/>
        <v>-3.995083135542199E-3</v>
      </c>
      <c r="U15" s="48">
        <f t="shared" si="5"/>
        <v>1.0721634964161453E-4</v>
      </c>
      <c r="V15" s="240">
        <f t="shared" si="6"/>
        <v>1.1495345630472936E-8</v>
      </c>
      <c r="W15" s="48"/>
    </row>
    <row r="16" spans="1:24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7"/>
        <v>-3.3522001415688973E-3</v>
      </c>
      <c r="I16" s="48">
        <f>('Anual_1947-1989 (ref1987)'!AL18)</f>
        <v>1.0531642102465828</v>
      </c>
      <c r="J16" s="48">
        <f t="shared" si="8"/>
        <v>5.1799166147106952E-2</v>
      </c>
      <c r="K16" s="48">
        <f t="shared" si="9"/>
        <v>-2.0090289921692033E-4</v>
      </c>
      <c r="L16" s="48">
        <f t="shared" si="10"/>
        <v>-2.059586858926841E-4</v>
      </c>
      <c r="M16" s="48">
        <f t="shared" si="11"/>
        <v>-4.0686158510960444E-4</v>
      </c>
      <c r="N16" s="48">
        <f t="shared" si="12"/>
        <v>0.99959322117184124</v>
      </c>
      <c r="O16" s="48">
        <f t="shared" si="2"/>
        <v>102.06889973547592</v>
      </c>
      <c r="P16" s="202">
        <f t="shared" si="13"/>
        <v>-4.0677882815876032E-4</v>
      </c>
      <c r="Q16" s="48">
        <f t="shared" si="3"/>
        <v>1.0206889973547595</v>
      </c>
      <c r="R16" s="155">
        <f>'SNA 2008'!S16</f>
        <v>101.07935469616727</v>
      </c>
      <c r="S16" s="151">
        <f>'SNA 2008'!O16</f>
        <v>-3.9979280164637032E-4</v>
      </c>
      <c r="T16" s="151">
        <f t="shared" si="4"/>
        <v>-3.681333348495297E-4</v>
      </c>
      <c r="U16" s="48">
        <f t="shared" si="5"/>
        <v>3.8645493309230616E-5</v>
      </c>
      <c r="V16" s="240">
        <f t="shared" si="6"/>
        <v>1.4934741531137883E-9</v>
      </c>
      <c r="W16" s="48"/>
    </row>
    <row r="17" spans="1:23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7"/>
        <v>-6.7171023122368931E-2</v>
      </c>
      <c r="I17" s="48">
        <f>('Anual_1947-1989 (ref1987)'!AL19)</f>
        <v>0.8846330996903633</v>
      </c>
      <c r="J17" s="48">
        <f t="shared" si="8"/>
        <v>-0.12258229655591232</v>
      </c>
      <c r="K17" s="48">
        <f t="shared" si="9"/>
        <v>-4.9317819303566941E-3</v>
      </c>
      <c r="L17" s="48">
        <f t="shared" si="10"/>
        <v>1.6695879204027143E-3</v>
      </c>
      <c r="M17" s="48">
        <f t="shared" si="11"/>
        <v>-3.2621940099539799E-3</v>
      </c>
      <c r="N17" s="48">
        <f t="shared" si="12"/>
        <v>0.99674312116364527</v>
      </c>
      <c r="O17" s="48">
        <f t="shared" si="2"/>
        <v>101.73647369607744</v>
      </c>
      <c r="P17" s="202">
        <f t="shared" si="13"/>
        <v>-3.2568788363547263E-3</v>
      </c>
      <c r="Q17" s="48">
        <f t="shared" si="3"/>
        <v>1.0173647369607746</v>
      </c>
      <c r="R17" s="155">
        <f>'SNA 2008'!S17</f>
        <v>100.70826365136934</v>
      </c>
      <c r="S17" s="151">
        <f>'SNA 2008'!O17</f>
        <v>-3.9135890305559418E-3</v>
      </c>
      <c r="T17" s="151">
        <f t="shared" si="4"/>
        <v>-3.6712842688142455E-3</v>
      </c>
      <c r="U17" s="48">
        <f t="shared" si="5"/>
        <v>-4.1440543245951922E-4</v>
      </c>
      <c r="V17" s="240">
        <f t="shared" si="6"/>
        <v>1.7173186245196113E-7</v>
      </c>
      <c r="W17" s="48"/>
    </row>
    <row r="18" spans="1:23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7"/>
        <v>-1.0548951470638907E-2</v>
      </c>
      <c r="I18" s="48">
        <f>('Anual_1947-1989 (ref1987)'!AL20)</f>
        <v>0.83947819365705911</v>
      </c>
      <c r="J18" s="48">
        <f t="shared" si="8"/>
        <v>-0.17497477819552423</v>
      </c>
      <c r="K18" s="48">
        <f t="shared" si="9"/>
        <v>-9.3180117544818778E-4</v>
      </c>
      <c r="L18" s="48">
        <f t="shared" si="10"/>
        <v>6.5930477586794301E-4</v>
      </c>
      <c r="M18" s="48">
        <f t="shared" si="11"/>
        <v>-2.7249639958024476E-4</v>
      </c>
      <c r="N18" s="48">
        <f t="shared" si="12"/>
        <v>0.99972754072419157</v>
      </c>
      <c r="O18" s="48">
        <f t="shared" si="2"/>
        <v>101.7087546501309</v>
      </c>
      <c r="P18" s="202">
        <f t="shared" si="13"/>
        <v>-2.7245927580843432E-4</v>
      </c>
      <c r="Q18" s="48">
        <f t="shared" si="3"/>
        <v>1.0170875465013092</v>
      </c>
      <c r="R18" s="155">
        <f>'SNA 2008'!S18</f>
        <v>100.66951835852016</v>
      </c>
      <c r="S18" s="151">
        <f>'SNA 2008'!O18</f>
        <v>-3.8703640786819093E-4</v>
      </c>
      <c r="T18" s="151">
        <f t="shared" si="4"/>
        <v>-3.8472803963041091E-4</v>
      </c>
      <c r="U18" s="48">
        <f t="shared" si="5"/>
        <v>-1.1226876382197659E-4</v>
      </c>
      <c r="V18" s="240">
        <f t="shared" si="6"/>
        <v>1.2604275330114759E-8</v>
      </c>
      <c r="W18" s="48"/>
    </row>
    <row r="19" spans="1:23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7"/>
        <v>0.20412947205626242</v>
      </c>
      <c r="I19" s="48">
        <f>('Anual_1947-1989 (ref1987)'!AL21)</f>
        <v>1.2480206114510739</v>
      </c>
      <c r="J19" s="48">
        <f t="shared" si="8"/>
        <v>0.22155878539665153</v>
      </c>
      <c r="K19" s="48">
        <f t="shared" si="9"/>
        <v>1.2388980665300102E-2</v>
      </c>
      <c r="L19" s="48">
        <f t="shared" si="10"/>
        <v>1.9972205644867074E-3</v>
      </c>
      <c r="M19" s="48">
        <f t="shared" si="11"/>
        <v>1.4386201229786809E-2</v>
      </c>
      <c r="N19" s="48">
        <f t="shared" si="12"/>
        <v>1.0144901806472932</v>
      </c>
      <c r="O19" s="48">
        <f t="shared" si="2"/>
        <v>103.18253287842252</v>
      </c>
      <c r="P19" s="202">
        <f t="shared" si="13"/>
        <v>1.4490180647293238E-2</v>
      </c>
      <c r="Q19" s="48">
        <f t="shared" si="3"/>
        <v>1.0318253287842254</v>
      </c>
      <c r="R19" s="155">
        <f>'SNA 2008'!S19</f>
        <v>101.86575209008204</v>
      </c>
      <c r="S19" s="151">
        <f>'SNA 2008'!O19</f>
        <v>1.2286794439900994E-2</v>
      </c>
      <c r="T19" s="151">
        <f t="shared" si="4"/>
        <v>1.1882779922534725E-2</v>
      </c>
      <c r="U19" s="48">
        <f t="shared" si="5"/>
        <v>-2.6074007247585129E-3</v>
      </c>
      <c r="V19" s="240">
        <f t="shared" si="6"/>
        <v>6.7985385394712183E-6</v>
      </c>
      <c r="W19" s="48"/>
    </row>
    <row r="20" spans="1:23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7"/>
        <v>1.052212529403225E-2</v>
      </c>
      <c r="I20" s="48">
        <f>('Anual_1947-1989 (ref1987)'!AL22)</f>
        <v>1.0755913321395292</v>
      </c>
      <c r="J20" s="48">
        <f t="shared" si="8"/>
        <v>7.2870586751921249E-2</v>
      </c>
      <c r="K20" s="48">
        <f t="shared" si="9"/>
        <v>6.8452267922406611E-4</v>
      </c>
      <c r="L20" s="48">
        <f t="shared" si="10"/>
        <v>1.6069722004642892E-3</v>
      </c>
      <c r="M20" s="48">
        <f t="shared" si="11"/>
        <v>2.2914948796883554E-3</v>
      </c>
      <c r="N20" s="48">
        <f t="shared" si="12"/>
        <v>1.0022941223606499</v>
      </c>
      <c r="O20" s="48">
        <f t="shared" si="2"/>
        <v>103.4192462343274</v>
      </c>
      <c r="P20" s="202">
        <f t="shared" si="13"/>
        <v>2.2941223606498529E-3</v>
      </c>
      <c r="Q20" s="48">
        <f t="shared" si="3"/>
        <v>1.0341924623432741</v>
      </c>
      <c r="R20" s="155">
        <f>'SNA 2008'!S20</f>
        <v>102.10917811591185</v>
      </c>
      <c r="S20" s="151">
        <f>'SNA 2008'!O20</f>
        <v>2.4470270462371158E-3</v>
      </c>
      <c r="T20" s="151">
        <f t="shared" si="4"/>
        <v>2.3896748498408726E-3</v>
      </c>
      <c r="U20" s="48">
        <f t="shared" si="5"/>
        <v>9.5552489191019774E-5</v>
      </c>
      <c r="V20" s="240">
        <f t="shared" si="6"/>
        <v>9.13027819059995E-9</v>
      </c>
      <c r="W20" s="48"/>
    </row>
    <row r="21" spans="1:23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7"/>
        <v>-8.3788063413522545E-2</v>
      </c>
      <c r="I21" s="48">
        <f>('Anual_1947-1989 (ref1987)'!AL23)</f>
        <v>0.830237228920505</v>
      </c>
      <c r="J21" s="48">
        <f t="shared" si="8"/>
        <v>-0.1860438010531579</v>
      </c>
      <c r="K21" s="48">
        <f t="shared" si="9"/>
        <v>-5.137588497062571E-3</v>
      </c>
      <c r="L21" s="48">
        <f t="shared" si="10"/>
        <v>-1.3297943574934661E-3</v>
      </c>
      <c r="M21" s="48">
        <f t="shared" si="11"/>
        <v>-6.4673828545560369E-3</v>
      </c>
      <c r="N21" s="48">
        <f t="shared" si="12"/>
        <v>0.99355348565349144</v>
      </c>
      <c r="O21" s="48">
        <f t="shared" si="2"/>
        <v>102.75255257977271</v>
      </c>
      <c r="P21" s="202">
        <f t="shared" si="13"/>
        <v>-6.4465143465085584E-3</v>
      </c>
      <c r="Q21" s="48">
        <f t="shared" si="3"/>
        <v>1.0275255257977272</v>
      </c>
      <c r="R21" s="155">
        <f>'SNA 2008'!S21</f>
        <v>101.34515437415588</v>
      </c>
      <c r="S21" s="151">
        <f>'SNA 2008'!O21</f>
        <v>-7.9837419857420322E-3</v>
      </c>
      <c r="T21" s="151">
        <f t="shared" si="4"/>
        <v>-7.4824198554283017E-3</v>
      </c>
      <c r="U21" s="48">
        <f t="shared" si="5"/>
        <v>-1.0359055089197433E-3</v>
      </c>
      <c r="V21" s="240">
        <f t="shared" si="6"/>
        <v>1.0731002234102725E-6</v>
      </c>
      <c r="W21" s="48"/>
    </row>
    <row r="22" spans="1:23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7"/>
        <v>-2.366841950754154E-2</v>
      </c>
      <c r="I22" s="48">
        <f>('Anual_1947-1989 (ref1987)'!AL24)</f>
        <v>0.97512153216986075</v>
      </c>
      <c r="J22" s="48">
        <f t="shared" si="8"/>
        <v>-2.5193167372909251E-2</v>
      </c>
      <c r="K22" s="48">
        <f t="shared" si="9"/>
        <v>-1.3610992342341093E-3</v>
      </c>
      <c r="L22" s="48">
        <f t="shared" si="10"/>
        <v>1.3877347187280842E-5</v>
      </c>
      <c r="M22" s="48">
        <f t="shared" si="11"/>
        <v>-1.3472218870468284E-3</v>
      </c>
      <c r="N22" s="48">
        <f t="shared" si="12"/>
        <v>0.9986536852089607</v>
      </c>
      <c r="O22" s="48">
        <f t="shared" si="2"/>
        <v>102.61421529841752</v>
      </c>
      <c r="P22" s="202">
        <f t="shared" si="13"/>
        <v>-1.3463147910393047E-3</v>
      </c>
      <c r="Q22" s="48">
        <f t="shared" si="3"/>
        <v>1.0261421529841752</v>
      </c>
      <c r="R22" s="155">
        <f>'SNA 2008'!S22</f>
        <v>101.20281151908286</v>
      </c>
      <c r="S22" s="151">
        <f>'SNA 2008'!O22</f>
        <v>-1.463525867635429E-3</v>
      </c>
      <c r="T22" s="151">
        <f t="shared" si="4"/>
        <v>-1.4045353816080075E-3</v>
      </c>
      <c r="U22" s="48">
        <f t="shared" si="5"/>
        <v>-5.8220590568702768E-5</v>
      </c>
      <c r="V22" s="240">
        <f t="shared" si="6"/>
        <v>3.3896371661685216E-9</v>
      </c>
      <c r="W22" s="48"/>
    </row>
    <row r="23" spans="1:23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7"/>
        <v>-5.0213168990753503E-2</v>
      </c>
      <c r="I23" s="48">
        <f>('Anual_1947-1989 (ref1987)'!AL25)</f>
        <v>1.0433132467113355</v>
      </c>
      <c r="J23" s="48">
        <f t="shared" si="8"/>
        <v>4.2401463345270687E-2</v>
      </c>
      <c r="K23" s="48">
        <f t="shared" si="9"/>
        <v>-3.1841508460477902E-3</v>
      </c>
      <c r="L23" s="48">
        <f t="shared" si="10"/>
        <v>-3.2096270540680366E-4</v>
      </c>
      <c r="M23" s="48">
        <f t="shared" si="11"/>
        <v>-3.5051135514545936E-3</v>
      </c>
      <c r="N23" s="48">
        <f t="shared" si="12"/>
        <v>0.99650102218813486</v>
      </c>
      <c r="O23" s="48">
        <f t="shared" si="2"/>
        <v>102.25517043590641</v>
      </c>
      <c r="P23" s="202">
        <f t="shared" si="13"/>
        <v>-3.4989778118651449E-3</v>
      </c>
      <c r="Q23" s="48">
        <f t="shared" si="3"/>
        <v>1.022551704359064</v>
      </c>
      <c r="R23" s="155">
        <f>'SNA 2008'!S23</f>
        <v>100.85507875451798</v>
      </c>
      <c r="S23" s="151">
        <f>'SNA 2008'!O23</f>
        <v>-3.7727269604583835E-3</v>
      </c>
      <c r="T23" s="151">
        <f t="shared" si="4"/>
        <v>-3.4359990532408791E-3</v>
      </c>
      <c r="U23" s="48">
        <f t="shared" si="5"/>
        <v>6.2978758624265829E-5</v>
      </c>
      <c r="V23" s="240">
        <f t="shared" si="6"/>
        <v>3.9663240378535373E-9</v>
      </c>
      <c r="W23" s="48"/>
    </row>
    <row r="24" spans="1:23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7"/>
        <v>4.5956073858998352E-2</v>
      </c>
      <c r="I24" s="48">
        <f>('Anual_1947-1989 (ref1987)'!AL26)</f>
        <v>1.019679453049259</v>
      </c>
      <c r="J24" s="48">
        <f t="shared" si="8"/>
        <v>1.9488316189205785E-2</v>
      </c>
      <c r="K24" s="48">
        <f t="shared" si="9"/>
        <v>3.0844447973705728E-3</v>
      </c>
      <c r="L24" s="48">
        <f t="shared" si="10"/>
        <v>-2.2268683624389151E-6</v>
      </c>
      <c r="M24" s="48">
        <f t="shared" si="11"/>
        <v>3.0822179290081338E-3</v>
      </c>
      <c r="N24" s="48">
        <f t="shared" si="12"/>
        <v>1.0030869728466649</v>
      </c>
      <c r="O24" s="48">
        <f t="shared" si="2"/>
        <v>102.57082937047315</v>
      </c>
      <c r="P24" s="202">
        <f t="shared" si="13"/>
        <v>3.086972846664926E-3</v>
      </c>
      <c r="Q24" s="48">
        <f t="shared" si="3"/>
        <v>1.0257082937047313</v>
      </c>
      <c r="R24" s="155">
        <f>'SNA 2008'!S24</f>
        <v>101.1498706190612</v>
      </c>
      <c r="S24" s="151">
        <f>'SNA 2008'!O24</f>
        <v>3.2006032384399585E-3</v>
      </c>
      <c r="T24" s="151">
        <f t="shared" si="4"/>
        <v>2.9229253319087434E-3</v>
      </c>
      <c r="U24" s="48">
        <f t="shared" si="5"/>
        <v>-1.6404751475618262E-4</v>
      </c>
      <c r="V24" s="240">
        <f t="shared" si="6"/>
        <v>2.6911587097679956E-8</v>
      </c>
      <c r="W24" s="48"/>
    </row>
    <row r="25" spans="1:23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7"/>
        <v>9.4803772040797638E-2</v>
      </c>
      <c r="I25" s="48">
        <f>('Anual_1947-1989 (ref1987)'!AL27)</f>
        <v>1.0218042409297146</v>
      </c>
      <c r="J25" s="48">
        <f t="shared" si="8"/>
        <v>2.1569928355854046E-2</v>
      </c>
      <c r="K25" s="48">
        <f t="shared" si="9"/>
        <v>6.8635842819539548E-3</v>
      </c>
      <c r="L25" s="48">
        <f t="shared" si="10"/>
        <v>-9.057990385725521E-5</v>
      </c>
      <c r="M25" s="48">
        <f t="shared" si="11"/>
        <v>6.7730043780966998E-3</v>
      </c>
      <c r="N25" s="48">
        <f t="shared" si="12"/>
        <v>1.0067959930437202</v>
      </c>
      <c r="O25" s="48">
        <f t="shared" si="2"/>
        <v>103.2679000133635</v>
      </c>
      <c r="P25" s="202">
        <f t="shared" si="13"/>
        <v>6.7959930437202498E-3</v>
      </c>
      <c r="Q25" s="48">
        <f t="shared" si="3"/>
        <v>1.0326790001336348</v>
      </c>
      <c r="R25" s="155">
        <f>'SNA 2008'!S25</f>
        <v>101.79489954176124</v>
      </c>
      <c r="S25" s="151">
        <f>'SNA 2008'!O25</f>
        <v>7.0401665004864444E-3</v>
      </c>
      <c r="T25" s="151">
        <f t="shared" si="4"/>
        <v>6.3769624098608535E-3</v>
      </c>
      <c r="U25" s="48">
        <f t="shared" si="5"/>
        <v>-4.1903063385939632E-4</v>
      </c>
      <c r="V25" s="240">
        <f t="shared" si="6"/>
        <v>1.7558667211260744E-7</v>
      </c>
      <c r="W25" s="48"/>
    </row>
    <row r="26" spans="1:23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7"/>
        <v>-5.9313654450506972E-2</v>
      </c>
      <c r="I26" s="48">
        <f>('Anual_1947-1989 (ref1987)'!AL28)</f>
        <v>1.0048782061313162</v>
      </c>
      <c r="J26" s="48">
        <f t="shared" si="8"/>
        <v>4.866346238150041E-3</v>
      </c>
      <c r="K26" s="48">
        <f t="shared" si="9"/>
        <v>-4.3450259051405022E-3</v>
      </c>
      <c r="L26" s="48">
        <f t="shared" si="10"/>
        <v>-8.4498223455056762E-5</v>
      </c>
      <c r="M26" s="48">
        <f t="shared" si="11"/>
        <v>-4.4295241285955593E-3</v>
      </c>
      <c r="N26" s="48">
        <f t="shared" si="12"/>
        <v>0.99558027174438479</v>
      </c>
      <c r="O26" s="48">
        <f t="shared" si="2"/>
        <v>102.81148395777639</v>
      </c>
      <c r="P26" s="202">
        <f t="shared" si="13"/>
        <v>-4.4197282556152073E-3</v>
      </c>
      <c r="Q26" s="48">
        <f t="shared" si="3"/>
        <v>1.0281148395777637</v>
      </c>
      <c r="R26" s="155">
        <f>'SNA 2008'!S26</f>
        <v>101.34203321419375</v>
      </c>
      <c r="S26" s="151">
        <f>'SNA 2008'!O26</f>
        <v>-4.9534368038748333E-3</v>
      </c>
      <c r="T26" s="151">
        <f t="shared" si="4"/>
        <v>-4.4488115770643377E-3</v>
      </c>
      <c r="U26" s="48">
        <f t="shared" si="5"/>
        <v>-2.9083321449130395E-5</v>
      </c>
      <c r="V26" s="240">
        <f t="shared" si="6"/>
        <v>8.4583958651344807E-10</v>
      </c>
      <c r="W26" s="48"/>
    </row>
    <row r="27" spans="1:23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7"/>
        <v>4.2857421193259124E-3</v>
      </c>
      <c r="I27" s="48">
        <f>('Anual_1947-1989 (ref1987)'!AL29)</f>
        <v>1.0601952584557188</v>
      </c>
      <c r="J27" s="48">
        <f t="shared" si="8"/>
        <v>5.8453097250417904E-2</v>
      </c>
      <c r="K27" s="48">
        <f t="shared" si="9"/>
        <v>3.4567921549725388E-4</v>
      </c>
      <c r="L27" s="48">
        <f t="shared" si="10"/>
        <v>-9.2811660885067093E-4</v>
      </c>
      <c r="M27" s="48">
        <f t="shared" si="11"/>
        <v>-5.82437393353417E-4</v>
      </c>
      <c r="N27" s="48">
        <f t="shared" si="12"/>
        <v>0.99941773219037966</v>
      </c>
      <c r="O27" s="48">
        <f t="shared" si="2"/>
        <v>102.75162014020847</v>
      </c>
      <c r="P27" s="202">
        <f t="shared" si="13"/>
        <v>-5.8226780962034042E-4</v>
      </c>
      <c r="Q27" s="48">
        <f t="shared" si="3"/>
        <v>1.0275162014020847</v>
      </c>
      <c r="R27" s="155">
        <f>'SNA 2008'!S27</f>
        <v>101.2807289615109</v>
      </c>
      <c r="S27" s="151">
        <f>'SNA 2008'!O27</f>
        <v>-6.7715430297532464E-4</v>
      </c>
      <c r="T27" s="151">
        <f t="shared" si="4"/>
        <v>-6.0492424257241328E-4</v>
      </c>
      <c r="U27" s="48">
        <f t="shared" si="5"/>
        <v>-2.2656432952072869E-5</v>
      </c>
      <c r="V27" s="240">
        <f t="shared" si="6"/>
        <v>5.1331395411177335E-10</v>
      </c>
      <c r="W27" s="48"/>
    </row>
    <row r="28" spans="1:23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7"/>
        <v>0.11206906975875379</v>
      </c>
      <c r="I28" s="48">
        <f>('Anual_1947-1989 (ref1987)'!AL30)</f>
        <v>1.1609014835809348</v>
      </c>
      <c r="J28" s="48">
        <f t="shared" si="8"/>
        <v>0.14919684431859939</v>
      </c>
      <c r="K28" s="48">
        <f t="shared" si="9"/>
        <v>9.4452051335368967E-3</v>
      </c>
      <c r="L28" s="48">
        <f t="shared" si="10"/>
        <v>-1.7405133700631229E-3</v>
      </c>
      <c r="M28" s="48">
        <f t="shared" si="11"/>
        <v>7.7046917634737734E-3</v>
      </c>
      <c r="N28" s="48">
        <f t="shared" si="12"/>
        <v>1.0077344492761191</v>
      </c>
      <c r="O28" s="48">
        <f t="shared" si="2"/>
        <v>103.54634733422198</v>
      </c>
      <c r="P28" s="202">
        <f t="shared" si="13"/>
        <v>7.7344492761191042E-3</v>
      </c>
      <c r="Q28" s="48">
        <f t="shared" si="3"/>
        <v>1.0354634733422197</v>
      </c>
      <c r="R28" s="155">
        <f>'SNA 2008'!S28</f>
        <v>102.03551248104475</v>
      </c>
      <c r="S28" s="151">
        <f>'SNA 2008'!O28</f>
        <v>8.4933939381821588E-3</v>
      </c>
      <c r="T28" s="151">
        <f t="shared" si="4"/>
        <v>7.4523902747647419E-3</v>
      </c>
      <c r="U28" s="48">
        <f t="shared" si="5"/>
        <v>-2.8205900135436224E-4</v>
      </c>
      <c r="V28" s="240">
        <f t="shared" si="6"/>
        <v>7.9557280245020121E-8</v>
      </c>
      <c r="W28" s="48"/>
    </row>
    <row r="29" spans="1:23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7"/>
        <v>-0.18258499736672676</v>
      </c>
      <c r="I29" s="48">
        <f>('Anual_1947-1989 (ref1987)'!AL31)</f>
        <v>1.1390708441693269</v>
      </c>
      <c r="J29" s="48">
        <f t="shared" si="8"/>
        <v>0.13021288109912349</v>
      </c>
      <c r="K29" s="48">
        <f t="shared" si="9"/>
        <v>-1.9141947865193153E-2</v>
      </c>
      <c r="L29" s="48">
        <f t="shared" si="10"/>
        <v>-7.3202965137665298E-3</v>
      </c>
      <c r="M29" s="48">
        <f t="shared" si="11"/>
        <v>-2.6462244378959682E-2</v>
      </c>
      <c r="N29" s="48">
        <f t="shared" si="12"/>
        <v>0.97388481276734151</v>
      </c>
      <c r="O29" s="48">
        <f t="shared" si="2"/>
        <v>100.84221508633088</v>
      </c>
      <c r="P29" s="202">
        <f t="shared" si="13"/>
        <v>-2.6115187232658488E-2</v>
      </c>
      <c r="Q29" s="48">
        <f t="shared" si="3"/>
        <v>1.0084221508633087</v>
      </c>
      <c r="R29" s="155">
        <f>'SNA 2008'!S29</f>
        <v>99.625219030715641</v>
      </c>
      <c r="S29" s="151">
        <f>'SNA 2008'!O29</f>
        <v>-2.5548235481950066E-2</v>
      </c>
      <c r="T29" s="151">
        <f t="shared" si="4"/>
        <v>-2.3622103635504987E-2</v>
      </c>
      <c r="U29" s="48">
        <f t="shared" si="5"/>
        <v>2.4930835971535004E-3</v>
      </c>
      <c r="V29" s="240">
        <f t="shared" si="6"/>
        <v>6.2154658223958371E-6</v>
      </c>
      <c r="W29" s="48"/>
    </row>
    <row r="30" spans="1:23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7"/>
        <v>-4.7136743555714913E-2</v>
      </c>
      <c r="I30" s="48">
        <f>('Anual_1947-1989 (ref1987)'!AL32)</f>
        <v>0.95839943063655886</v>
      </c>
      <c r="J30" s="48">
        <f t="shared" si="8"/>
        <v>-4.249064569817488E-2</v>
      </c>
      <c r="K30" s="48">
        <f t="shared" si="9"/>
        <v>-4.2975010571292063E-3</v>
      </c>
      <c r="L30" s="48">
        <f t="shared" si="10"/>
        <v>1.6138887566268848E-3</v>
      </c>
      <c r="M30" s="48">
        <f t="shared" si="11"/>
        <v>-2.6836123005023215E-3</v>
      </c>
      <c r="N30" s="48">
        <f t="shared" si="12"/>
        <v>0.99731998536801858</v>
      </c>
      <c r="O30" s="48">
        <f t="shared" si="2"/>
        <v>100.5719564743781</v>
      </c>
      <c r="P30" s="202">
        <f t="shared" si="13"/>
        <v>-2.68001463198142E-3</v>
      </c>
      <c r="Q30" s="48">
        <f t="shared" si="3"/>
        <v>1.0057195647437809</v>
      </c>
      <c r="R30" s="155">
        <f>'SNA 2008'!S30</f>
        <v>99.337966163488971</v>
      </c>
      <c r="S30" s="151">
        <f>'SNA 2008'!O30</f>
        <v>-3.0323066568820334E-3</v>
      </c>
      <c r="T30" s="151">
        <f t="shared" si="4"/>
        <v>-2.8833348626124966E-3</v>
      </c>
      <c r="U30" s="48">
        <f t="shared" si="5"/>
        <v>-2.0332023063107663E-4</v>
      </c>
      <c r="V30" s="240">
        <f t="shared" si="6"/>
        <v>4.1339116183874191E-8</v>
      </c>
      <c r="W30" s="48"/>
    </row>
    <row r="31" spans="1:23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7"/>
        <v>0.1089407948707125</v>
      </c>
      <c r="I31" s="48">
        <f>('Anual_1947-1989 (ref1987)'!AL33)</f>
        <v>1.0029700609122096</v>
      </c>
      <c r="J31" s="48">
        <f t="shared" si="8"/>
        <v>2.9656589951192751E-3</v>
      </c>
      <c r="K31" s="48">
        <f t="shared" si="9"/>
        <v>8.941647784297152E-3</v>
      </c>
      <c r="L31" s="48">
        <f t="shared" si="10"/>
        <v>-7.0856167401762822E-5</v>
      </c>
      <c r="M31" s="48">
        <f t="shared" si="11"/>
        <v>8.8707916168953883E-3</v>
      </c>
      <c r="N31" s="48">
        <f t="shared" si="12"/>
        <v>1.0089102536891477</v>
      </c>
      <c r="O31" s="48">
        <f t="shared" si="2"/>
        <v>101.46807812057872</v>
      </c>
      <c r="P31" s="202">
        <f t="shared" si="13"/>
        <v>8.9102536891476625E-3</v>
      </c>
      <c r="Q31" s="48">
        <f t="shared" si="3"/>
        <v>1.0146807812057872</v>
      </c>
      <c r="R31" s="155">
        <f>'SNA 2008'!S31</f>
        <v>100.19840059701733</v>
      </c>
      <c r="S31" s="151">
        <f>'SNA 2008'!O31</f>
        <v>9.550128159216742E-3</v>
      </c>
      <c r="T31" s="151">
        <f t="shared" si="4"/>
        <v>8.6616876382616947E-3</v>
      </c>
      <c r="U31" s="48">
        <f t="shared" si="5"/>
        <v>-2.4856605088596773E-4</v>
      </c>
      <c r="V31" s="240">
        <f t="shared" si="6"/>
        <v>6.1785081653045498E-8</v>
      </c>
      <c r="W31" s="48"/>
    </row>
    <row r="32" spans="1:23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7"/>
        <v>0.15439039772202032</v>
      </c>
      <c r="I32" s="48">
        <f>('Anual_1947-1989 (ref1987)'!AL34)</f>
        <v>1.0684680836171683</v>
      </c>
      <c r="J32" s="48">
        <f t="shared" si="8"/>
        <v>6.6225925061560637E-2</v>
      </c>
      <c r="K32" s="48">
        <f t="shared" si="9"/>
        <v>1.1699093456863133E-2</v>
      </c>
      <c r="L32" s="48">
        <f t="shared" si="10"/>
        <v>-4.401818344379894E-4</v>
      </c>
      <c r="M32" s="48">
        <f t="shared" si="11"/>
        <v>1.1258911622425144E-2</v>
      </c>
      <c r="N32" s="48">
        <f t="shared" si="12"/>
        <v>1.0113225317080061</v>
      </c>
      <c r="O32" s="48">
        <f t="shared" si="2"/>
        <v>102.61695365244942</v>
      </c>
      <c r="P32" s="202">
        <f t="shared" si="13"/>
        <v>1.1322531708006123E-2</v>
      </c>
      <c r="Q32" s="48">
        <f t="shared" si="3"/>
        <v>1.0261695365244941</v>
      </c>
      <c r="R32" s="155">
        <f>'SNA 2008'!S32</f>
        <v>101.27267703865539</v>
      </c>
      <c r="S32" s="151">
        <f>'SNA 2008'!O32</f>
        <v>1.1250526544617445E-2</v>
      </c>
      <c r="T32" s="151">
        <f t="shared" si="4"/>
        <v>1.0721492910437114E-2</v>
      </c>
      <c r="U32" s="48">
        <f t="shared" si="5"/>
        <v>-6.0103879756900902E-4</v>
      </c>
      <c r="V32" s="240">
        <f t="shared" si="6"/>
        <v>3.6124763618320019E-7</v>
      </c>
      <c r="W32" s="48"/>
    </row>
    <row r="33" spans="1:24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7"/>
        <v>-0.147061209155332</v>
      </c>
      <c r="I33" s="48">
        <f>('Anual_1947-1989 (ref1987)'!AL35)</f>
        <v>0.93095746145232949</v>
      </c>
      <c r="J33" s="48">
        <f t="shared" si="8"/>
        <v>-7.1541693992416583E-2</v>
      </c>
      <c r="K33" s="48">
        <f t="shared" si="9"/>
        <v>-1.0719188468494041E-2</v>
      </c>
      <c r="L33" s="48">
        <f t="shared" si="10"/>
        <v>8.5272620068574465E-4</v>
      </c>
      <c r="M33" s="48">
        <f t="shared" si="11"/>
        <v>-9.8664622678082976E-3</v>
      </c>
      <c r="N33" s="48">
        <f t="shared" si="12"/>
        <v>0.99018205158656225</v>
      </c>
      <c r="O33" s="48">
        <f t="shared" si="2"/>
        <v>101.60946569514554</v>
      </c>
      <c r="P33" s="202">
        <f t="shared" si="13"/>
        <v>-9.8179484134377493E-3</v>
      </c>
      <c r="Q33" s="48">
        <f t="shared" si="3"/>
        <v>1.0160946569514553</v>
      </c>
      <c r="R33" s="155">
        <f>'SNA 2008'!S33</f>
        <v>100.19793045694259</v>
      </c>
      <c r="S33" s="151">
        <f>'SNA 2008'!O33</f>
        <v>-1.1139829816209978E-2</v>
      </c>
      <c r="T33" s="151">
        <f t="shared" si="4"/>
        <v>-1.0612404185806001E-2</v>
      </c>
      <c r="U33" s="48">
        <f t="shared" si="5"/>
        <v>-7.9445577236825216E-4</v>
      </c>
      <c r="V33" s="240">
        <f t="shared" si="6"/>
        <v>6.3115997424923612E-7</v>
      </c>
      <c r="W33" s="48"/>
    </row>
    <row r="34" spans="1:24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7"/>
        <v>-8.1968660919240599E-2</v>
      </c>
      <c r="I34" s="48">
        <f>('Anual_1947-1989 (ref1987)'!AL36)</f>
        <v>0.97606431609793853</v>
      </c>
      <c r="J34" s="48">
        <f t="shared" si="8"/>
        <v>-2.4226797098868286E-2</v>
      </c>
      <c r="K34" s="48">
        <f t="shared" si="9"/>
        <v>-6.7898123553457642E-3</v>
      </c>
      <c r="L34" s="48">
        <f t="shared" si="10"/>
        <v>5.0520686776757309E-4</v>
      </c>
      <c r="M34" s="48">
        <f t="shared" si="11"/>
        <v>-6.2846054875781909E-3</v>
      </c>
      <c r="N34" s="48">
        <f t="shared" si="12"/>
        <v>0.99373510134066378</v>
      </c>
      <c r="O34" s="48">
        <f t="shared" si="2"/>
        <v>100.97289268973616</v>
      </c>
      <c r="P34" s="202">
        <f t="shared" si="13"/>
        <v>-6.2648986593362155E-3</v>
      </c>
      <c r="Q34" s="48">
        <f t="shared" si="3"/>
        <v>1.0097289268973615</v>
      </c>
      <c r="R34" s="155">
        <f>'SNA 2008'!S34</f>
        <v>99.632727873451472</v>
      </c>
      <c r="S34" s="151">
        <f>'SNA 2008'!O34</f>
        <v>-6.0221582340249658E-3</v>
      </c>
      <c r="T34" s="151">
        <f t="shared" si="4"/>
        <v>-5.6408608532487747E-3</v>
      </c>
      <c r="U34" s="48">
        <f t="shared" si="5"/>
        <v>6.2403780608744075E-4</v>
      </c>
      <c r="V34" s="240">
        <f t="shared" si="6"/>
        <v>3.894231834264263E-7</v>
      </c>
      <c r="W34" s="48"/>
    </row>
    <row r="35" spans="1:24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7"/>
        <v>-0.21547693357735936</v>
      </c>
      <c r="I35" s="48">
        <f>('Anual_1947-1989 (ref1987)'!AL37)</f>
        <v>1.2688214429288349</v>
      </c>
      <c r="J35" s="48">
        <f t="shared" si="8"/>
        <v>0.23808847192023277</v>
      </c>
      <c r="K35" s="48">
        <f t="shared" si="9"/>
        <v>-2.171513331548806E-2</v>
      </c>
      <c r="L35" s="48">
        <f t="shared" si="10"/>
        <v>-5.3108181935141085E-3</v>
      </c>
      <c r="M35" s="48">
        <f t="shared" si="11"/>
        <v>-2.702595150900217E-2</v>
      </c>
      <c r="N35" s="48">
        <f t="shared" si="12"/>
        <v>0.97333598165908219</v>
      </c>
      <c r="O35" s="48">
        <f t="shared" si="2"/>
        <v>98.280549627121502</v>
      </c>
      <c r="P35" s="202">
        <f t="shared" si="13"/>
        <v>-2.6664018340917806E-2</v>
      </c>
      <c r="Q35" s="48">
        <f t="shared" si="3"/>
        <v>0.98280549627121494</v>
      </c>
      <c r="R35" s="155">
        <f>'SNA 2008'!S35</f>
        <v>97.396210822233783</v>
      </c>
      <c r="S35" s="151">
        <f>'SNA 2008'!O35</f>
        <v>-2.451279486226432E-2</v>
      </c>
      <c r="T35" s="151">
        <f t="shared" si="4"/>
        <v>-2.2447614342732902E-2</v>
      </c>
      <c r="U35" s="48">
        <f t="shared" si="5"/>
        <v>4.2164039981849033E-3</v>
      </c>
      <c r="V35" s="240">
        <f t="shared" si="6"/>
        <v>1.7778062675909637E-5</v>
      </c>
      <c r="W35" s="48"/>
    </row>
    <row r="36" spans="1:24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7"/>
        <v>-0.1265801975173533</v>
      </c>
      <c r="I36" s="48">
        <f>('Anual_1947-1989 (ref1987)'!AL38)</f>
        <v>0.90317100368441205</v>
      </c>
      <c r="J36" s="48">
        <f t="shared" si="8"/>
        <v>-0.10184337064297187</v>
      </c>
      <c r="K36" s="48">
        <f t="shared" si="9"/>
        <v>-1.2425693283400086E-2</v>
      </c>
      <c r="L36" s="48">
        <f t="shared" si="10"/>
        <v>3.9438362254848319E-4</v>
      </c>
      <c r="M36" s="48">
        <f t="shared" si="11"/>
        <v>-1.2031309660851603E-2</v>
      </c>
      <c r="N36" s="48">
        <f t="shared" si="12"/>
        <v>0.98804077715599958</v>
      </c>
      <c r="O36" s="48">
        <f t="shared" si="2"/>
        <v>97.105190632899919</v>
      </c>
      <c r="P36" s="202">
        <f t="shared" si="13"/>
        <v>-1.1959222844000306E-2</v>
      </c>
      <c r="Q36" s="48">
        <f t="shared" si="3"/>
        <v>0.97105190632899907</v>
      </c>
      <c r="R36" s="155">
        <f>'SNA 2008'!S36</f>
        <v>96.097016341952852</v>
      </c>
      <c r="S36" s="151">
        <f>'SNA 2008'!O36</f>
        <v>-1.2772352274971976E-2</v>
      </c>
      <c r="T36" s="151">
        <f t="shared" si="4"/>
        <v>-1.3339271305453537E-2</v>
      </c>
      <c r="U36" s="48">
        <f t="shared" si="5"/>
        <v>-1.3800484614532316E-3</v>
      </c>
      <c r="V36" s="240">
        <f t="shared" si="6"/>
        <v>1.9045337559594316E-6</v>
      </c>
      <c r="W36" s="48"/>
    </row>
    <row r="37" spans="1:24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7"/>
        <v>-2.8271876868176546E-2</v>
      </c>
      <c r="I37" s="48">
        <f>('Anual_1947-1989 (ref1987)'!AL39)</f>
        <v>0.92055977128090571</v>
      </c>
      <c r="J37" s="48">
        <f t="shared" si="8"/>
        <v>-8.2773346923441585E-2</v>
      </c>
      <c r="K37" s="48">
        <f t="shared" si="9"/>
        <v>-2.3311758415079389E-3</v>
      </c>
      <c r="L37" s="48">
        <f t="shared" si="10"/>
        <v>5.7131130576743635E-4</v>
      </c>
      <c r="M37" s="48">
        <f t="shared" si="11"/>
        <v>-1.7598645357405026E-3</v>
      </c>
      <c r="N37" s="48">
        <f t="shared" si="12"/>
        <v>0.99824168311783157</v>
      </c>
      <c r="O37" s="48">
        <f t="shared" si="2"/>
        <v>96.934448936863902</v>
      </c>
      <c r="P37" s="202">
        <f t="shared" si="13"/>
        <v>-1.7583168821685424E-3</v>
      </c>
      <c r="Q37" s="48">
        <f t="shared" si="3"/>
        <v>0.96934448936863893</v>
      </c>
      <c r="R37" s="155">
        <f>'SNA 2008'!S37</f>
        <v>95.911685361722022</v>
      </c>
      <c r="S37" s="151">
        <f>'SNA 2008'!O37</f>
        <v>-1.9445892752985028E-3</v>
      </c>
      <c r="T37" s="151">
        <f t="shared" si="4"/>
        <v>-1.9285820443305512E-3</v>
      </c>
      <c r="U37" s="48">
        <f t="shared" si="5"/>
        <v>-1.7026516216200882E-4</v>
      </c>
      <c r="V37" s="240">
        <f t="shared" si="6"/>
        <v>2.8990225446055159E-8</v>
      </c>
      <c r="W37" s="48"/>
    </row>
    <row r="38" spans="1:24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7"/>
        <v>-1.0615795088757035E-2</v>
      </c>
      <c r="I38" s="48">
        <f>('Anual_1947-1989 (ref1987)'!AL40)</f>
        <v>1.1050852449542812</v>
      </c>
      <c r="J38" s="48">
        <f t="shared" si="8"/>
        <v>9.9922476749218142E-2</v>
      </c>
      <c r="K38" s="48">
        <f t="shared" si="9"/>
        <v>-1.1624486251923549E-3</v>
      </c>
      <c r="L38" s="48">
        <f t="shared" si="10"/>
        <v>2.5851548256502254E-3</v>
      </c>
      <c r="M38" s="48">
        <f t="shared" si="11"/>
        <v>1.4227062004578705E-3</v>
      </c>
      <c r="N38" s="48">
        <f t="shared" si="12"/>
        <v>1.0014237187270434</v>
      </c>
      <c r="O38" s="48">
        <f t="shared" si="2"/>
        <v>97.072456327110942</v>
      </c>
      <c r="P38" s="202">
        <f t="shared" si="13"/>
        <v>1.4237187270433882E-3</v>
      </c>
      <c r="Q38" s="48">
        <f t="shared" si="3"/>
        <v>0.97072456327110934</v>
      </c>
      <c r="R38" s="155">
        <f>'SNA 2008'!S38</f>
        <v>96.024178173348957</v>
      </c>
      <c r="S38" s="151">
        <f>'SNA 2008'!O38</f>
        <v>1.1385137466245476E-3</v>
      </c>
      <c r="T38" s="151">
        <f t="shared" si="4"/>
        <v>1.1728791043832398E-3</v>
      </c>
      <c r="U38" s="48">
        <f t="shared" si="5"/>
        <v>-2.5083962266014836E-4</v>
      </c>
      <c r="V38" s="240">
        <f t="shared" si="6"/>
        <v>6.2920516296285616E-8</v>
      </c>
      <c r="W38" s="48"/>
    </row>
    <row r="39" spans="1:24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7"/>
        <v>5.798211840573373E-2</v>
      </c>
      <c r="I39" s="48">
        <f>('Anual_1947-1989 (ref1987)'!AL41)</f>
        <v>1.0420449323099454</v>
      </c>
      <c r="J39" s="48">
        <f t="shared" si="8"/>
        <v>4.1185063620239763E-2</v>
      </c>
      <c r="K39" s="48">
        <f t="shared" si="9"/>
        <v>6.9085496264541307E-3</v>
      </c>
      <c r="L39" s="48">
        <f t="shared" si="10"/>
        <v>2.5702927904676632E-3</v>
      </c>
      <c r="M39" s="48">
        <f t="shared" si="11"/>
        <v>9.4788424169217934E-3</v>
      </c>
      <c r="N39" s="48">
        <f t="shared" si="12"/>
        <v>1.0095239089239294</v>
      </c>
      <c r="O39" s="48">
        <f t="shared" si="2"/>
        <v>97.996965560192464</v>
      </c>
      <c r="P39" s="202">
        <f t="shared" si="13"/>
        <v>9.5239089239294028E-3</v>
      </c>
      <c r="Q39" s="48">
        <f t="shared" si="3"/>
        <v>0.97996965560192451</v>
      </c>
      <c r="R39" s="155">
        <f>'SNA 2008'!S39</f>
        <v>96.880508290146281</v>
      </c>
      <c r="S39" s="151">
        <f>'SNA 2008'!O39</f>
        <v>9.3994237729899677E-3</v>
      </c>
      <c r="T39" s="151">
        <f t="shared" si="4"/>
        <v>8.9178593671630502E-3</v>
      </c>
      <c r="U39" s="48">
        <f t="shared" si="5"/>
        <v>-6.0604955676635264E-4</v>
      </c>
      <c r="V39" s="240">
        <f t="shared" si="6"/>
        <v>3.6729606525669247E-7</v>
      </c>
      <c r="W39" s="48"/>
    </row>
    <row r="40" spans="1:24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7"/>
        <v>-4.1867338355646981E-2</v>
      </c>
      <c r="I40" s="48">
        <f>('Anual_1947-1989 (ref1987)'!AL42)</f>
        <v>0.91493803204554391</v>
      </c>
      <c r="J40" s="48">
        <f t="shared" si="8"/>
        <v>-8.8898940540415139E-2</v>
      </c>
      <c r="K40" s="48">
        <f t="shared" si="9"/>
        <v>-4.2808800084248753E-3</v>
      </c>
      <c r="L40" s="48">
        <f t="shared" si="10"/>
        <v>-4.8427037359522855E-3</v>
      </c>
      <c r="M40" s="48">
        <f t="shared" si="11"/>
        <v>-9.1235837443771617E-3</v>
      </c>
      <c r="N40" s="48">
        <f t="shared" si="12"/>
        <v>0.99091790985978523</v>
      </c>
      <c r="O40" s="48">
        <f t="shared" si="2"/>
        <v>97.106948285507272</v>
      </c>
      <c r="P40" s="202">
        <f t="shared" si="13"/>
        <v>-9.0820901402147713E-3</v>
      </c>
      <c r="Q40" s="48">
        <f t="shared" si="3"/>
        <v>0.97106948285507255</v>
      </c>
      <c r="R40" s="155">
        <f>'SNA 2008'!S40</f>
        <v>95.935182938246456</v>
      </c>
      <c r="S40" s="151">
        <f>'SNA 2008'!O40</f>
        <v>-1.0523617289151632E-2</v>
      </c>
      <c r="T40" s="151">
        <f t="shared" si="4"/>
        <v>-9.7576423636082099E-3</v>
      </c>
      <c r="U40" s="48">
        <f t="shared" si="5"/>
        <v>-6.7555222339343857E-4</v>
      </c>
      <c r="V40" s="240">
        <f t="shared" si="6"/>
        <v>4.5637080653181833E-7</v>
      </c>
      <c r="W40" s="48"/>
    </row>
    <row r="41" spans="1:24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7"/>
        <v>0.23961387035246043</v>
      </c>
      <c r="I41" s="48">
        <f>('Anual_1947-1989 (ref1987)'!AL43)</f>
        <v>1.2360573215326962</v>
      </c>
      <c r="J41" s="48">
        <f t="shared" si="8"/>
        <v>0.21192673460471192</v>
      </c>
      <c r="K41" s="48">
        <f t="shared" si="9"/>
        <v>1.9002192453665377E-2</v>
      </c>
      <c r="L41" s="48">
        <f t="shared" si="10"/>
        <v>5.4548297676229448E-3</v>
      </c>
      <c r="M41" s="48">
        <f t="shared" si="11"/>
        <v>2.4457022221288323E-2</v>
      </c>
      <c r="N41" s="48">
        <f t="shared" si="12"/>
        <v>1.0247585483146524</v>
      </c>
      <c r="O41" s="48">
        <f t="shared" si="2"/>
        <v>99.511175356322454</v>
      </c>
      <c r="P41" s="202">
        <f t="shared" si="13"/>
        <v>2.4758548314652407E-2</v>
      </c>
      <c r="Q41" s="48">
        <f t="shared" si="3"/>
        <v>0.99511175356322434</v>
      </c>
      <c r="R41" s="155">
        <f>'SNA 2008'!S41</f>
        <v>98.884529710298764</v>
      </c>
      <c r="S41" s="151">
        <f>'SNA 2008'!O41</f>
        <v>3.304577891220295E-2</v>
      </c>
      <c r="T41" s="151">
        <f t="shared" si="4"/>
        <v>3.0743119278261011E-2</v>
      </c>
      <c r="U41" s="48">
        <f t="shared" si="5"/>
        <v>5.9845709636086042E-3</v>
      </c>
      <c r="V41" s="240">
        <f t="shared" si="6"/>
        <v>3.5815089618467217E-5</v>
      </c>
      <c r="W41" s="48"/>
    </row>
    <row r="42" spans="1:24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7"/>
        <v>-0.1148723434821404</v>
      </c>
      <c r="I42" s="48">
        <f>('Anual_1947-1989 (ref1987)'!AL44)</f>
        <v>0.57315763434728217</v>
      </c>
      <c r="J42" s="48">
        <f t="shared" si="8"/>
        <v>-0.55659449652852844</v>
      </c>
      <c r="K42" s="48">
        <f t="shared" si="9"/>
        <v>-9.3404827700444074E-3</v>
      </c>
      <c r="L42" s="48">
        <f t="shared" si="10"/>
        <v>-1.8893794766238509E-2</v>
      </c>
      <c r="M42" s="48">
        <f t="shared" si="11"/>
        <v>-2.8234277536282916E-2</v>
      </c>
      <c r="N42" s="48">
        <f t="shared" si="12"/>
        <v>0.97216058473351519</v>
      </c>
      <c r="O42" s="48">
        <f t="shared" si="2"/>
        <v>96.740842421921798</v>
      </c>
      <c r="P42" s="202">
        <f t="shared" si="13"/>
        <v>-2.7839415266484924E-2</v>
      </c>
      <c r="Q42" s="48">
        <f t="shared" si="3"/>
        <v>0.9674084242192178</v>
      </c>
      <c r="R42" s="155">
        <f>'SNA 2008'!S42</f>
        <v>96.513448250990066</v>
      </c>
      <c r="S42" s="151">
        <f>'SNA 2008'!O42</f>
        <v>-2.482471870993419E-2</v>
      </c>
      <c r="T42" s="151">
        <f t="shared" si="4"/>
        <v>-2.3978285240929376E-2</v>
      </c>
      <c r="U42" s="48">
        <f t="shared" si="5"/>
        <v>3.8611300255555481E-3</v>
      </c>
      <c r="V42" s="240">
        <f t="shared" si="6"/>
        <v>1.4908325074246588E-5</v>
      </c>
      <c r="W42" s="48"/>
    </row>
    <row r="43" spans="1:24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7"/>
        <v>7.6364661987950569E-2</v>
      </c>
      <c r="I43" s="48">
        <f>('Anual_1947-1989 (ref1987)'!AL45)</f>
        <v>0.64750137096050175</v>
      </c>
      <c r="J43" s="48">
        <f t="shared" si="8"/>
        <v>-0.43463436809716954</v>
      </c>
      <c r="K43" s="48">
        <f t="shared" si="9"/>
        <v>6.7839423657920792E-3</v>
      </c>
      <c r="L43" s="48">
        <f t="shared" si="10"/>
        <v>-2.4198243750493367E-2</v>
      </c>
      <c r="M43" s="48">
        <f t="shared" si="11"/>
        <v>-1.7414301384701288E-2</v>
      </c>
      <c r="N43" s="48">
        <f t="shared" si="12"/>
        <v>0.98273645120951603</v>
      </c>
      <c r="O43" s="48">
        <f t="shared" si="2"/>
        <v>95.070752168738423</v>
      </c>
      <c r="P43" s="202">
        <f t="shared" si="13"/>
        <v>-1.7263548790484085E-2</v>
      </c>
      <c r="Q43" s="48">
        <f t="shared" si="3"/>
        <v>0.95070752168738415</v>
      </c>
      <c r="R43" s="155">
        <f>'SNA 2008'!S43</f>
        <v>95.250283242363807</v>
      </c>
      <c r="S43" s="151">
        <f>'SNA 2008'!O43</f>
        <v>-1.3080116113332596E-2</v>
      </c>
      <c r="T43" s="151">
        <f t="shared" si="4"/>
        <v>-1.3087968894669566E-2</v>
      </c>
      <c r="U43" s="48">
        <f t="shared" si="5"/>
        <v>4.1755798958145185E-3</v>
      </c>
      <c r="V43" s="240">
        <f t="shared" si="6"/>
        <v>1.7435467466330387E-5</v>
      </c>
      <c r="W43" s="48"/>
    </row>
    <row r="44" spans="1:24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7"/>
        <v>-4.7444002898725385E-2</v>
      </c>
      <c r="I44" s="83">
        <f>('Anual_1947-1989 (ref1987)'!AL46)</f>
        <v>0.60856098473946907</v>
      </c>
      <c r="J44" s="83">
        <f t="shared" si="8"/>
        <v>-0.4966581501475143</v>
      </c>
      <c r="K44" s="83">
        <f t="shared" si="9"/>
        <v>-3.4138046889669749E-3</v>
      </c>
      <c r="L44" s="83">
        <f t="shared" si="10"/>
        <v>-1.722579155839573E-2</v>
      </c>
      <c r="M44" s="83">
        <f t="shared" si="11"/>
        <v>-2.0639596247362703E-2</v>
      </c>
      <c r="N44" s="83">
        <f t="shared" si="12"/>
        <v>0.97957194236238387</v>
      </c>
      <c r="O44" s="83">
        <f t="shared" si="2"/>
        <v>93.128641363783913</v>
      </c>
      <c r="P44" s="264">
        <f t="shared" si="13"/>
        <v>-2.0428057637616126E-2</v>
      </c>
      <c r="Q44" s="83">
        <f t="shared" si="3"/>
        <v>0.93128641363783904</v>
      </c>
      <c r="R44" s="265">
        <f>'SNA 2008'!S44</f>
        <v>93.240257376931694</v>
      </c>
      <c r="S44" s="156">
        <f>'SNA 2008'!O44</f>
        <v>-2.1769412249448727E-2</v>
      </c>
      <c r="T44" s="156">
        <f t="shared" si="4"/>
        <v>-2.1102571005669479E-2</v>
      </c>
      <c r="U44" s="83">
        <f t="shared" si="5"/>
        <v>-6.7451336805335327E-4</v>
      </c>
      <c r="V44" s="266">
        <f t="shared" si="6"/>
        <v>4.549682836826784E-7</v>
      </c>
      <c r="W44" s="48"/>
      <c r="X44" s="229"/>
    </row>
    <row r="45" spans="1:24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7"/>
        <v>-0.10107741059739908</v>
      </c>
      <c r="I45" s="48">
        <f>('Anual_1947-1989 (ref1987)'!AL47)</f>
        <v>1.4154483985098427</v>
      </c>
      <c r="J45" s="48">
        <f t="shared" si="8"/>
        <v>0.34744637030260705</v>
      </c>
      <c r="K45" s="48">
        <f t="shared" si="9"/>
        <v>-7.6594455449473676E-3</v>
      </c>
      <c r="L45" s="48">
        <f t="shared" si="10"/>
        <v>4.3044196214034611E-3</v>
      </c>
      <c r="M45" s="48">
        <f t="shared" si="11"/>
        <v>-3.3550259235439065E-3</v>
      </c>
      <c r="N45" s="48">
        <f t="shared" si="12"/>
        <v>0.99665059588706573</v>
      </c>
      <c r="O45" s="48">
        <f t="shared" si="2"/>
        <v>92.816715909368071</v>
      </c>
      <c r="P45" s="202">
        <f t="shared" si="13"/>
        <v>-3.3494041129342733E-3</v>
      </c>
      <c r="Q45" s="48">
        <f t="shared" si="3"/>
        <v>0.92816715909368064</v>
      </c>
      <c r="R45" s="155">
        <f>'SNA 2008'!S45</f>
        <v>92.97006082854503</v>
      </c>
      <c r="S45" s="151">
        <f>'SNA 2008'!O45</f>
        <v>-2.7717962798735618E-3</v>
      </c>
      <c r="T45" s="151">
        <f t="shared" si="4"/>
        <v>-2.8978528801606451E-3</v>
      </c>
      <c r="U45" s="48">
        <f t="shared" si="5"/>
        <v>4.5155123277362819E-4</v>
      </c>
      <c r="V45" s="240">
        <f t="shared" si="6"/>
        <v>2.0389851581938334E-7</v>
      </c>
      <c r="W45" s="48"/>
      <c r="X45" s="27"/>
    </row>
    <row r="46" spans="1:24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7"/>
        <v>8.291368830592788E-2</v>
      </c>
      <c r="I46" s="48">
        <f>'Anual_1900-2000 (ref1985e2000)'!N21</f>
        <v>1.0835933616526046</v>
      </c>
      <c r="J46" s="48">
        <f t="shared" si="8"/>
        <v>8.0282705012736696E-2</v>
      </c>
      <c r="K46" s="48">
        <f t="shared" si="9"/>
        <v>6.8785719077187838E-3</v>
      </c>
      <c r="L46" s="48">
        <f t="shared" si="10"/>
        <v>6.1262484455922386E-4</v>
      </c>
      <c r="M46" s="48">
        <f t="shared" si="11"/>
        <v>7.4911967522780076E-3</v>
      </c>
      <c r="N46" s="48">
        <f t="shared" si="12"/>
        <v>1.0075193259632826</v>
      </c>
      <c r="O46" s="48">
        <f t="shared" si="2"/>
        <v>93.514635051132018</v>
      </c>
      <c r="P46" s="202">
        <f t="shared" si="13"/>
        <v>7.5193259632826415E-3</v>
      </c>
      <c r="Q46" s="48">
        <f t="shared" si="3"/>
        <v>0.93514635051132</v>
      </c>
      <c r="R46" s="155">
        <f>'SNA 2008'!S46</f>
        <v>93.617820838743498</v>
      </c>
      <c r="S46" s="151">
        <f>'SNA 2008'!O46</f>
        <v>7.0392720734879788E-3</v>
      </c>
      <c r="T46" s="151">
        <f t="shared" si="4"/>
        <v>6.9674043926146734E-3</v>
      </c>
      <c r="U46" s="48">
        <f t="shared" si="5"/>
        <v>-5.519215706679681E-4</v>
      </c>
      <c r="V46" s="240">
        <f t="shared" si="6"/>
        <v>3.0461742016859693E-7</v>
      </c>
      <c r="W46" s="240">
        <f>AVERAGE(V46:V71)</f>
        <v>7.5301094888996581E-7</v>
      </c>
      <c r="X46" s="241">
        <f>SQRT(W46)</f>
        <v>8.6776203471341487E-4</v>
      </c>
    </row>
    <row r="47" spans="1:24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7"/>
        <v>5.8537732620796583E-2</v>
      </c>
      <c r="I47" s="48">
        <f>'Anual_1900-2000 (ref1985e2000)'!N22</f>
        <v>1.0434932547726443</v>
      </c>
      <c r="J47" s="48">
        <f t="shared" si="8"/>
        <v>4.2573983472678052E-2</v>
      </c>
      <c r="K47" s="48">
        <f t="shared" si="9"/>
        <v>5.6352438649527594E-3</v>
      </c>
      <c r="L47" s="48">
        <f t="shared" si="10"/>
        <v>1.0572202647348386E-3</v>
      </c>
      <c r="M47" s="48">
        <f t="shared" si="11"/>
        <v>6.6924641296875979E-3</v>
      </c>
      <c r="N47" s="48">
        <f t="shared" si="12"/>
        <v>1.0067149087096634</v>
      </c>
      <c r="O47" s="48">
        <f t="shared" si="2"/>
        <v>94.142577288517856</v>
      </c>
      <c r="P47" s="202">
        <f t="shared" si="13"/>
        <v>6.714908709663403E-3</v>
      </c>
      <c r="Q47" s="48">
        <f t="shared" si="3"/>
        <v>0.94142577288517837</v>
      </c>
      <c r="R47" s="155">
        <f>'SNA 2008'!S47</f>
        <v>94.222569344514412</v>
      </c>
      <c r="S47" s="151">
        <f>'SNA 2008'!O47</f>
        <v>6.4246444678091041E-3</v>
      </c>
      <c r="T47" s="151">
        <f t="shared" si="4"/>
        <v>6.4597584130119401E-3</v>
      </c>
      <c r="U47" s="48">
        <f t="shared" si="5"/>
        <v>-2.5515029665146294E-4</v>
      </c>
      <c r="V47" s="240">
        <f t="shared" si="6"/>
        <v>6.5101673881329537E-8</v>
      </c>
      <c r="W47" s="48"/>
    </row>
    <row r="48" spans="1:24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7"/>
        <v>1.120253007004577E-2</v>
      </c>
      <c r="I48" s="48">
        <f>'Anual_1900-2000 (ref1985e2000)'!N23</f>
        <v>0.90253947082012154</v>
      </c>
      <c r="J48" s="48">
        <f t="shared" si="8"/>
        <v>-0.10254285475070336</v>
      </c>
      <c r="K48" s="48">
        <f t="shared" si="9"/>
        <v>1.0978098686702639E-3</v>
      </c>
      <c r="L48" s="48">
        <f t="shared" si="10"/>
        <v>-1.4430065283727454E-3</v>
      </c>
      <c r="M48" s="48">
        <f t="shared" si="11"/>
        <v>-3.4519665970248153E-4</v>
      </c>
      <c r="N48" s="48">
        <f t="shared" si="12"/>
        <v>0.99965486291380945</v>
      </c>
      <c r="O48" s="48">
        <f t="shared" si="2"/>
        <v>94.110085193706027</v>
      </c>
      <c r="P48" s="202">
        <f t="shared" si="13"/>
        <v>-3.4513708619055006E-4</v>
      </c>
      <c r="Q48" s="48">
        <f t="shared" si="3"/>
        <v>0.94110085193706006</v>
      </c>
      <c r="R48" s="155">
        <f>'SNA 2008'!S48</f>
        <v>94.193985617067128</v>
      </c>
      <c r="S48" s="151">
        <f>'SNA 2008'!O48</f>
        <v>-3.1830387775633184E-4</v>
      </c>
      <c r="T48" s="151">
        <f t="shared" si="4"/>
        <v>-3.0336391425256348E-4</v>
      </c>
      <c r="U48" s="48">
        <f t="shared" si="5"/>
        <v>4.1773171937986575E-5</v>
      </c>
      <c r="V48" s="240">
        <f t="shared" si="6"/>
        <v>1.7449978937605891E-9</v>
      </c>
      <c r="W48" s="48"/>
    </row>
    <row r="49" spans="1:23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7"/>
        <v>3.9710111228391562E-2</v>
      </c>
      <c r="I49" s="48">
        <f>'Anual_1900-2000 (ref1985e2000)'!N24</f>
        <v>0.90627913184056486</v>
      </c>
      <c r="J49" s="48">
        <f t="shared" si="8"/>
        <v>-9.8407927850663393E-2</v>
      </c>
      <c r="K49" s="48">
        <f t="shared" si="9"/>
        <v>3.7078839433335813E-3</v>
      </c>
      <c r="L49" s="48">
        <f t="shared" si="10"/>
        <v>-3.4579862692767576E-4</v>
      </c>
      <c r="M49" s="48">
        <f t="shared" si="11"/>
        <v>3.3620853164059057E-3</v>
      </c>
      <c r="N49" s="48">
        <f t="shared" si="12"/>
        <v>1.0033677434645252</v>
      </c>
      <c r="O49" s="48">
        <f t="shared" si="2"/>
        <v>94.427023818063034</v>
      </c>
      <c r="P49" s="202">
        <f t="shared" si="13"/>
        <v>3.3677434645251747E-3</v>
      </c>
      <c r="Q49" s="48">
        <f t="shared" si="3"/>
        <v>0.94427023818063016</v>
      </c>
      <c r="R49" s="155">
        <f>'SNA 2008'!S49</f>
        <v>94.546097642322863</v>
      </c>
      <c r="S49" s="151">
        <f>'SNA 2008'!O49</f>
        <v>3.9569479120393769E-3</v>
      </c>
      <c r="T49" s="151">
        <f t="shared" si="4"/>
        <v>3.7381582587150408E-3</v>
      </c>
      <c r="U49" s="48">
        <f t="shared" si="5"/>
        <v>3.7041479418986611E-4</v>
      </c>
      <c r="V49" s="240">
        <f t="shared" si="6"/>
        <v>1.3720711975472086E-7</v>
      </c>
      <c r="W49" s="48"/>
    </row>
    <row r="50" spans="1:23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7"/>
        <v>4.4852801828274946E-2</v>
      </c>
      <c r="I50" s="48">
        <f>'Anual_1900-2000 (ref1985e2000)'!N25</f>
        <v>0.84980383541317317</v>
      </c>
      <c r="J50" s="82">
        <f t="shared" si="8"/>
        <v>-0.16274973799886291</v>
      </c>
      <c r="K50" s="48">
        <f t="shared" si="9"/>
        <v>3.8603175813553109E-3</v>
      </c>
      <c r="L50" s="48">
        <f t="shared" si="10"/>
        <v>2.8705478984468024E-3</v>
      </c>
      <c r="M50" s="82">
        <f t="shared" si="11"/>
        <v>6.7308654798021138E-3</v>
      </c>
      <c r="N50" s="82">
        <f t="shared" si="12"/>
        <v>1.0067535686636306</v>
      </c>
      <c r="O50" s="48">
        <f t="shared" si="2"/>
        <v>95.064743207120614</v>
      </c>
      <c r="P50" s="202">
        <f t="shared" si="13"/>
        <v>6.753568663630638E-3</v>
      </c>
      <c r="Q50" s="48">
        <f t="shared" si="3"/>
        <v>0.95064743207120594</v>
      </c>
      <c r="R50" s="155">
        <f>'SNA 2008'!S50</f>
        <v>95.275220091764652</v>
      </c>
      <c r="S50" s="151">
        <f>'SNA 2008'!O50</f>
        <v>8.0375509512582433E-3</v>
      </c>
      <c r="T50" s="151">
        <f t="shared" si="4"/>
        <v>7.7118196057137656E-3</v>
      </c>
      <c r="U50" s="48">
        <f t="shared" si="5"/>
        <v>9.5825094208312755E-4</v>
      </c>
      <c r="V50" s="240">
        <f t="shared" si="6"/>
        <v>9.1824486800320144E-7</v>
      </c>
      <c r="W50" s="48"/>
    </row>
    <row r="51" spans="1:23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7"/>
        <v>1.0129832550956825E-2</v>
      </c>
      <c r="I51" s="83">
        <f>'Anual_1900-2000 (ref1985e2000)'!N26</f>
        <v>0.92076931166743314</v>
      </c>
      <c r="J51" s="83">
        <f t="shared" si="8"/>
        <v>-8.2545750032291157E-2</v>
      </c>
      <c r="K51" s="83">
        <f t="shared" si="9"/>
        <v>8.0465659428700302E-4</v>
      </c>
      <c r="L51" s="83">
        <f t="shared" si="10"/>
        <v>1.5770181225443541E-3</v>
      </c>
      <c r="M51" s="83">
        <f t="shared" si="11"/>
        <v>2.3816747168313572E-3</v>
      </c>
      <c r="N51" s="83">
        <f t="shared" si="12"/>
        <v>1.0023845131570261</v>
      </c>
      <c r="O51" s="83">
        <f t="shared" si="2"/>
        <v>95.291426338067311</v>
      </c>
      <c r="P51" s="264">
        <f t="shared" si="13"/>
        <v>2.3845131570261469E-3</v>
      </c>
      <c r="Q51" s="83">
        <f t="shared" si="3"/>
        <v>0.95291426338067287</v>
      </c>
      <c r="R51" s="265">
        <f>'SNA 2008'!S51</f>
        <v>95.515810685045139</v>
      </c>
      <c r="S51" s="156">
        <f>'SNA 2008'!O51</f>
        <v>2.5923520274482303E-3</v>
      </c>
      <c r="T51" s="156">
        <f t="shared" si="4"/>
        <v>2.5252168722229573E-3</v>
      </c>
      <c r="U51" s="83">
        <f t="shared" si="5"/>
        <v>1.4070371519681046E-4</v>
      </c>
      <c r="V51" s="266">
        <f t="shared" si="6"/>
        <v>1.979753547018515E-8</v>
      </c>
      <c r="W51" s="48"/>
    </row>
    <row r="52" spans="1:23">
      <c r="A52" s="161" t="s">
        <v>82</v>
      </c>
      <c r="B52" s="123">
        <v>1997</v>
      </c>
      <c r="C52" s="37">
        <f>'Trimestral_1996-2017 (ref2010)'!F5/'Trimestral_1996-2017 (ref2010)'!B5</f>
        <v>6.9836495772864715E-2</v>
      </c>
      <c r="D52" s="37">
        <f>'Trimestral_1996-2017 (ref2010)'!G5/'Trimestral_1996-2017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'Trimestral_1996-2017 (ref2010)'!R31</f>
        <v>0.99435027299070444</v>
      </c>
      <c r="H52" s="48">
        <f t="shared" si="7"/>
        <v>-5.6657470847985064E-3</v>
      </c>
      <c r="I52" s="48">
        <f>'Trimestral_1996-2017 (ref2010)'!N31</f>
        <v>0.96748336333383045</v>
      </c>
      <c r="J52" s="48">
        <f t="shared" si="8"/>
        <v>-3.3057049746633524E-2</v>
      </c>
      <c r="K52" s="48">
        <f t="shared" si="9"/>
        <v>-4.6958304655381146E-4</v>
      </c>
      <c r="L52" s="48">
        <f t="shared" si="10"/>
        <v>8.6242871249912528E-4</v>
      </c>
      <c r="M52" s="48">
        <f t="shared" si="11"/>
        <v>3.9284566594531382E-4</v>
      </c>
      <c r="N52" s="48">
        <f t="shared" si="12"/>
        <v>1.0003929228399093</v>
      </c>
      <c r="O52" s="48">
        <f t="shared" si="2"/>
        <v>95.328868515923077</v>
      </c>
      <c r="P52" s="202">
        <f t="shared" si="13"/>
        <v>3.9292283990932653E-4</v>
      </c>
      <c r="Q52" s="48">
        <f t="shared" si="3"/>
        <v>0.95328868515923049</v>
      </c>
      <c r="R52" s="155">
        <f>'SNA 2008'!S52</f>
        <v>95.553149361111124</v>
      </c>
      <c r="S52" s="151">
        <f>'SNA 2008'!O52</f>
        <v>4.0418718466073145E-4</v>
      </c>
      <c r="T52" s="151">
        <f t="shared" si="4"/>
        <v>3.9091618233877412E-4</v>
      </c>
      <c r="U52" s="48">
        <f t="shared" si="5"/>
        <v>-2.0066575705524059E-6</v>
      </c>
      <c r="V52" s="240">
        <f t="shared" si="6"/>
        <v>4.0266746054552837E-12</v>
      </c>
      <c r="W52" s="48"/>
    </row>
    <row r="53" spans="1:23">
      <c r="B53" s="123">
        <v>1998</v>
      </c>
      <c r="C53" s="37">
        <f>'Trimestral_1996-2017 (ref2010)'!F6/'Trimestral_1996-2017 (ref2010)'!B6</f>
        <v>7.0305003346416484E-2</v>
      </c>
      <c r="D53" s="37">
        <f>'Trimestral_1996-2017 (ref2010)'!G6/'Trimestral_1996-2017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'Trimestral_1996-2017 (ref2010)'!R32</f>
        <v>0.97787081881831983</v>
      </c>
      <c r="H53" s="48">
        <f t="shared" si="7"/>
        <v>-2.2377704769421157E-2</v>
      </c>
      <c r="I53" s="48">
        <f>'Trimestral_1996-2017 (ref2010)'!N32</f>
        <v>0.98311004666177348</v>
      </c>
      <c r="J53" s="48">
        <f t="shared" si="8"/>
        <v>-1.7034215292364378E-2</v>
      </c>
      <c r="K53" s="48">
        <f t="shared" si="9"/>
        <v>-1.839289001752365E-3</v>
      </c>
      <c r="L53" s="48">
        <f t="shared" si="10"/>
        <v>4.0500282142243317E-4</v>
      </c>
      <c r="M53" s="48">
        <f t="shared" si="11"/>
        <v>-1.4342861803299319E-3</v>
      </c>
      <c r="N53" s="48">
        <f t="shared" si="12"/>
        <v>0.99856674191650652</v>
      </c>
      <c r="O53" s="48">
        <f t="shared" si="2"/>
        <v>95.192237644532341</v>
      </c>
      <c r="P53" s="202">
        <f t="shared" si="13"/>
        <v>-1.4332580834934827E-3</v>
      </c>
      <c r="Q53" s="48">
        <f t="shared" si="3"/>
        <v>0.95192237644532318</v>
      </c>
      <c r="R53" s="155">
        <f>'SNA 2008'!S53</f>
        <v>95.412200847536184</v>
      </c>
      <c r="S53" s="151">
        <f>'SNA 2008'!O53</f>
        <v>-1.4800669416736856E-3</v>
      </c>
      <c r="T53" s="151">
        <f t="shared" si="4"/>
        <v>-1.4750797280608241E-3</v>
      </c>
      <c r="U53" s="48">
        <f t="shared" si="5"/>
        <v>-4.1821644567341387E-5</v>
      </c>
      <c r="V53" s="240">
        <f t="shared" si="6"/>
        <v>1.7490499543170354E-9</v>
      </c>
      <c r="W53" s="48"/>
    </row>
    <row r="54" spans="1:23">
      <c r="B54" s="123">
        <v>1999</v>
      </c>
      <c r="C54" s="37">
        <f>'Trimestral_1996-2017 (ref2010)'!F7/'Trimestral_1996-2017 (ref2010)'!B7</f>
        <v>9.5648982595650175E-2</v>
      </c>
      <c r="D54" s="37">
        <f>'Trimestral_1996-2017 (ref2010)'!G7/'Trimestral_1996-2017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'Trimestral_1996-2017 (ref2010)'!R33</f>
        <v>0.90047143396234364</v>
      </c>
      <c r="H54" s="48">
        <f t="shared" si="7"/>
        <v>-0.10483683728756753</v>
      </c>
      <c r="I54" s="48">
        <f>'Trimestral_1996-2017 (ref2010)'!N33</f>
        <v>1.3588324339000899</v>
      </c>
      <c r="J54" s="48">
        <f t="shared" si="8"/>
        <v>0.30662582653670667</v>
      </c>
      <c r="K54" s="48">
        <f t="shared" si="9"/>
        <v>-1.0998519862814539E-2</v>
      </c>
      <c r="L54" s="48">
        <f t="shared" si="10"/>
        <v>-5.6798446842724944E-3</v>
      </c>
      <c r="M54" s="48">
        <f t="shared" si="11"/>
        <v>-1.6678364547087033E-2</v>
      </c>
      <c r="N54" s="48">
        <f t="shared" si="12"/>
        <v>0.98345994935744285</v>
      </c>
      <c r="O54" s="48">
        <f t="shared" si="2"/>
        <v>93.617753213113446</v>
      </c>
      <c r="P54" s="202">
        <f t="shared" si="13"/>
        <v>-1.6540050642557147E-2</v>
      </c>
      <c r="Q54" s="48">
        <f t="shared" si="3"/>
        <v>0.93617753213113419</v>
      </c>
      <c r="R54" s="155">
        <f>'SNA 2008'!S54</f>
        <v>94.1781092324253</v>
      </c>
      <c r="S54" s="151">
        <f>'SNA 2008'!O54</f>
        <v>-1.2994841145803404E-2</v>
      </c>
      <c r="T54" s="151">
        <f t="shared" si="4"/>
        <v>-1.2934316619348296E-2</v>
      </c>
      <c r="U54" s="48">
        <f t="shared" si="5"/>
        <v>3.6057340232088508E-3</v>
      </c>
      <c r="V54" s="240">
        <f t="shared" si="6"/>
        <v>1.3001317846125885E-5</v>
      </c>
      <c r="W54" s="48"/>
    </row>
    <row r="55" spans="1:23" ht="15.75" thickBot="1">
      <c r="B55" s="140">
        <v>2000</v>
      </c>
      <c r="C55" s="43">
        <f>'Trimestral_1996-2017 (ref2010)'!F8/'Trimestral_1996-2017 (ref2010)'!B8</f>
        <v>0.10188048005849121</v>
      </c>
      <c r="D55" s="43">
        <f>'Trimestral_1996-2017 (ref2010)'!G8/'Trimestral_1996-2017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'Trimestral_1996-2017 (ref2010)'!R34</f>
        <v>0.95881711569433592</v>
      </c>
      <c r="H55" s="83">
        <f t="shared" si="7"/>
        <v>-4.20549254190185E-2</v>
      </c>
      <c r="I55" s="83">
        <f>'Trimestral_1996-2017 (ref2010)'!N34</f>
        <v>0.99450486018370599</v>
      </c>
      <c r="J55" s="83">
        <f t="shared" si="8"/>
        <v>-5.5102936375018034E-3</v>
      </c>
      <c r="K55" s="83">
        <f t="shared" si="9"/>
        <v>-4.7605673772804624E-3</v>
      </c>
      <c r="L55" s="83">
        <f t="shared" si="10"/>
        <v>1.2473460760535306E-4</v>
      </c>
      <c r="M55" s="83">
        <f t="shared" si="11"/>
        <v>-4.6358327696751096E-3</v>
      </c>
      <c r="N55" s="83">
        <f t="shared" si="12"/>
        <v>0.99537489611754726</v>
      </c>
      <c r="O55" s="83">
        <f t="shared" si="2"/>
        <v>93.184761379260976</v>
      </c>
      <c r="P55" s="264">
        <f t="shared" si="13"/>
        <v>-4.6251038824527413E-3</v>
      </c>
      <c r="Q55" s="83">
        <f t="shared" si="3"/>
        <v>0.9318476137926095</v>
      </c>
      <c r="R55" s="265">
        <f>'SNA 2008'!S55</f>
        <v>93.744575641968069</v>
      </c>
      <c r="S55" s="156">
        <f>'SNA 2008'!O55</f>
        <v>-4.8053292736089936E-3</v>
      </c>
      <c r="T55" s="156">
        <f t="shared" si="4"/>
        <v>-4.6033371660424427E-3</v>
      </c>
      <c r="U55" s="83">
        <f t="shared" si="5"/>
        <v>2.1766716410298592E-5</v>
      </c>
      <c r="V55" s="266">
        <f t="shared" si="6"/>
        <v>4.7378994328636202E-10</v>
      </c>
      <c r="W55" s="48"/>
    </row>
    <row r="56" spans="1:23">
      <c r="A56" s="162" t="s">
        <v>87</v>
      </c>
      <c r="B56" s="124">
        <v>2001</v>
      </c>
      <c r="C56" s="37">
        <f>'Anual_2000-2015 (ref2010)'!H5/'Anual_2000-2015 (ref2010)'!B5</f>
        <v>0.1237171067238706</v>
      </c>
      <c r="D56" s="37">
        <f>-('Anual_2000-2015 (ref2010)'!I5/'Anual_2000-2015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'Anual_2000-2015 (ref2010)'!K25</f>
        <v>0.98210605030275633</v>
      </c>
      <c r="H56" s="48">
        <f t="shared" si="7"/>
        <v>-1.8055982260298597E-2</v>
      </c>
      <c r="I56" s="48">
        <f>'Anual_2000-2015 (ref2010)'!H25</f>
        <v>1.1320652035547827</v>
      </c>
      <c r="J56" s="48">
        <f t="shared" si="8"/>
        <v>0.12404357843556911</v>
      </c>
      <c r="K56" s="48">
        <f t="shared" si="9"/>
        <v>-2.4318054228435857E-3</v>
      </c>
      <c r="L56" s="48">
        <f t="shared" si="10"/>
        <v>-2.7201065790953645E-3</v>
      </c>
      <c r="M56" s="48">
        <f t="shared" si="11"/>
        <v>-5.1519120019389505E-3</v>
      </c>
      <c r="N56" s="48">
        <f t="shared" si="12"/>
        <v>0.99486133633551155</v>
      </c>
      <c r="O56" s="48">
        <f t="shared" si="2"/>
        <v>92.705916231877339</v>
      </c>
      <c r="P56" s="202">
        <f t="shared" si="13"/>
        <v>-5.138663664488452E-3</v>
      </c>
      <c r="Q56" s="48">
        <f t="shared" si="3"/>
        <v>0.92705916231877317</v>
      </c>
      <c r="R56" s="155">
        <f>'SNA 2008'!S56</f>
        <v>93.305524692516357</v>
      </c>
      <c r="S56" s="151">
        <f>'SNA 2008'!O56</f>
        <v>-4.7485766484454128E-3</v>
      </c>
      <c r="T56" s="151">
        <f t="shared" si="4"/>
        <v>-4.6834811128544374E-3</v>
      </c>
      <c r="U56" s="48">
        <f t="shared" si="5"/>
        <v>4.5518255163401466E-4</v>
      </c>
      <c r="V56" s="240">
        <f t="shared" si="6"/>
        <v>2.0719115531205242E-7</v>
      </c>
      <c r="W56" s="48"/>
    </row>
    <row r="57" spans="1:23">
      <c r="B57" s="124">
        <v>2002</v>
      </c>
      <c r="C57" s="37">
        <f>'Anual_2000-2015 (ref2010)'!H6/'Anual_2000-2015 (ref2010)'!B6</f>
        <v>0.14230590274115704</v>
      </c>
      <c r="D57" s="37">
        <f>-('Anual_2000-2015 (ref2010)'!I6/'Anual_2000-2015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'Anual_2000-2015 (ref2010)'!K26</f>
        <v>1.0188503787534173</v>
      </c>
      <c r="H57" s="48">
        <f t="shared" si="7"/>
        <v>1.8674912010744522E-2</v>
      </c>
      <c r="I57" s="48">
        <f>'Anual_2000-2015 (ref2010)'!H26</f>
        <v>1.1063989526491069</v>
      </c>
      <c r="J57" s="48">
        <f t="shared" si="8"/>
        <v>0.10111055473845044</v>
      </c>
      <c r="K57" s="48">
        <f t="shared" si="9"/>
        <v>2.5788519723520791E-3</v>
      </c>
      <c r="L57" s="48">
        <f t="shared" si="10"/>
        <v>8.5218315283778416E-4</v>
      </c>
      <c r="M57" s="48">
        <f t="shared" si="11"/>
        <v>3.4310351251898635E-3</v>
      </c>
      <c r="N57" s="48">
        <f t="shared" si="12"/>
        <v>1.0034369278636752</v>
      </c>
      <c r="O57" s="48">
        <f t="shared" si="2"/>
        <v>93.024539778502216</v>
      </c>
      <c r="P57" s="202">
        <f t="shared" si="13"/>
        <v>3.436927863675221E-3</v>
      </c>
      <c r="Q57" s="48">
        <f t="shared" si="3"/>
        <v>0.93024539778502202</v>
      </c>
      <c r="R57" s="155">
        <f>'SNA 2008'!S57</f>
        <v>93.599527398904087</v>
      </c>
      <c r="S57" s="151">
        <f>'SNA 2008'!O57</f>
        <v>3.2471814277212907E-3</v>
      </c>
      <c r="T57" s="151">
        <f t="shared" si="4"/>
        <v>3.1509678270027486E-3</v>
      </c>
      <c r="U57" s="48">
        <f t="shared" si="5"/>
        <v>-2.8596003667247238E-4</v>
      </c>
      <c r="V57" s="240">
        <f t="shared" si="6"/>
        <v>8.1773142573721752E-8</v>
      </c>
      <c r="W57" s="48"/>
    </row>
    <row r="58" spans="1:23">
      <c r="B58" s="124">
        <v>2003</v>
      </c>
      <c r="C58" s="37">
        <f>'Anual_2000-2015 (ref2010)'!H7/'Anual_2000-2015 (ref2010)'!B7</f>
        <v>0.15180783705745879</v>
      </c>
      <c r="D58" s="37">
        <f>-('Anual_2000-2015 (ref2010)'!I7/'Anual_2000-2015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'Anual_2000-2015 (ref2010)'!K27</f>
        <v>0.98786492040016904</v>
      </c>
      <c r="H58" s="48">
        <f t="shared" si="7"/>
        <v>-1.2209310824077472E-2</v>
      </c>
      <c r="I58" s="48">
        <f>'Anual_2000-2015 (ref2010)'!H27</f>
        <v>0.97556975824810943</v>
      </c>
      <c r="J58" s="48">
        <f t="shared" si="8"/>
        <v>-2.4733611226491932E-2</v>
      </c>
      <c r="K58" s="48">
        <f t="shared" si="9"/>
        <v>-1.7178735188725549E-3</v>
      </c>
      <c r="L58" s="48">
        <f t="shared" si="10"/>
        <v>-5.4937869116060965E-4</v>
      </c>
      <c r="M58" s="48">
        <f t="shared" si="11"/>
        <v>-2.2672522100331645E-3</v>
      </c>
      <c r="N58" s="48">
        <f t="shared" si="12"/>
        <v>0.99773531606491639</v>
      </c>
      <c r="O58" s="48">
        <f t="shared" si="2"/>
        <v>92.813868597697294</v>
      </c>
      <c r="P58" s="202">
        <f t="shared" si="13"/>
        <v>-2.2646839350836112E-3</v>
      </c>
      <c r="Q58" s="48">
        <f t="shared" si="3"/>
        <v>0.9281386859769728</v>
      </c>
      <c r="R58" s="155">
        <f>'SNA 2008'!S58</f>
        <v>93.383106740471462</v>
      </c>
      <c r="S58" s="151">
        <f>'SNA 2008'!O58</f>
        <v>-2.3385764239010065E-3</v>
      </c>
      <c r="T58" s="151">
        <f t="shared" si="4"/>
        <v>-2.312198196367854E-3</v>
      </c>
      <c r="U58" s="48">
        <f t="shared" si="5"/>
        <v>-4.7514261284242743E-5</v>
      </c>
      <c r="V58" s="240">
        <f t="shared" si="6"/>
        <v>2.257605025387289E-9</v>
      </c>
      <c r="W58" s="48"/>
    </row>
    <row r="59" spans="1:23">
      <c r="B59" s="124">
        <v>2004</v>
      </c>
      <c r="C59" s="37">
        <f>'Anual_2000-2015 (ref2010)'!H8/'Anual_2000-2015 (ref2010)'!B8</f>
        <v>0.16545761513897567</v>
      </c>
      <c r="D59" s="37">
        <f>-('Anual_2000-2015 (ref2010)'!I8/'Anual_2000-2015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'Anual_2000-2015 (ref2010)'!K28</f>
        <v>1.0369520539142594</v>
      </c>
      <c r="H59" s="48">
        <f t="shared" si="7"/>
        <v>3.6285692801703233E-2</v>
      </c>
      <c r="I59" s="48">
        <f>'Anual_2000-2015 (ref2010)'!H28</f>
        <v>0.99402071017522675</v>
      </c>
      <c r="J59" s="48">
        <f t="shared" si="8"/>
        <v>-5.9972373562676758E-3</v>
      </c>
      <c r="K59" s="48">
        <f t="shared" si="9"/>
        <v>5.3844797619667303E-3</v>
      </c>
      <c r="L59" s="48">
        <f t="shared" si="10"/>
        <v>-2.0470193634189646E-4</v>
      </c>
      <c r="M59" s="48">
        <f t="shared" si="11"/>
        <v>5.1797778256248341E-3</v>
      </c>
      <c r="N59" s="48">
        <f t="shared" si="12"/>
        <v>1.005193216067136</v>
      </c>
      <c r="O59" s="48">
        <f t="shared" si="2"/>
        <v>93.295871071351897</v>
      </c>
      <c r="P59" s="202">
        <f t="shared" si="13"/>
        <v>5.193216067135964E-3</v>
      </c>
      <c r="Q59" s="48">
        <f t="shared" si="3"/>
        <v>0.93295871071351888</v>
      </c>
      <c r="R59" s="155">
        <f>'SNA 2008'!S59</f>
        <v>93.871821978134491</v>
      </c>
      <c r="S59" s="151">
        <f>'SNA 2008'!O59</f>
        <v>5.5348882744266081E-3</v>
      </c>
      <c r="T59" s="151">
        <f t="shared" si="4"/>
        <v>5.2334437643122289E-3</v>
      </c>
      <c r="U59" s="48">
        <f t="shared" si="5"/>
        <v>4.0227697176264954E-5</v>
      </c>
      <c r="V59" s="240">
        <f t="shared" si="6"/>
        <v>1.6182676201052753E-9</v>
      </c>
      <c r="W59" s="48"/>
    </row>
    <row r="60" spans="1:23">
      <c r="B60" s="124">
        <v>2005</v>
      </c>
      <c r="C60" s="37">
        <f>'Anual_2000-2015 (ref2010)'!H9/'Anual_2000-2015 (ref2010)'!B9</f>
        <v>0.15243829265981768</v>
      </c>
      <c r="D60" s="37">
        <f>-('Anual_2000-2015 (ref2010)'!I9/'Anual_2000-2015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'Anual_2000-2015 (ref2010)'!K29</f>
        <v>1.0012916881104064</v>
      </c>
      <c r="H60" s="48">
        <f t="shared" si="7"/>
        <v>1.2908545989997237E-3</v>
      </c>
      <c r="I60" s="48">
        <f>'Anual_2000-2015 (ref2010)'!H29</f>
        <v>0.86210812510175994</v>
      </c>
      <c r="J60" s="48">
        <f t="shared" si="8"/>
        <v>-0.14837458103192119</v>
      </c>
      <c r="K60" s="48">
        <f t="shared" si="9"/>
        <v>1.7482557082833705E-4</v>
      </c>
      <c r="L60" s="48">
        <f t="shared" si="10"/>
        <v>-5.0460167092532668E-3</v>
      </c>
      <c r="M60" s="48">
        <f t="shared" si="11"/>
        <v>-4.8711911384249299E-3</v>
      </c>
      <c r="N60" s="48">
        <f t="shared" si="12"/>
        <v>0.99514065387222017</v>
      </c>
      <c r="O60" s="48">
        <f t="shared" si="2"/>
        <v>92.84251414152348</v>
      </c>
      <c r="P60" s="202">
        <f t="shared" si="13"/>
        <v>-4.8593461277798289E-3</v>
      </c>
      <c r="Q60" s="48">
        <f t="shared" si="3"/>
        <v>0.92842514141523469</v>
      </c>
      <c r="R60" s="155">
        <f>'SNA 2008'!S60</f>
        <v>93.382794109251634</v>
      </c>
      <c r="S60" s="151">
        <f>'SNA 2008'!O60</f>
        <v>-5.3763437891174437E-3</v>
      </c>
      <c r="T60" s="151">
        <f t="shared" si="4"/>
        <v>-5.2095278282419111E-3</v>
      </c>
      <c r="U60" s="48">
        <f t="shared" si="5"/>
        <v>-3.5018170046208219E-4</v>
      </c>
      <c r="V60" s="240">
        <f t="shared" si="6"/>
        <v>1.2262722333851547E-7</v>
      </c>
      <c r="W60" s="48"/>
    </row>
    <row r="61" spans="1:23">
      <c r="B61" s="124">
        <v>2006</v>
      </c>
      <c r="C61" s="37">
        <f>'Anual_2000-2015 (ref2010)'!H10/'Anual_2000-2015 (ref2010)'!B10</f>
        <v>0.14374316302427639</v>
      </c>
      <c r="D61" s="37">
        <f>-('Anual_2000-2015 (ref2010)'!I10/'Anual_2000-2015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'Anual_2000-2015 (ref2010)'!K30</f>
        <v>1.0751550437489548</v>
      </c>
      <c r="H61" s="48">
        <f t="shared" si="7"/>
        <v>7.2464877923163057E-2</v>
      </c>
      <c r="I61" s="48">
        <f>'Anual_2000-2015 (ref2010)'!H30</f>
        <v>0.90876162793216453</v>
      </c>
      <c r="J61" s="48">
        <f t="shared" si="8"/>
        <v>-9.5672454692567577E-2</v>
      </c>
      <c r="K61" s="48">
        <f t="shared" si="9"/>
        <v>9.4355430155173073E-3</v>
      </c>
      <c r="L61" s="48">
        <f t="shared" si="10"/>
        <v>-2.5897889796279733E-3</v>
      </c>
      <c r="M61" s="48">
        <f t="shared" si="11"/>
        <v>6.8457540358893339E-3</v>
      </c>
      <c r="N61" s="48">
        <f t="shared" si="12"/>
        <v>1.0068692397719861</v>
      </c>
      <c r="O61" s="48">
        <f t="shared" si="2"/>
        <v>93.48027163219561</v>
      </c>
      <c r="P61" s="202">
        <f t="shared" si="13"/>
        <v>6.8692397719860576E-3</v>
      </c>
      <c r="Q61" s="48">
        <f t="shared" si="3"/>
        <v>0.934802716321956</v>
      </c>
      <c r="R61" s="155">
        <f>'SNA 2008'!S61</f>
        <v>94.102476099640697</v>
      </c>
      <c r="S61" s="151">
        <f>'SNA 2008'!O61</f>
        <v>8.0121366759877688E-3</v>
      </c>
      <c r="T61" s="151">
        <f t="shared" si="4"/>
        <v>7.7067943538622341E-3</v>
      </c>
      <c r="U61" s="48">
        <f t="shared" si="5"/>
        <v>8.3755458187617648E-4</v>
      </c>
      <c r="V61" s="240">
        <f t="shared" si="6"/>
        <v>7.0149767762177684E-7</v>
      </c>
      <c r="W61" s="48"/>
    </row>
    <row r="62" spans="1:23">
      <c r="B62" s="124">
        <v>2007</v>
      </c>
      <c r="C62" s="37">
        <f>'Anual_2000-2015 (ref2010)'!H11/'Anual_2000-2015 (ref2010)'!B11</f>
        <v>0.13327675103855963</v>
      </c>
      <c r="D62" s="37">
        <f>-('Anual_2000-2015 (ref2010)'!I11/'Anual_2000-2015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'Anual_2000-2015 (ref2010)'!K31</f>
        <v>1.0180771599836109</v>
      </c>
      <c r="H62" s="48">
        <f t="shared" si="7"/>
        <v>1.7915710917685294E-2</v>
      </c>
      <c r="I62" s="48">
        <f>'Anual_2000-2015 (ref2010)'!H31</f>
        <v>0.91916235873491425</v>
      </c>
      <c r="J62" s="48">
        <f t="shared" si="8"/>
        <v>-8.4292503313357234E-2</v>
      </c>
      <c r="K62" s="48">
        <f t="shared" si="9"/>
        <v>2.265675568362401E-3</v>
      </c>
      <c r="L62" s="48">
        <f t="shared" si="10"/>
        <v>-1.1486866792626289E-3</v>
      </c>
      <c r="M62" s="48">
        <f t="shared" si="11"/>
        <v>1.1169888890997721E-3</v>
      </c>
      <c r="N62" s="48">
        <f t="shared" si="12"/>
        <v>1.0011176129535251</v>
      </c>
      <c r="O62" s="48">
        <f t="shared" si="2"/>
        <v>93.584746394670802</v>
      </c>
      <c r="P62" s="202">
        <f t="shared" si="13"/>
        <v>1.1176129535250823E-3</v>
      </c>
      <c r="Q62" s="48">
        <f t="shared" si="3"/>
        <v>0.93584746394670781</v>
      </c>
      <c r="R62" s="155">
        <f>'SNA 2008'!S62</f>
        <v>94.221749931728866</v>
      </c>
      <c r="S62" s="151">
        <f>'SNA 2008'!O62</f>
        <v>1.3444237028403805E-3</v>
      </c>
      <c r="T62" s="151">
        <f t="shared" si="4"/>
        <v>1.2674887742791796E-3</v>
      </c>
      <c r="U62" s="48">
        <f t="shared" si="5"/>
        <v>1.4987582075409733E-4</v>
      </c>
      <c r="V62" s="240">
        <f t="shared" si="6"/>
        <v>2.2462761646714315E-8</v>
      </c>
      <c r="W62" s="48"/>
    </row>
    <row r="63" spans="1:23">
      <c r="B63" s="124">
        <v>2008</v>
      </c>
      <c r="C63" s="37">
        <f>'Anual_2000-2015 (ref2010)'!H12/'Anual_2000-2015 (ref2010)'!B12</f>
        <v>0.13534000513499714</v>
      </c>
      <c r="D63" s="37">
        <f>-('Anual_2000-2015 (ref2010)'!I12/'Anual_2000-2015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'Anual_2000-2015 (ref2010)'!K32</f>
        <v>1.031864502196991</v>
      </c>
      <c r="H63" s="48">
        <f t="shared" si="7"/>
        <v>3.1367362118509379E-2</v>
      </c>
      <c r="I63" s="48">
        <f>'Anual_2000-2015 (ref2010)'!H32</f>
        <v>1.0505019061856185</v>
      </c>
      <c r="J63" s="48">
        <f t="shared" si="8"/>
        <v>4.9268055852074666E-2</v>
      </c>
      <c r="K63" s="48">
        <f t="shared" si="9"/>
        <v>4.2749902522750969E-3</v>
      </c>
      <c r="L63" s="48">
        <f t="shared" si="10"/>
        <v>-9.3396661544624268E-5</v>
      </c>
      <c r="M63" s="48">
        <f t="shared" si="11"/>
        <v>4.1815935907304723E-3</v>
      </c>
      <c r="N63" s="48">
        <f t="shared" si="12"/>
        <v>1.0041903486523256</v>
      </c>
      <c r="O63" s="48">
        <f t="shared" si="2"/>
        <v>93.976899110603938</v>
      </c>
      <c r="P63" s="202">
        <f t="shared" si="13"/>
        <v>4.1903486523255928E-3</v>
      </c>
      <c r="Q63" s="48">
        <f t="shared" si="3"/>
        <v>0.93976899110603918</v>
      </c>
      <c r="R63" s="155">
        <f>'SNA 2008'!S63</f>
        <v>94.598130311587056</v>
      </c>
      <c r="S63" s="151">
        <f>'SNA 2008'!O63</f>
        <v>4.1981170199358875E-3</v>
      </c>
      <c r="T63" s="151">
        <f t="shared" si="4"/>
        <v>3.9946231112339969E-3</v>
      </c>
      <c r="U63" s="48">
        <f t="shared" si="5"/>
        <v>-1.957255410915959E-4</v>
      </c>
      <c r="V63" s="240">
        <f t="shared" si="6"/>
        <v>3.8308487435597997E-8</v>
      </c>
      <c r="W63" s="48"/>
    </row>
    <row r="64" spans="1:23">
      <c r="B64" s="124">
        <v>2009</v>
      </c>
      <c r="C64" s="37">
        <f>'Anual_2000-2015 (ref2010)'!H13/'Anual_2000-2015 (ref2010)'!B13</f>
        <v>0.10851371130861109</v>
      </c>
      <c r="D64" s="37">
        <f>-('Anual_2000-2015 (ref2010)'!I13/'Anual_2000-2015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'Anual_2000-2015 (ref2010)'!K33</f>
        <v>0.99539925318796751</v>
      </c>
      <c r="H64" s="48">
        <f t="shared" si="7"/>
        <v>-4.611362821208098E-3</v>
      </c>
      <c r="I64" s="48">
        <f>'Anual_2000-2015 (ref2010)'!H33</f>
        <v>0.88436398919358128</v>
      </c>
      <c r="J64" s="48">
        <f t="shared" si="8"/>
        <v>-0.12288654860985747</v>
      </c>
      <c r="K64" s="48">
        <f t="shared" si="9"/>
        <v>-5.0969336999494394E-4</v>
      </c>
      <c r="L64" s="48">
        <f t="shared" si="10"/>
        <v>4.9551952975301048E-4</v>
      </c>
      <c r="M64" s="48">
        <f t="shared" si="11"/>
        <v>-1.4173840241933459E-5</v>
      </c>
      <c r="N64" s="48">
        <f t="shared" si="12"/>
        <v>0.99998582626020649</v>
      </c>
      <c r="O64" s="48">
        <f t="shared" si="2"/>
        <v>93.975567106489336</v>
      </c>
      <c r="P64" s="202">
        <f t="shared" si="13"/>
        <v>-1.4173739793621465E-5</v>
      </c>
      <c r="Q64" s="48">
        <f t="shared" si="3"/>
        <v>0.93975567106489322</v>
      </c>
      <c r="R64" s="155">
        <f>'SNA 2008'!S64</f>
        <v>94.593488136555507</v>
      </c>
      <c r="S64" s="151">
        <f>'SNA 2008'!O64</f>
        <v>-4.9010848342412316E-5</v>
      </c>
      <c r="T64" s="151">
        <f t="shared" si="4"/>
        <v>-4.9072587547493995E-5</v>
      </c>
      <c r="U64" s="48">
        <f t="shared" si="5"/>
        <v>-3.4898847753872531E-5</v>
      </c>
      <c r="V64" s="240">
        <f t="shared" si="6"/>
        <v>1.2179295745479737E-9</v>
      </c>
      <c r="W64" s="48"/>
    </row>
    <row r="65" spans="1:24">
      <c r="B65" s="124">
        <v>2010</v>
      </c>
      <c r="C65" s="37">
        <f>'Anual_2000-2015 (ref2010)'!H14/'Anual_2000-2015 (ref2010)'!B14</f>
        <v>0.10738199419586</v>
      </c>
      <c r="D65" s="37">
        <f>-('Anual_2000-2015 (ref2010)'!I14/'Anual_2000-2015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'Anual_2000-2015 (ref2010)'!K34</f>
        <v>1.1309845512943431</v>
      </c>
      <c r="H65" s="48">
        <f t="shared" si="7"/>
        <v>0.12308853770766386</v>
      </c>
      <c r="I65" s="48">
        <f>'Anual_2000-2015 (ref2010)'!H34</f>
        <v>0.91039732574679766</v>
      </c>
      <c r="J65" s="48">
        <f t="shared" si="8"/>
        <v>-9.3874153062981483E-2</v>
      </c>
      <c r="K65" s="48">
        <f t="shared" si="9"/>
        <v>1.3858173750266572E-2</v>
      </c>
      <c r="L65" s="48">
        <f t="shared" si="10"/>
        <v>9.7723797146509472E-4</v>
      </c>
      <c r="M65" s="48">
        <f t="shared" si="11"/>
        <v>1.4835411721731667E-2</v>
      </c>
      <c r="N65" s="48">
        <f t="shared" si="12"/>
        <v>1.0149460026527637</v>
      </c>
      <c r="O65" s="48">
        <f t="shared" si="2"/>
        <v>95.380126181757902</v>
      </c>
      <c r="P65" s="202">
        <f t="shared" si="13"/>
        <v>1.494600265276369E-2</v>
      </c>
      <c r="Q65" s="48">
        <f t="shared" si="3"/>
        <v>0.95380126181757885</v>
      </c>
      <c r="R65" s="155">
        <f>'SNA 2008'!S65</f>
        <v>96.158757113304674</v>
      </c>
      <c r="S65" s="151">
        <f>'SNA 2008'!O65</f>
        <v>1.7793042556482508E-2</v>
      </c>
      <c r="T65" s="151">
        <f t="shared" si="4"/>
        <v>1.6547322734198566E-2</v>
      </c>
      <c r="U65" s="48">
        <f t="shared" si="5"/>
        <v>1.601320081434876E-3</v>
      </c>
      <c r="V65" s="240">
        <f t="shared" si="6"/>
        <v>2.564226003206598E-6</v>
      </c>
      <c r="W65" s="48"/>
    </row>
    <row r="66" spans="1:24">
      <c r="B66" s="124">
        <v>2011</v>
      </c>
      <c r="C66" s="37">
        <f>'Anual_2000-2015 (ref2010)'!H15/'Anual_2000-2015 (ref2010)'!B15</f>
        <v>0.11466138010804358</v>
      </c>
      <c r="D66" s="37">
        <f>-('Anual_2000-2015 (ref2010)'!I15/'Anual_2000-2015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'Anual_2000-2015 (ref2010)'!K35</f>
        <v>1.0734154215147984</v>
      </c>
      <c r="H66" s="48">
        <f t="shared" si="7"/>
        <v>7.0845547635958656E-2</v>
      </c>
      <c r="I66" s="48">
        <f>'Anual_2000-2015 (ref2010)'!H35</f>
        <v>1.0307794166879021</v>
      </c>
      <c r="J66" s="48">
        <f t="shared" si="8"/>
        <v>3.0315231307901213E-2</v>
      </c>
      <c r="K66" s="48">
        <f t="shared" si="9"/>
        <v>8.3957839402603578E-3</v>
      </c>
      <c r="L66" s="48">
        <f t="shared" si="10"/>
        <v>-2.332392723871778E-4</v>
      </c>
      <c r="M66" s="48">
        <f t="shared" si="11"/>
        <v>8.1625446678731794E-3</v>
      </c>
      <c r="N66" s="48">
        <f t="shared" si="12"/>
        <v>1.0081959490620302</v>
      </c>
      <c r="O66" s="48">
        <f t="shared" si="2"/>
        <v>96.161856837473607</v>
      </c>
      <c r="P66" s="202">
        <f t="shared" si="13"/>
        <v>8.19594906203025E-3</v>
      </c>
      <c r="Q66" s="48">
        <f t="shared" si="3"/>
        <v>0.96161856837473592</v>
      </c>
      <c r="R66" s="155">
        <f>'SNA 2008'!S66</f>
        <v>96.926583382828795</v>
      </c>
      <c r="S66" s="151">
        <f>'SNA 2008'!O66</f>
        <v>8.3023424798371881E-3</v>
      </c>
      <c r="T66" s="151">
        <f t="shared" si="4"/>
        <v>7.9849853780804558E-3</v>
      </c>
      <c r="U66" s="48">
        <f t="shared" si="5"/>
        <v>-2.1096368394979415E-4</v>
      </c>
      <c r="V66" s="240">
        <f t="shared" si="6"/>
        <v>4.4505675945668631E-8</v>
      </c>
      <c r="W66" s="48"/>
    </row>
    <row r="67" spans="1:24">
      <c r="B67" s="124">
        <v>2012</v>
      </c>
      <c r="C67" s="37">
        <f>'Anual_2000-2015 (ref2010)'!H16/'Anual_2000-2015 (ref2010)'!B16</f>
        <v>0.11703054773238956</v>
      </c>
      <c r="D67" s="37">
        <f>-('Anual_2000-2015 (ref2010)'!I16/'Anual_2000-2015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'Anual_2000-2015 (ref2010)'!K36</f>
        <v>0.96039819058502074</v>
      </c>
      <c r="H67" s="48">
        <f t="shared" si="7"/>
        <v>-4.0407298659074456E-2</v>
      </c>
      <c r="I67" s="48">
        <f>'Anual_2000-2015 (ref2010)'!H36</f>
        <v>1.0529126487587313</v>
      </c>
      <c r="J67" s="48">
        <f t="shared" si="8"/>
        <v>5.1560275065832051E-2</v>
      </c>
      <c r="K67" s="48">
        <f t="shared" si="9"/>
        <v>-5.0034953817110085E-3</v>
      </c>
      <c r="L67" s="48">
        <f t="shared" si="10"/>
        <v>-7.0080492503430715E-4</v>
      </c>
      <c r="M67" s="48">
        <f t="shared" si="11"/>
        <v>-5.7043003067453156E-3</v>
      </c>
      <c r="N67" s="48">
        <f t="shared" si="12"/>
        <v>0.99431193832290421</v>
      </c>
      <c r="O67" s="48">
        <f t="shared" si="2"/>
        <v>95.614882264797998</v>
      </c>
      <c r="P67" s="202">
        <f t="shared" si="13"/>
        <v>-5.6880616770957904E-3</v>
      </c>
      <c r="Q67" s="48">
        <f t="shared" si="3"/>
        <v>0.95614882264797985</v>
      </c>
      <c r="R67" s="155">
        <f>'SNA 2008'!S67</f>
        <v>96.402847444928994</v>
      </c>
      <c r="S67" s="151">
        <f>'SNA 2008'!O67</f>
        <v>-5.5072386576930921E-3</v>
      </c>
      <c r="T67" s="151">
        <f t="shared" si="4"/>
        <v>-5.4034292721452104E-3</v>
      </c>
      <c r="U67" s="48">
        <f t="shared" si="5"/>
        <v>2.8463240495057995E-4</v>
      </c>
      <c r="V67" s="240">
        <f t="shared" si="6"/>
        <v>8.1015605947950926E-8</v>
      </c>
      <c r="W67" s="48"/>
    </row>
    <row r="68" spans="1:24">
      <c r="B68" s="250">
        <v>2013</v>
      </c>
      <c r="C68" s="37">
        <f>'Anual_2000-2015 (ref2010)'!H17/'Anual_2000-2015 (ref2010)'!B17</f>
        <v>0.11630182126667341</v>
      </c>
      <c r="D68" s="37">
        <f>-('Anual_2000-2015 (ref2010)'!I17/'Anual_2000-2015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'Anual_2000-2015 (ref2010)'!K37</f>
        <v>0.97584634779115498</v>
      </c>
      <c r="H68" s="82">
        <f t="shared" si="7"/>
        <v>-2.4450135504382485E-2</v>
      </c>
      <c r="I68" s="48">
        <f>'Anual_2000-2015 (ref2010)'!H37</f>
        <v>1.0086724691694453</v>
      </c>
      <c r="J68" s="82">
        <f t="shared" si="8"/>
        <v>8.6350793280169733E-3</v>
      </c>
      <c r="K68" s="48">
        <f t="shared" si="9"/>
        <v>-3.1249547392300744E-3</v>
      </c>
      <c r="L68" s="48">
        <f t="shared" si="10"/>
        <v>-1.9873600853755283E-4</v>
      </c>
      <c r="M68" s="82">
        <f t="shared" si="11"/>
        <v>-3.3236907477676271E-3</v>
      </c>
      <c r="N68" s="82">
        <f t="shared" si="12"/>
        <v>0.99668182659798277</v>
      </c>
      <c r="O68" s="48">
        <f>(O67*N68)</f>
        <v>95.297615505629935</v>
      </c>
      <c r="P68" s="202">
        <f t="shared" si="13"/>
        <v>-3.3181734020172327E-3</v>
      </c>
      <c r="Q68" s="48">
        <f>(Q67*N68)</f>
        <v>0.95297615505629918</v>
      </c>
      <c r="R68" s="155">
        <f>'SNA 2008'!S68</f>
        <v>96.086306557041496</v>
      </c>
      <c r="S68" s="151">
        <f>'SNA 2008'!O68</f>
        <v>-3.3821861997771485E-3</v>
      </c>
      <c r="T68" s="151">
        <f>(R68/R67)-1</f>
        <v>-3.2835221809015547E-3</v>
      </c>
      <c r="U68" s="48">
        <f>(T68-P68)</f>
        <v>3.4651221115677977E-5</v>
      </c>
      <c r="V68" s="240">
        <f>U68^2</f>
        <v>1.2007071248076073E-9</v>
      </c>
      <c r="W68" s="48"/>
    </row>
    <row r="69" spans="1:24" s="65" customFormat="1">
      <c r="A69" s="260"/>
      <c r="B69" s="250">
        <v>2014</v>
      </c>
      <c r="C69" s="37">
        <f>'Anual_2000-2015 (ref2010)'!H18/'Anual_2000-2015 (ref2010)'!B18</f>
        <v>0.11011942820784318</v>
      </c>
      <c r="D69" s="37">
        <f>-('Anual_2000-2015 (ref2010)'!I18/'Anual_2000-2015 (ref2010)'!B18)</f>
        <v>0.13673462995805641</v>
      </c>
      <c r="E69" s="82">
        <f>(C69+D69)/2</f>
        <v>0.12342702908294979</v>
      </c>
      <c r="F69" s="82">
        <f>(C69-D69)</f>
        <v>-2.661520175021323E-2</v>
      </c>
      <c r="G69" s="48">
        <f>'Anual_2000-2015 (ref2010)'!K38</f>
        <v>0.95711264357757908</v>
      </c>
      <c r="H69" s="82">
        <f>LN(G69)</f>
        <v>-4.3834189568107126E-2</v>
      </c>
      <c r="I69" s="48">
        <f>'Anual_2000-2015 (ref2010)'!H38</f>
        <v>0.97901046200932174</v>
      </c>
      <c r="J69" s="82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2">
        <f>SUM(K69:L69)</f>
        <v>-4.8457368444342411E-3</v>
      </c>
      <c r="N69" s="82">
        <f>EXP(M69)</f>
        <v>0.99516598479737495</v>
      </c>
      <c r="O69" s="48">
        <f>(O68*N69)</f>
        <v>94.836945383501799</v>
      </c>
      <c r="P69" s="202">
        <f>(O69/O68)-1</f>
        <v>-4.8340152026250527E-3</v>
      </c>
      <c r="Q69" s="48">
        <f>(Q68*N69)</f>
        <v>0.94836945383501781</v>
      </c>
      <c r="R69" s="155">
        <f>'SNA 2008'!S69</f>
        <v>95.613058862237096</v>
      </c>
      <c r="S69" s="151">
        <f>'SNA 2008'!O69</f>
        <v>-4.9500565769557969E-3</v>
      </c>
      <c r="T69" s="151">
        <f>(R69/R68)-1</f>
        <v>-4.9252355695809102E-3</v>
      </c>
      <c r="U69" s="48">
        <f>(T69-P69)</f>
        <v>-9.1220366955857557E-5</v>
      </c>
      <c r="V69" s="240">
        <f>U69^2</f>
        <v>8.321155347561309E-9</v>
      </c>
      <c r="W69" s="82"/>
      <c r="X69" s="261"/>
    </row>
    <row r="70" spans="1:24" ht="15.75" thickBot="1">
      <c r="B70" s="141">
        <v>2015</v>
      </c>
      <c r="C70" s="43">
        <f>'Anual_2000-2015 (ref2010)'!H19/'Anual_2000-2015 (ref2010)'!B19</f>
        <v>0.12900191417740489</v>
      </c>
      <c r="D70" s="43">
        <f>-('Anual_2000-2015 (ref2010)'!I19/'Anual_2000-2015 (ref2010)'!B19)</f>
        <v>0.14053434519938751</v>
      </c>
      <c r="E70" s="83">
        <f>(C70+D70)/2</f>
        <v>0.13476812968839619</v>
      </c>
      <c r="F70" s="83">
        <f>(C70-D70)</f>
        <v>-1.153243102198262E-2</v>
      </c>
      <c r="G70" s="83">
        <f>'Anual_2000-2015 (ref2010)'!K39</f>
        <v>0.91561337926834319</v>
      </c>
      <c r="H70" s="83">
        <f>LN(G70)</f>
        <v>-8.8161078441305815E-2</v>
      </c>
      <c r="I70" s="83">
        <f>'Anual_2000-2015 (ref2010)'!H39</f>
        <v>1.0925281851086823</v>
      </c>
      <c r="J70" s="83">
        <f>LN(I70)</f>
        <v>8.8494446381309419E-2</v>
      </c>
      <c r="K70" s="83">
        <f>(E70*H70)</f>
        <v>-1.1881303652846771E-2</v>
      </c>
      <c r="L70" s="83">
        <f>(F70*J70)</f>
        <v>-1.0205560987209903E-3</v>
      </c>
      <c r="M70" s="83">
        <f>SUM(K70:L70)</f>
        <v>-1.2901859751567761E-2</v>
      </c>
      <c r="N70" s="83">
        <f>EXP(M70)</f>
        <v>0.98718101245623202</v>
      </c>
      <c r="O70" s="83">
        <f>(O69*N70)</f>
        <v>93.621231761941686</v>
      </c>
      <c r="P70" s="264">
        <f>(O70/O69)-1</f>
        <v>-1.2818987543767979E-2</v>
      </c>
      <c r="Q70" s="83">
        <f>(Q69*N70)</f>
        <v>0.9362123176194167</v>
      </c>
      <c r="R70" s="265">
        <f>'SNA 2008'!S70</f>
        <v>94.493777967245194</v>
      </c>
      <c r="S70" s="156">
        <f>'SNA 2008'!O70</f>
        <v>-1.1291280245543378E-2</v>
      </c>
      <c r="T70" s="156">
        <f>(R70/R69)-1</f>
        <v>-1.1706360075819822E-2</v>
      </c>
      <c r="U70" s="83">
        <f>(T70-P70)</f>
        <v>1.1126274679481574E-3</v>
      </c>
      <c r="V70" s="266">
        <f>U70^2</f>
        <v>1.237939882432728E-6</v>
      </c>
      <c r="W70" s="48"/>
    </row>
    <row r="71" spans="1:24">
      <c r="A71" s="161" t="s">
        <v>82</v>
      </c>
      <c r="B71" s="262">
        <v>2016</v>
      </c>
      <c r="C71" s="37">
        <f>'Trimestral_1996-2017 (ref2010)'!F24/'Trimestral_1996-2017 (ref2010)'!B24</f>
        <v>0.12503551368752397</v>
      </c>
      <c r="D71" s="37">
        <f>'Trimestral_1996-2017 (ref2010)'!G24/'Trimestral_1996-2017 (ref2010)'!B24</f>
        <v>0.12140314117080385</v>
      </c>
      <c r="E71" s="48">
        <f>(C71+D71)/2</f>
        <v>0.12321932742916392</v>
      </c>
      <c r="F71" s="48">
        <f>(C71-D71)</f>
        <v>3.6323725167201198E-3</v>
      </c>
      <c r="G71" s="48">
        <f>'Trimestral_1996-2017 (ref2010)'!R50</f>
        <v>0.99081259330147331</v>
      </c>
      <c r="H71" s="48">
        <f>LN(G71)</f>
        <v>-9.2298712120657111E-3</v>
      </c>
      <c r="I71" s="48">
        <f>'Trimestral_1996-2017 (ref2010)'!N50</f>
        <v>0.92360953913590582</v>
      </c>
      <c r="J71" s="48">
        <f>LN(I71)</f>
        <v>-7.9465873343887439E-2</v>
      </c>
      <c r="K71" s="48">
        <f>(E71*H71)</f>
        <v>-1.1372985230085389E-3</v>
      </c>
      <c r="L71" s="48">
        <f>(F71*J71)</f>
        <v>-2.8864965435149869E-4</v>
      </c>
      <c r="M71" s="48">
        <f>SUM(K71:L71)</f>
        <v>-1.4259481773600377E-3</v>
      </c>
      <c r="N71" s="48">
        <f>EXP(M71)</f>
        <v>0.99857506800367768</v>
      </c>
      <c r="O71" s="48">
        <f>(O70*N71)</f>
        <v>93.487827873268984</v>
      </c>
      <c r="P71" s="202">
        <f>(O71/O70)-1</f>
        <v>-1.4249319963223206E-3</v>
      </c>
      <c r="Q71" s="48">
        <f>(Q70*N71)</f>
        <v>0.93487827873268969</v>
      </c>
      <c r="R71" s="155">
        <f>'SNA 2008'!S71</f>
        <v>94.348838715585188</v>
      </c>
      <c r="S71" s="151">
        <f>'SNA 2008'!O71</f>
        <v>-1.4807368317525382E-3</v>
      </c>
      <c r="T71" s="151">
        <f>(R71/R70)-1</f>
        <v>-1.5338496859576001E-3</v>
      </c>
      <c r="U71" s="48">
        <f>(T71-P71)</f>
        <v>-1.0891768963527948E-4</v>
      </c>
      <c r="V71" s="240">
        <f>U71^2</f>
        <v>1.1863063115487066E-8</v>
      </c>
    </row>
    <row r="72" spans="1:24">
      <c r="B72" s="262">
        <v>2017</v>
      </c>
      <c r="C72" s="37">
        <f>'Trimestral_1996-2017 (ref2010)'!F25/'Trimestral_1996-2017 (ref2010)'!B25</f>
        <v>0.12567574373478219</v>
      </c>
      <c r="D72" s="37">
        <f>'Trimestral_1996-2017 (ref2010)'!G25/'Trimestral_1996-2017 (ref2010)'!B25</f>
        <v>0.11552182580832167</v>
      </c>
      <c r="E72" s="48">
        <f>(C72+D72)/2</f>
        <v>0.12059878477155192</v>
      </c>
      <c r="F72" s="48">
        <f>(C72-D72)</f>
        <v>1.0153917926460518E-2</v>
      </c>
      <c r="G72" s="48">
        <f>'Trimestral_1996-2017 (ref2010)'!R51</f>
        <v>1.0544257709873672</v>
      </c>
      <c r="H72" s="48">
        <f>LN(G72)</f>
        <v>5.2996325843906518E-2</v>
      </c>
      <c r="I72" s="48">
        <f>'Trimestral_1996-2017 (ref2010)'!N51</f>
        <v>0.94385016013950607</v>
      </c>
      <c r="J72" s="48">
        <f>LN(I72)</f>
        <v>-5.7787854101141706E-2</v>
      </c>
      <c r="K72" s="48">
        <f>(E72*H72)</f>
        <v>6.3912924941323165E-3</v>
      </c>
      <c r="L72" s="48">
        <f>(F72*J72)</f>
        <v>-5.8677312768926776E-4</v>
      </c>
      <c r="M72" s="48">
        <f>SUM(K72:L72)</f>
        <v>5.8045193664430488E-3</v>
      </c>
      <c r="N72" s="48">
        <f>EXP(M72)</f>
        <v>1.0058213982310766</v>
      </c>
      <c r="O72" s="48">
        <f>(O71*N72)</f>
        <v>94.032057749077623</v>
      </c>
      <c r="P72" s="202">
        <f>(O72/O71)-1</f>
        <v>5.8213982310766355E-3</v>
      </c>
      <c r="Q72" s="48">
        <f>(Q71*N72)</f>
        <v>0.94032057749077613</v>
      </c>
      <c r="R72" s="155">
        <f>'SNA 2008'!S72</f>
        <v>94.932951166680709</v>
      </c>
      <c r="S72" s="151">
        <f>'SNA 2008'!O72</f>
        <v>6.2519954247655107E-3</v>
      </c>
      <c r="T72" s="151">
        <f>(R72/R71)-1</f>
        <v>6.1909871816898665E-3</v>
      </c>
      <c r="U72" s="48">
        <f>(T72-P72)</f>
        <v>3.6958895061323105E-4</v>
      </c>
      <c r="V72" s="240">
        <f>U72^2</f>
        <v>1.3659599241538934E-7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zoomScaleNormal="100" workbookViewId="0">
      <pane xSplit="2" ySplit="1" topLeftCell="E74" activePane="bottomRight" state="frozen"/>
      <selection pane="topRight" activeCell="C1" sqref="C1"/>
      <selection pane="bottomLeft" activeCell="A2" sqref="A2"/>
      <selection pane="bottomRight" activeCell="M61" sqref="M61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2.28515625" style="53" customWidth="1"/>
    <col min="18" max="18" width="9.140625" style="53"/>
    <col min="19" max="19" width="11.8554687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31" t="s">
        <v>37</v>
      </c>
      <c r="H1" s="231" t="s">
        <v>51</v>
      </c>
      <c r="I1" s="231" t="s">
        <v>120</v>
      </c>
      <c r="J1" s="232" t="s">
        <v>93</v>
      </c>
      <c r="K1" s="232" t="s">
        <v>121</v>
      </c>
      <c r="L1" s="233" t="s">
        <v>97</v>
      </c>
      <c r="M1" s="233" t="s">
        <v>122</v>
      </c>
      <c r="N1" s="232" t="s">
        <v>123</v>
      </c>
      <c r="O1" s="232" t="s">
        <v>124</v>
      </c>
      <c r="P1" s="232" t="s">
        <v>125</v>
      </c>
      <c r="Q1" s="232" t="s">
        <v>126</v>
      </c>
      <c r="R1" s="232" t="s">
        <v>127</v>
      </c>
      <c r="S1" s="232" t="s">
        <v>128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(ref1987)'!AF5)</f>
        <v>1.0339724769794301</v>
      </c>
      <c r="H3" s="238">
        <f>('Anual_1947-1989 (ref1987)'!AI5)</f>
        <v>1.0381256206359935</v>
      </c>
      <c r="I3" s="238">
        <f>(G3/H3)</f>
        <v>0.99599938237337882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(ref1987)'!AL5)</f>
        <v>1.020314641524511</v>
      </c>
      <c r="M3" s="238">
        <f>L3-1</f>
        <v>2.0314641524511012E-2</v>
      </c>
      <c r="N3" s="238">
        <f>(E3)*(I3)*(K3)</f>
        <v>-3.3482622161819086E-3</v>
      </c>
      <c r="O3" s="238">
        <f>(F3*M3)/L3</f>
        <v>1.919978156935695E-4</v>
      </c>
      <c r="P3" s="238">
        <f>(N3+O3)</f>
        <v>-3.1562644004883393E-3</v>
      </c>
      <c r="Q3" s="239">
        <f>P3</f>
        <v>-3.1562644004883393E-3</v>
      </c>
      <c r="R3" s="238">
        <f>P3+1</f>
        <v>0.99684373559951167</v>
      </c>
      <c r="S3" s="46">
        <f>S2*R3</f>
        <v>99.684373559951169</v>
      </c>
      <c r="U3" s="46">
        <f>'SNA 2008'!S3</f>
        <v>99.676557659978997</v>
      </c>
      <c r="V3" s="151">
        <f>(U3/U2)-1</f>
        <v>-3.2344234002100736E-3</v>
      </c>
      <c r="W3" s="151">
        <f>V3-Q3</f>
        <v>-7.8158999721734262E-5</v>
      </c>
      <c r="X3" s="53">
        <f>W3^2</f>
        <v>6.1088292375020566E-9</v>
      </c>
      <c r="Y3" s="228">
        <f>AVERAGE(X3:X71)</f>
        <v>7.5040476384817931E-6</v>
      </c>
      <c r="Z3" s="228">
        <f>SQRT(Y3)</f>
        <v>2.7393516821470356E-3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(ref1987)'!AF6)</f>
        <v>1.0596574784322546</v>
      </c>
      <c r="H4" s="238">
        <f>('Anual_1947-1989 (ref1987)'!AI6)</f>
        <v>1.0422614706786131</v>
      </c>
      <c r="I4" s="238">
        <f t="shared" ref="I4:I67" si="2">(G4/H4)</f>
        <v>1.0166906368920219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(ref1987)'!AL6)</f>
        <v>0.9835931279844311</v>
      </c>
      <c r="M4" s="238">
        <f t="shared" ref="M4:M67" si="4">L4-1</f>
        <v>-1.6406872015568896E-2</v>
      </c>
      <c r="N4" s="238">
        <f t="shared" ref="N4:N67" si="5">(E4)*(I4)*(K4)</f>
        <v>-1.7809406287685382E-6</v>
      </c>
      <c r="O4" s="238">
        <f t="shared" ref="O4:O67" si="6">(F4*M4)/L4</f>
        <v>-2.0686913136351981E-5</v>
      </c>
      <c r="P4" s="238">
        <f t="shared" ref="P4:P67" si="7">(N4+O4)</f>
        <v>-2.2467853765120518E-5</v>
      </c>
      <c r="Q4" s="239">
        <f t="shared" ref="Q4:Q67" si="8">P4</f>
        <v>-2.2467853765120518E-5</v>
      </c>
      <c r="R4" s="238">
        <f t="shared" ref="R4:R67" si="9">P4+1</f>
        <v>0.99997753214623486</v>
      </c>
      <c r="S4" s="46">
        <f t="shared" ref="S4:S67" si="10">S3*R4</f>
        <v>99.682133866023349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-4.9402900172711205E-7</v>
      </c>
      <c r="X4" s="53">
        <f t="shared" ref="X4:X67" si="13">W4^2</f>
        <v>2.4406465454748689E-13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(ref1987)'!AF7)</f>
        <v>1.1116248009812979</v>
      </c>
      <c r="H5" s="238">
        <f>('Anual_1947-1989 (ref1987)'!AI7)</f>
        <v>1.4956116404841613</v>
      </c>
      <c r="I5" s="238">
        <f t="shared" si="2"/>
        <v>0.74325765519011422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(ref1987)'!AL7)</f>
        <v>1.0442690768575869</v>
      </c>
      <c r="M5" s="238">
        <f t="shared" si="4"/>
        <v>4.4269076857586853E-2</v>
      </c>
      <c r="N5" s="238">
        <f t="shared" si="5"/>
        <v>4.1210381111047391E-2</v>
      </c>
      <c r="O5" s="238">
        <f t="shared" si="6"/>
        <v>6.7767608934072774E-4</v>
      </c>
      <c r="P5" s="238">
        <f t="shared" si="7"/>
        <v>4.1888057200388115E-2</v>
      </c>
      <c r="Q5" s="239">
        <f t="shared" si="8"/>
        <v>4.1888057200388115E-2</v>
      </c>
      <c r="R5" s="238">
        <f t="shared" si="9"/>
        <v>1.0418880572003881</v>
      </c>
      <c r="S5" s="46">
        <f t="shared" si="10"/>
        <v>103.85762479126008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-1.3138505004654938E-3</v>
      </c>
      <c r="X5" s="53">
        <f t="shared" si="13"/>
        <v>1.7262031375734285E-6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(ref1987)'!AF8)</f>
        <v>1.1080723888850601</v>
      </c>
      <c r="H6" s="238">
        <f>('Anual_1947-1989 (ref1987)'!AI8)</f>
        <v>1.1795305748948102</v>
      </c>
      <c r="I6" s="238">
        <f t="shared" si="2"/>
        <v>0.93941811468844483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(ref1987)'!AL8)</f>
        <v>1.1223132288597109</v>
      </c>
      <c r="M6" s="238">
        <f t="shared" si="4"/>
        <v>0.12231322885971085</v>
      </c>
      <c r="N6" s="238">
        <f t="shared" si="5"/>
        <v>-9.8418552473345609E-3</v>
      </c>
      <c r="O6" s="238">
        <f t="shared" si="6"/>
        <v>-1.8122197795458715E-3</v>
      </c>
      <c r="P6" s="238">
        <f t="shared" si="7"/>
        <v>-1.1654075026880432E-2</v>
      </c>
      <c r="Q6" s="239">
        <f t="shared" si="8"/>
        <v>-1.1654075026880432E-2</v>
      </c>
      <c r="R6" s="238">
        <f t="shared" si="9"/>
        <v>0.98834592497311957</v>
      </c>
      <c r="S6" s="46">
        <f t="shared" si="10"/>
        <v>102.64726023982914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-7.4698837322162079E-4</v>
      </c>
      <c r="X6" s="53">
        <f t="shared" si="13"/>
        <v>5.5799162972828339E-7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(ref1987)'!AF9)</f>
        <v>1.2082920306863689</v>
      </c>
      <c r="H7" s="238">
        <f>('Anual_1947-1989 (ref1987)'!AI9)</f>
        <v>0.98991691538275506</v>
      </c>
      <c r="I7" s="238">
        <f t="shared" si="2"/>
        <v>1.2205994381045386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(ref1987)'!AL9)</f>
        <v>0.85597180532179606</v>
      </c>
      <c r="M7" s="238">
        <f t="shared" si="4"/>
        <v>-0.14402819467820394</v>
      </c>
      <c r="N7" s="238">
        <f t="shared" si="5"/>
        <v>-8.6772694830177348E-3</v>
      </c>
      <c r="O7" s="238">
        <f t="shared" si="6"/>
        <v>4.7172646467211442E-3</v>
      </c>
      <c r="P7" s="238">
        <f t="shared" si="7"/>
        <v>-3.9600048362965906E-3</v>
      </c>
      <c r="Q7" s="239">
        <f t="shared" si="8"/>
        <v>-3.9600048362965906E-3</v>
      </c>
      <c r="R7" s="238">
        <f t="shared" si="9"/>
        <v>0.99603999516370345</v>
      </c>
      <c r="S7" s="46">
        <f t="shared" si="10"/>
        <v>102.24077659284683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3.9648120792805386E-4</v>
      </c>
      <c r="X7" s="53">
        <f t="shared" si="13"/>
        <v>1.5719734824008868E-7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(ref1987)'!AF10)</f>
        <v>1.1674839807849711</v>
      </c>
      <c r="H8" s="238">
        <f>('Anual_1947-1989 (ref1987)'!AI10)</f>
        <v>2.0557231081387553</v>
      </c>
      <c r="I8" s="238">
        <f t="shared" si="2"/>
        <v>0.5679188875986354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(ref1987)'!AL10)</f>
        <v>1.7318158437019944</v>
      </c>
      <c r="M8" s="238">
        <f t="shared" si="4"/>
        <v>0.73181584370199437</v>
      </c>
      <c r="N8" s="238">
        <f t="shared" si="5"/>
        <v>1.169526395826961E-3</v>
      </c>
      <c r="O8" s="238">
        <f t="shared" si="6"/>
        <v>4.2300303464482027E-3</v>
      </c>
      <c r="P8" s="238">
        <f t="shared" si="7"/>
        <v>5.3995567422751639E-3</v>
      </c>
      <c r="Q8" s="239">
        <f t="shared" si="8"/>
        <v>5.3995567422751639E-3</v>
      </c>
      <c r="R8" s="238">
        <f t="shared" si="9"/>
        <v>1.0053995567422751</v>
      </c>
      <c r="S8" s="46">
        <f t="shared" si="10"/>
        <v>102.79283146743418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-1.290371948923846E-4</v>
      </c>
      <c r="X8" s="53">
        <f t="shared" si="13"/>
        <v>1.6650597665695246E-8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(ref1987)'!AF11)</f>
        <v>1.2624212402125479</v>
      </c>
      <c r="H9" s="238">
        <f>('Anual_1947-1989 (ref1987)'!AI11)</f>
        <v>1.7983777600079631</v>
      </c>
      <c r="I9" s="238">
        <f t="shared" si="2"/>
        <v>0.70197778702899327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(ref1987)'!AL11)</f>
        <v>1.2668406463030766</v>
      </c>
      <c r="M9" s="238">
        <f t="shared" si="4"/>
        <v>0.26684064630307658</v>
      </c>
      <c r="N9" s="238">
        <f t="shared" si="5"/>
        <v>1.2529958569346225E-2</v>
      </c>
      <c r="O9" s="238">
        <f t="shared" si="6"/>
        <v>-3.1381814207247618E-4</v>
      </c>
      <c r="P9" s="238">
        <f t="shared" si="7"/>
        <v>1.221614042727375E-2</v>
      </c>
      <c r="Q9" s="239">
        <f t="shared" si="8"/>
        <v>1.221614042727375E-2</v>
      </c>
      <c r="R9" s="238">
        <f t="shared" si="9"/>
        <v>1.0122161404272738</v>
      </c>
      <c r="S9" s="46">
        <f t="shared" si="10"/>
        <v>104.04856313155744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1.0066891587252359E-4</v>
      </c>
      <c r="X9" s="53">
        <f t="shared" si="13"/>
        <v>1.0134230622949232E-8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(ref1987)'!AF12)</f>
        <v>1.1906874900259501</v>
      </c>
      <c r="H10" s="238">
        <f>('Anual_1947-1989 (ref1987)'!AI12)</f>
        <v>0.95068136048341734</v>
      </c>
      <c r="I10" s="238">
        <f t="shared" si="2"/>
        <v>1.2524569635198177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(ref1987)'!AL12)</f>
        <v>0.88806972689039831</v>
      </c>
      <c r="M10" s="238">
        <f t="shared" si="4"/>
        <v>-0.11193027310960169</v>
      </c>
      <c r="N10" s="238">
        <f t="shared" si="5"/>
        <v>-1.7356820708224995E-2</v>
      </c>
      <c r="O10" s="238">
        <f t="shared" si="6"/>
        <v>-9.9010842341466614E-4</v>
      </c>
      <c r="P10" s="238">
        <f t="shared" si="7"/>
        <v>-1.8346929131639662E-2</v>
      </c>
      <c r="Q10" s="239">
        <f t="shared" si="8"/>
        <v>-1.8346929131639662E-2</v>
      </c>
      <c r="R10" s="238">
        <f t="shared" si="9"/>
        <v>0.98165307086836029</v>
      </c>
      <c r="S10" s="46">
        <f t="shared" si="10"/>
        <v>102.13959151753382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1.109707576208159E-3</v>
      </c>
      <c r="X10" s="53">
        <f t="shared" si="13"/>
        <v>1.2314509046937871E-6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(ref1987)'!AF13)</f>
        <v>1.2169457514512241</v>
      </c>
      <c r="H11" s="238">
        <f>('Anual_1947-1989 (ref1987)'!AI13)</f>
        <v>0.95705519413405504</v>
      </c>
      <c r="I11" s="238">
        <f t="shared" si="2"/>
        <v>1.2715523189363371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(ref1987)'!AL13)</f>
        <v>0.7832576040155047</v>
      </c>
      <c r="M11" s="238">
        <f t="shared" si="4"/>
        <v>-0.2167423959844953</v>
      </c>
      <c r="N11" s="238">
        <f t="shared" si="5"/>
        <v>6.5113152464252896E-4</v>
      </c>
      <c r="O11" s="238">
        <f t="shared" si="6"/>
        <v>-2.6356768294652265E-3</v>
      </c>
      <c r="P11" s="238">
        <f t="shared" si="7"/>
        <v>-1.9845453048226974E-3</v>
      </c>
      <c r="Q11" s="239">
        <f t="shared" si="8"/>
        <v>-1.9845453048226974E-3</v>
      </c>
      <c r="R11" s="238">
        <f t="shared" si="9"/>
        <v>0.99801545469517727</v>
      </c>
      <c r="S11" s="46">
        <f t="shared" si="10"/>
        <v>101.93689087075118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-1.7029176310330921E-5</v>
      </c>
      <c r="X11" s="53">
        <f t="shared" si="13"/>
        <v>2.8999284580833584E-10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(ref1987)'!AF14)</f>
        <v>1.125095731677515</v>
      </c>
      <c r="H12" s="238">
        <f>('Anual_1947-1989 (ref1987)'!AI14)</f>
        <v>1.0490727109570179</v>
      </c>
      <c r="I12" s="238">
        <f t="shared" si="2"/>
        <v>1.0724668747232449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(ref1987)'!AL14)</f>
        <v>0.93985778678071807</v>
      </c>
      <c r="M12" s="238">
        <f t="shared" si="4"/>
        <v>-6.0142213219281926E-2</v>
      </c>
      <c r="N12" s="238">
        <f t="shared" si="5"/>
        <v>-9.902673523664847E-4</v>
      </c>
      <c r="O12" s="238">
        <f t="shared" si="6"/>
        <v>3.740052373160679E-4</v>
      </c>
      <c r="P12" s="238">
        <f t="shared" si="7"/>
        <v>-6.162621150504168E-4</v>
      </c>
      <c r="Q12" s="239">
        <f t="shared" si="8"/>
        <v>-6.162621150504168E-4</v>
      </c>
      <c r="R12" s="238">
        <f t="shared" si="9"/>
        <v>0.99938373788494961</v>
      </c>
      <c r="S12" s="46">
        <f t="shared" si="10"/>
        <v>101.87407102678152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-9.1750549244577154E-7</v>
      </c>
      <c r="X12" s="53">
        <f t="shared" si="13"/>
        <v>8.4181632866815771E-13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(ref1987)'!AF15)</f>
        <v>1.1815709580817719</v>
      </c>
      <c r="H13" s="238">
        <f>('Anual_1947-1989 (ref1987)'!AI15)</f>
        <v>1.6236907522015134</v>
      </c>
      <c r="I13" s="238">
        <f t="shared" si="2"/>
        <v>0.72770689645162756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(ref1987)'!AL15)</f>
        <v>1.3991306149067362</v>
      </c>
      <c r="M13" s="238">
        <f t="shared" si="4"/>
        <v>0.39913061490673618</v>
      </c>
      <c r="N13" s="238">
        <f t="shared" si="5"/>
        <v>-1.5194091561380654E-3</v>
      </c>
      <c r="O13" s="238">
        <f t="shared" si="6"/>
        <v>-1.045685880223959E-3</v>
      </c>
      <c r="P13" s="238">
        <f t="shared" si="7"/>
        <v>-2.5650950363620244E-3</v>
      </c>
      <c r="Q13" s="239">
        <f t="shared" si="8"/>
        <v>-2.5650950363620244E-3</v>
      </c>
      <c r="R13" s="238">
        <f t="shared" si="9"/>
        <v>0.99743490496363796</v>
      </c>
      <c r="S13" s="46">
        <f t="shared" si="10"/>
        <v>101.61275435285673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1.2616115525363944E-4</v>
      </c>
      <c r="X13" s="53">
        <f t="shared" si="13"/>
        <v>1.5916637094932915E-8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(ref1987)'!AF16)</f>
        <v>1.5205754991158069</v>
      </c>
      <c r="H14" s="238">
        <f>('Anual_1947-1989 (ref1987)'!AI16)</f>
        <v>1.0441270869517851</v>
      </c>
      <c r="I14" s="238">
        <f t="shared" si="2"/>
        <v>1.4563126635809831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(ref1987)'!AL16)</f>
        <v>0.69895709668799433</v>
      </c>
      <c r="M14" s="238">
        <f t="shared" si="4"/>
        <v>-0.30104290331200567</v>
      </c>
      <c r="N14" s="238">
        <f t="shared" si="5"/>
        <v>-3.1812711485438355E-3</v>
      </c>
      <c r="O14" s="238">
        <f t="shared" si="6"/>
        <v>2.7294937844317552E-3</v>
      </c>
      <c r="P14" s="238">
        <f t="shared" si="7"/>
        <v>-4.5177736411208032E-4</v>
      </c>
      <c r="Q14" s="239">
        <f t="shared" si="8"/>
        <v>-4.5177736411208032E-4</v>
      </c>
      <c r="R14" s="238">
        <f t="shared" si="9"/>
        <v>0.99954822263588794</v>
      </c>
      <c r="S14" s="46">
        <f t="shared" si="10"/>
        <v>101.56684801053503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4.9409874643211414E-5</v>
      </c>
      <c r="X14" s="53">
        <f t="shared" si="13"/>
        <v>2.4413357122578663E-9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(ref1987)'!AF17)</f>
        <v>1.238076941465325</v>
      </c>
      <c r="H15" s="238">
        <f>('Anual_1947-1989 (ref1987)'!AI17)</f>
        <v>1.2525081758754761</v>
      </c>
      <c r="I15" s="238">
        <f t="shared" si="2"/>
        <v>0.98847813156982867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(ref1987)'!AL17)</f>
        <v>1.0436679210119062</v>
      </c>
      <c r="M15" s="238">
        <f t="shared" si="4"/>
        <v>4.3667921011906197E-2</v>
      </c>
      <c r="N15" s="238">
        <f t="shared" si="5"/>
        <v>-3.4979409837644082E-3</v>
      </c>
      <c r="O15" s="238">
        <f t="shared" si="6"/>
        <v>-4.5093323255261837E-4</v>
      </c>
      <c r="P15" s="238">
        <f t="shared" si="7"/>
        <v>-3.9488742163170266E-3</v>
      </c>
      <c r="Q15" s="239">
        <f t="shared" si="8"/>
        <v>-3.9488742163170266E-3</v>
      </c>
      <c r="R15" s="238">
        <f t="shared" si="9"/>
        <v>0.99605112578368293</v>
      </c>
      <c r="S15" s="46">
        <f t="shared" si="10"/>
        <v>101.16577330319363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-4.6208919225172382E-5</v>
      </c>
      <c r="X15" s="53">
        <f t="shared" si="13"/>
        <v>2.1352642159585057E-9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(ref1987)'!AF18)</f>
        <v>1.431519844050585</v>
      </c>
      <c r="H16" s="238">
        <f>('Anual_1947-1989 (ref1987)'!AI18)</f>
        <v>1.5051006513736263</v>
      </c>
      <c r="I16" s="238">
        <f t="shared" si="2"/>
        <v>0.95111236763077078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(ref1987)'!AL18)</f>
        <v>1.0531642102465828</v>
      </c>
      <c r="M16" s="238">
        <f t="shared" si="4"/>
        <v>5.3164210246582799E-2</v>
      </c>
      <c r="N16" s="238">
        <f t="shared" si="5"/>
        <v>-1.9076131844279458E-4</v>
      </c>
      <c r="O16" s="238">
        <f t="shared" si="6"/>
        <v>-2.0071536446382755E-4</v>
      </c>
      <c r="P16" s="238">
        <f t="shared" si="7"/>
        <v>-3.9147668290662212E-4</v>
      </c>
      <c r="Q16" s="239">
        <f t="shared" si="8"/>
        <v>-3.9147668290662212E-4</v>
      </c>
      <c r="R16" s="238">
        <f t="shared" si="9"/>
        <v>0.99960852331709338</v>
      </c>
      <c r="S16" s="46">
        <f t="shared" si="10"/>
        <v>101.12616926183722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2.3343348057092421E-5</v>
      </c>
      <c r="X16" s="53">
        <f t="shared" si="13"/>
        <v>5.4491189851456055E-10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(ref1987)'!AF19)</f>
        <v>1.551521070039223</v>
      </c>
      <c r="H17" s="238">
        <f>('Anual_1947-1989 (ref1987)'!AI19)</f>
        <v>1.3271953776813186</v>
      </c>
      <c r="I17" s="238">
        <f t="shared" si="2"/>
        <v>1.1690223580719619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(ref1987)'!AL19)</f>
        <v>0.8846330996903633</v>
      </c>
      <c r="M17" s="238">
        <f t="shared" si="4"/>
        <v>-0.1153669003096367</v>
      </c>
      <c r="N17" s="238">
        <f t="shared" si="5"/>
        <v>-5.5759943284439889E-3</v>
      </c>
      <c r="O17" s="238">
        <f t="shared" si="6"/>
        <v>1.7762315484224256E-3</v>
      </c>
      <c r="P17" s="238">
        <f t="shared" si="7"/>
        <v>-3.7997627800215633E-3</v>
      </c>
      <c r="Q17" s="239">
        <f t="shared" si="8"/>
        <v>-3.7997627800215633E-3</v>
      </c>
      <c r="R17" s="238">
        <f t="shared" si="9"/>
        <v>0.99620023721997841</v>
      </c>
      <c r="S17" s="46">
        <f t="shared" si="10"/>
        <v>100.74191380778993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1.2847851120731781E-4</v>
      </c>
      <c r="X17" s="53">
        <f t="shared" si="13"/>
        <v>1.6506727842048889E-8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(ref1987)'!AF20)</f>
        <v>1.805919400977946</v>
      </c>
      <c r="H18" s="238">
        <f>('Anual_1947-1989 (ref1987)'!AI20)</f>
        <v>1.508054744423847</v>
      </c>
      <c r="I18" s="238">
        <f t="shared" si="2"/>
        <v>1.1975158114488067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(ref1987)'!AL20)</f>
        <v>0.83947819365705911</v>
      </c>
      <c r="M18" s="238">
        <f t="shared" si="4"/>
        <v>-0.16052180634294089</v>
      </c>
      <c r="N18" s="238">
        <f t="shared" si="5"/>
        <v>-1.1099817755372786E-3</v>
      </c>
      <c r="O18" s="238">
        <f t="shared" si="6"/>
        <v>7.2050232877657176E-4</v>
      </c>
      <c r="P18" s="238">
        <f t="shared" si="7"/>
        <v>-3.8947944676070686E-4</v>
      </c>
      <c r="Q18" s="239">
        <f t="shared" si="8"/>
        <v>-3.8947944676070686E-4</v>
      </c>
      <c r="R18" s="238">
        <f t="shared" si="9"/>
        <v>0.99961052055323929</v>
      </c>
      <c r="S18" s="46">
        <f t="shared" si="10"/>
        <v>100.70267690293446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4.7514071302959433E-6</v>
      </c>
      <c r="X18" s="53">
        <f t="shared" si="13"/>
        <v>2.257586971782713E-11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(ref1987)'!AF21)</f>
        <v>1.8658537068973879</v>
      </c>
      <c r="H19" s="238">
        <f>('Anual_1947-1989 (ref1987)'!AI21)</f>
        <v>2.5788465400686782</v>
      </c>
      <c r="I19" s="238">
        <f t="shared" si="2"/>
        <v>0.72352258186239249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(ref1987)'!AL21)</f>
        <v>1.2480206114510739</v>
      </c>
      <c r="M19" s="238">
        <f t="shared" si="4"/>
        <v>0.2480206114510739</v>
      </c>
      <c r="N19" s="238">
        <f t="shared" si="5"/>
        <v>9.9441479791121251E-3</v>
      </c>
      <c r="O19" s="238">
        <f t="shared" si="6"/>
        <v>1.7914433095843599E-3</v>
      </c>
      <c r="P19" s="238">
        <f t="shared" si="7"/>
        <v>1.1735591288696485E-2</v>
      </c>
      <c r="Q19" s="239">
        <f t="shared" si="8"/>
        <v>1.1735591288696485E-2</v>
      </c>
      <c r="R19" s="238">
        <f t="shared" si="9"/>
        <v>1.0117355912886965</v>
      </c>
      <c r="S19" s="46">
        <f t="shared" si="10"/>
        <v>101.88448236074495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1.4718863383824006E-4</v>
      </c>
      <c r="X19" s="53">
        <f t="shared" si="13"/>
        <v>2.1664493931167505E-8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(ref1987)'!AF22)</f>
        <v>1.453839775081657</v>
      </c>
      <c r="H20" s="238">
        <f>('Anual_1947-1989 (ref1987)'!AI22)</f>
        <v>1.5719860603146842</v>
      </c>
      <c r="I20" s="238">
        <f t="shared" si="2"/>
        <v>0.92484266354793476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(ref1987)'!AL22)</f>
        <v>1.0755913321395292</v>
      </c>
      <c r="M20" s="238">
        <f t="shared" si="4"/>
        <v>7.5591332139529177E-2</v>
      </c>
      <c r="N20" s="238">
        <f t="shared" si="5"/>
        <v>6.3641814187822459E-4</v>
      </c>
      <c r="O20" s="238">
        <f t="shared" si="6"/>
        <v>1.5498183639464527E-3</v>
      </c>
      <c r="P20" s="238">
        <f t="shared" si="7"/>
        <v>2.1862365058246775E-3</v>
      </c>
      <c r="Q20" s="239">
        <f t="shared" si="8"/>
        <v>2.1862365058246775E-3</v>
      </c>
      <c r="R20" s="238">
        <f t="shared" si="9"/>
        <v>1.0021862365058247</v>
      </c>
      <c r="S20" s="46">
        <f t="shared" si="10"/>
        <v>102.10722593545907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2.034383440161951E-4</v>
      </c>
      <c r="X20" s="53">
        <f t="shared" si="13"/>
        <v>4.1387159816051744E-8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(ref1987)'!AF23)</f>
        <v>1.4119129008915059</v>
      </c>
      <c r="H21" s="238">
        <f>('Anual_1947-1989 (ref1987)'!AI23)</f>
        <v>1.1241279949371206</v>
      </c>
      <c r="I21" s="238">
        <f t="shared" si="2"/>
        <v>1.2560072405015434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(ref1987)'!AL23)</f>
        <v>0.830237228920505</v>
      </c>
      <c r="M21" s="238">
        <f t="shared" si="4"/>
        <v>-0.169762771079495</v>
      </c>
      <c r="N21" s="238">
        <f t="shared" si="5"/>
        <v>-6.1899072803143313E-3</v>
      </c>
      <c r="O21" s="238">
        <f t="shared" si="6"/>
        <v>-1.4615360557360517E-3</v>
      </c>
      <c r="P21" s="238">
        <f t="shared" si="7"/>
        <v>-7.6514433360503828E-3</v>
      </c>
      <c r="Q21" s="239">
        <f t="shared" si="8"/>
        <v>-7.6514433360503828E-3</v>
      </c>
      <c r="R21" s="238">
        <f t="shared" si="9"/>
        <v>0.99234855666394961</v>
      </c>
      <c r="S21" s="46">
        <f t="shared" si="10"/>
        <v>101.32595828201261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1.6902348062208111E-4</v>
      </c>
      <c r="X21" s="53">
        <f t="shared" si="13"/>
        <v>2.8568937001603029E-8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(ref1987)'!AF24)</f>
        <v>1.244776153744384</v>
      </c>
      <c r="H22" s="238">
        <f>('Anual_1947-1989 (ref1987)'!AI24)</f>
        <v>1.199528233129121</v>
      </c>
      <c r="I22" s="238">
        <f t="shared" si="2"/>
        <v>1.0377214302803262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(ref1987)'!AL24)</f>
        <v>0.97512153216986075</v>
      </c>
      <c r="M22" s="238">
        <f t="shared" si="4"/>
        <v>-2.487846783013925E-2</v>
      </c>
      <c r="N22" s="238">
        <f t="shared" si="5"/>
        <v>-1.3958578080177969E-3</v>
      </c>
      <c r="O22" s="238">
        <f t="shared" si="6"/>
        <v>1.4053631627090109E-5</v>
      </c>
      <c r="P22" s="238">
        <f t="shared" si="7"/>
        <v>-1.3818041763907069E-3</v>
      </c>
      <c r="Q22" s="239">
        <f t="shared" si="8"/>
        <v>-1.3818041763907069E-3</v>
      </c>
      <c r="R22" s="238">
        <f t="shared" si="9"/>
        <v>0.99861819582360933</v>
      </c>
      <c r="S22" s="46">
        <f t="shared" si="10"/>
        <v>101.18594564968174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-2.2731205217300628E-5</v>
      </c>
      <c r="X22" s="53">
        <f t="shared" si="13"/>
        <v>5.1670769063103532E-10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(ref1987)'!AF25)</f>
        <v>1.240607928074136</v>
      </c>
      <c r="H23" s="238">
        <f>('Anual_1947-1989 (ref1987)'!AI25)</f>
        <v>1.2622507070437996</v>
      </c>
      <c r="I23" s="238">
        <f t="shared" si="2"/>
        <v>0.98285381909561287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(ref1987)'!AL25)</f>
        <v>1.0433132467113355</v>
      </c>
      <c r="M23" s="238">
        <f t="shared" si="4"/>
        <v>4.3313246711335518E-2</v>
      </c>
      <c r="N23" s="238">
        <f t="shared" si="5"/>
        <v>-3.0522811660001082E-3</v>
      </c>
      <c r="O23" s="238">
        <f t="shared" si="6"/>
        <v>-3.1425322592444903E-4</v>
      </c>
      <c r="P23" s="238">
        <f t="shared" si="7"/>
        <v>-3.3665343919245571E-3</v>
      </c>
      <c r="Q23" s="239">
        <f t="shared" si="8"/>
        <v>-3.3665343919245571E-3</v>
      </c>
      <c r="R23" s="238">
        <f t="shared" si="9"/>
        <v>0.99663346560807542</v>
      </c>
      <c r="S23" s="46">
        <f t="shared" si="10"/>
        <v>100.84529968367268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-6.9464661316322E-5</v>
      </c>
      <c r="X23" s="53">
        <f t="shared" si="13"/>
        <v>4.8253391717913221E-9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(ref1987)'!AF26)</f>
        <v>1.241623685179964</v>
      </c>
      <c r="H24" s="238">
        <f>('Anual_1947-1989 (ref1987)'!AI26)</f>
        <v>1.2954864992768444</v>
      </c>
      <c r="I24" s="238">
        <f t="shared" si="2"/>
        <v>0.95842271291368353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(ref1987)'!AL26)</f>
        <v>1.019679453049259</v>
      </c>
      <c r="M24" s="238">
        <f t="shared" si="4"/>
        <v>1.9679453049258999E-2</v>
      </c>
      <c r="N24" s="238">
        <f t="shared" si="5"/>
        <v>3.025182297638887E-3</v>
      </c>
      <c r="O24" s="238">
        <f t="shared" si="6"/>
        <v>-2.2053096796796693E-6</v>
      </c>
      <c r="P24" s="238">
        <f t="shared" si="7"/>
        <v>3.0229769879592072E-3</v>
      </c>
      <c r="Q24" s="239">
        <f t="shared" si="8"/>
        <v>3.0229769879592072E-3</v>
      </c>
      <c r="R24" s="238">
        <f t="shared" si="9"/>
        <v>1.0030229769879593</v>
      </c>
      <c r="S24" s="46">
        <f t="shared" si="10"/>
        <v>101.15015270396027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-1.0005165605046383E-4</v>
      </c>
      <c r="X24" s="53">
        <f t="shared" si="13"/>
        <v>1.0010333878440315E-8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(ref1987)'!AF27)</f>
        <v>1.209528146624163</v>
      </c>
      <c r="H25" s="238">
        <f>('Anual_1947-1989 (ref1987)'!AI27)</f>
        <v>1.2958957261331123</v>
      </c>
      <c r="I25" s="238">
        <f t="shared" si="2"/>
        <v>0.93335298684357426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(ref1987)'!AL27)</f>
        <v>1.0218042409297146</v>
      </c>
      <c r="M25" s="238">
        <f t="shared" si="4"/>
        <v>2.1804240929714558E-2</v>
      </c>
      <c r="N25" s="238">
        <f t="shared" si="5"/>
        <v>6.7196383005762705E-3</v>
      </c>
      <c r="O25" s="238">
        <f t="shared" si="6"/>
        <v>-8.9609989020490724E-5</v>
      </c>
      <c r="P25" s="238">
        <f t="shared" si="7"/>
        <v>6.6300283115557799E-3</v>
      </c>
      <c r="Q25" s="239">
        <f t="shared" si="8"/>
        <v>6.6300283115557799E-3</v>
      </c>
      <c r="R25" s="238">
        <f t="shared" si="9"/>
        <v>1.0066300283115557</v>
      </c>
      <c r="S25" s="46">
        <f t="shared" si="10"/>
        <v>101.8207810801057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-2.5306590169492642E-4</v>
      </c>
      <c r="X25" s="53">
        <f t="shared" si="13"/>
        <v>6.404235060066616E-8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(ref1987)'!AF28)</f>
        <v>1.181085371298179</v>
      </c>
      <c r="H26" s="238">
        <f>('Anual_1947-1989 (ref1987)'!AI28)</f>
        <v>1.1521656449001481</v>
      </c>
      <c r="I26" s="238">
        <f t="shared" si="2"/>
        <v>1.0251003200156497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(ref1987)'!AL28)</f>
        <v>1.0048782061313162</v>
      </c>
      <c r="M26" s="238">
        <f t="shared" si="4"/>
        <v>4.8782061313161762E-3</v>
      </c>
      <c r="N26" s="238">
        <f t="shared" si="5"/>
        <v>-4.3245667334202769E-3</v>
      </c>
      <c r="O26" s="238">
        <f t="shared" si="6"/>
        <v>-8.4292957748785104E-5</v>
      </c>
      <c r="P26" s="238">
        <f t="shared" si="7"/>
        <v>-4.4088596911690623E-3</v>
      </c>
      <c r="Q26" s="239">
        <f t="shared" si="8"/>
        <v>-4.4088596911690623E-3</v>
      </c>
      <c r="R26" s="238">
        <f t="shared" si="9"/>
        <v>0.99559114030883089</v>
      </c>
      <c r="S26" s="46">
        <f t="shared" si="10"/>
        <v>101.37186754267827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-3.9951885895275416E-5</v>
      </c>
      <c r="X26" s="53">
        <f t="shared" si="13"/>
        <v>1.5961531865891067E-9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(ref1987)'!AF29)</f>
        <v>1.1402171402171399</v>
      </c>
      <c r="H27" s="238">
        <f>('Anual_1947-1989 (ref1987)'!AI29)</f>
        <v>1.2114459988077695</v>
      </c>
      <c r="I27" s="238">
        <f t="shared" si="2"/>
        <v>0.94120343898058301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(ref1987)'!AL29)</f>
        <v>1.0601952584557188</v>
      </c>
      <c r="M27" s="238">
        <f t="shared" si="4"/>
        <v>6.0195258455718825E-2</v>
      </c>
      <c r="N27" s="238">
        <f t="shared" si="5"/>
        <v>3.2605265614438591E-4</v>
      </c>
      <c r="O27" s="238">
        <f t="shared" si="6"/>
        <v>-9.0151185556927246E-4</v>
      </c>
      <c r="P27" s="238">
        <f t="shared" si="7"/>
        <v>-5.754591994248865E-4</v>
      </c>
      <c r="Q27" s="239">
        <f t="shared" si="8"/>
        <v>-5.754591994248865E-4</v>
      </c>
      <c r="R27" s="238">
        <f t="shared" si="9"/>
        <v>0.99942454080057508</v>
      </c>
      <c r="S27" s="46">
        <f t="shared" si="10"/>
        <v>101.31353216893795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-2.9465043147526787E-5</v>
      </c>
      <c r="X27" s="53">
        <f t="shared" si="13"/>
        <v>8.6818876768561532E-10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(ref1987)'!AF30)</f>
        <v>1.1370266686312069</v>
      </c>
      <c r="H28" s="238">
        <f>('Anual_1947-1989 (ref1987)'!AI30)</f>
        <v>1.3960517152357295</v>
      </c>
      <c r="I28" s="238">
        <f t="shared" si="2"/>
        <v>0.81445884577364314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(ref1987)'!AL30)</f>
        <v>1.1609014835809348</v>
      </c>
      <c r="M28" s="238">
        <f t="shared" si="4"/>
        <v>0.16090148358093481</v>
      </c>
      <c r="N28" s="238">
        <f t="shared" si="5"/>
        <v>8.1403537060285164E-3</v>
      </c>
      <c r="O28" s="238">
        <f t="shared" si="6"/>
        <v>-1.6168971987223161E-3</v>
      </c>
      <c r="P28" s="238">
        <f t="shared" si="7"/>
        <v>6.5234565073062E-3</v>
      </c>
      <c r="Q28" s="239">
        <f t="shared" si="8"/>
        <v>6.5234565073062E-3</v>
      </c>
      <c r="R28" s="238">
        <f t="shared" si="9"/>
        <v>1.0065234565073062</v>
      </c>
      <c r="S28" s="46">
        <f t="shared" si="10"/>
        <v>101.97444658964359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9.2893376745854187E-4</v>
      </c>
      <c r="X28" s="53">
        <f t="shared" si="13"/>
        <v>8.6291794432472036E-7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(ref1987)'!AF31)</f>
        <v>1.3383115200207329</v>
      </c>
      <c r="H29" s="238">
        <f>('Anual_1947-1989 (ref1987)'!AI31)</f>
        <v>1.3914260300571599</v>
      </c>
      <c r="I29" s="238">
        <f t="shared" si="2"/>
        <v>0.9618272844628003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(ref1987)'!AL31)</f>
        <v>1.1390708441693269</v>
      </c>
      <c r="M29" s="238">
        <f t="shared" si="4"/>
        <v>0.13907084416932691</v>
      </c>
      <c r="N29" s="238">
        <f t="shared" si="5"/>
        <v>-1.6828231740939215E-2</v>
      </c>
      <c r="O29" s="238">
        <f t="shared" si="6"/>
        <v>-6.8637282372099413E-3</v>
      </c>
      <c r="P29" s="238">
        <f t="shared" si="7"/>
        <v>-2.3691959978149157E-2</v>
      </c>
      <c r="Q29" s="239">
        <f t="shared" si="8"/>
        <v>-2.3691959978149157E-2</v>
      </c>
      <c r="R29" s="238">
        <f t="shared" si="9"/>
        <v>0.9763080400218509</v>
      </c>
      <c r="S29" s="46">
        <f t="shared" si="10"/>
        <v>99.558472082247846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6.9856342644170066E-5</v>
      </c>
      <c r="X29" s="53">
        <f t="shared" si="13"/>
        <v>4.8799086076196937E-9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(ref1987)'!AF32)</f>
        <v>1.3120960518990099</v>
      </c>
      <c r="H30" s="238">
        <f>('Anual_1947-1989 (ref1987)'!AI32)</f>
        <v>1.228221122448157</v>
      </c>
      <c r="I30" s="238">
        <f t="shared" si="2"/>
        <v>1.0682897630710575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(ref1987)'!AL32)</f>
        <v>0.95839943063655886</v>
      </c>
      <c r="M30" s="238">
        <f t="shared" si="4"/>
        <v>-4.1600569363441142E-2</v>
      </c>
      <c r="N30" s="238">
        <f t="shared" si="5"/>
        <v>-4.4844547950989031E-3</v>
      </c>
      <c r="O30" s="238">
        <f t="shared" si="6"/>
        <v>1.6486671810937133E-3</v>
      </c>
      <c r="P30" s="238">
        <f t="shared" si="7"/>
        <v>-2.8357876140051898E-3</v>
      </c>
      <c r="Q30" s="239">
        <f t="shared" si="8"/>
        <v>-2.8357876140051898E-3</v>
      </c>
      <c r="R30" s="238">
        <f t="shared" si="9"/>
        <v>0.99716421238599484</v>
      </c>
      <c r="S30" s="46">
        <f t="shared" si="10"/>
        <v>99.276145400247728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-4.754724860730683E-5</v>
      </c>
      <c r="X30" s="53">
        <f t="shared" si="13"/>
        <v>2.2607408501250412E-9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(ref1987)'!AF33)</f>
        <v>1.4483063980518041</v>
      </c>
      <c r="H31" s="238">
        <f>('Anual_1947-1989 (ref1987)'!AI33)</f>
        <v>1.5339267163258381</v>
      </c>
      <c r="I31" s="238">
        <f t="shared" si="2"/>
        <v>0.94418226284035434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(ref1987)'!AL33)</f>
        <v>1.0029700609122096</v>
      </c>
      <c r="M31" s="238">
        <f t="shared" si="4"/>
        <v>2.9700609122096377E-3</v>
      </c>
      <c r="N31" s="238">
        <f t="shared" si="5"/>
        <v>8.9195784299461942E-3</v>
      </c>
      <c r="O31" s="238">
        <f t="shared" si="6"/>
        <v>-7.0751203574600103E-5</v>
      </c>
      <c r="P31" s="238">
        <f t="shared" si="7"/>
        <v>8.8488272263715934E-3</v>
      </c>
      <c r="Q31" s="239">
        <f t="shared" si="8"/>
        <v>8.8488272263715934E-3</v>
      </c>
      <c r="R31" s="238">
        <f t="shared" si="9"/>
        <v>1.0088488272263716</v>
      </c>
      <c r="S31" s="46">
        <f t="shared" si="10"/>
        <v>100.15462285859466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-1.8713958810989868E-4</v>
      </c>
      <c r="X31" s="53">
        <f t="shared" si="13"/>
        <v>3.5021225437942532E-8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(ref1987)'!AF34)</f>
        <v>1.4311181595842251</v>
      </c>
      <c r="H32" s="238">
        <f>('Anual_1947-1989 (ref1987)'!AI34)</f>
        <v>1.6518191445245833</v>
      </c>
      <c r="I32" s="238">
        <f t="shared" si="2"/>
        <v>0.86638913486870917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(ref1987)'!AL34)</f>
        <v>1.0684680836171683</v>
      </c>
      <c r="M32" s="238">
        <f t="shared" si="4"/>
        <v>6.8468083617168274E-2</v>
      </c>
      <c r="N32" s="238">
        <f t="shared" si="5"/>
        <v>1.0960286452267445E-2</v>
      </c>
      <c r="O32" s="238">
        <f t="shared" si="6"/>
        <v>-4.2592261597827204E-4</v>
      </c>
      <c r="P32" s="238">
        <f t="shared" si="7"/>
        <v>1.0534363836289173E-2</v>
      </c>
      <c r="Q32" s="239">
        <f t="shared" si="8"/>
        <v>1.0534363836289173E-2</v>
      </c>
      <c r="R32" s="238">
        <f t="shared" si="9"/>
        <v>1.0105343638362891</v>
      </c>
      <c r="S32" s="46">
        <f t="shared" si="10"/>
        <v>101.20968809567341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1.8712907414794068E-4</v>
      </c>
      <c r="X32" s="53">
        <f t="shared" si="13"/>
        <v>3.5017290391465483E-8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(ref1987)'!AF35)</f>
        <v>1.381433664000854</v>
      </c>
      <c r="H33" s="238">
        <f>('Anual_1947-1989 (ref1987)'!AI35)</f>
        <v>1.1948845242489192</v>
      </c>
      <c r="I33" s="238">
        <f t="shared" si="2"/>
        <v>1.1561231532973413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(ref1987)'!AL35)</f>
        <v>0.93095746145232949</v>
      </c>
      <c r="M33" s="238">
        <f t="shared" si="4"/>
        <v>-6.9042538547670507E-2</v>
      </c>
      <c r="N33" s="238">
        <f t="shared" si="5"/>
        <v>-1.1524533453698122E-2</v>
      </c>
      <c r="O33" s="238">
        <f t="shared" si="6"/>
        <v>8.8396954335556461E-4</v>
      </c>
      <c r="P33" s="238">
        <f t="shared" si="7"/>
        <v>-1.0640563910342557E-2</v>
      </c>
      <c r="Q33" s="239">
        <f t="shared" si="8"/>
        <v>-1.0640563910342557E-2</v>
      </c>
      <c r="R33" s="238">
        <f t="shared" si="9"/>
        <v>0.98935943608965748</v>
      </c>
      <c r="S33" s="46">
        <f t="shared" si="10"/>
        <v>100.13275994114557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2.8159724536555575E-5</v>
      </c>
      <c r="X33" s="53">
        <f t="shared" si="13"/>
        <v>7.9297008597469004E-10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(ref1987)'!AF36)</f>
        <v>1.759323333462198</v>
      </c>
      <c r="H34" s="238">
        <f>('Anual_1947-1989 (ref1987)'!AI36)</f>
        <v>1.648256624213289</v>
      </c>
      <c r="I34" s="238">
        <f t="shared" si="2"/>
        <v>1.0673843548494284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(ref1987)'!AL36)</f>
        <v>0.97606431609793853</v>
      </c>
      <c r="M34" s="238">
        <f t="shared" si="4"/>
        <v>-2.3935683902061466E-2</v>
      </c>
      <c r="N34" s="238">
        <f t="shared" si="5"/>
        <v>-6.9582641515651463E-3</v>
      </c>
      <c r="O34" s="238">
        <f t="shared" si="6"/>
        <v>5.1137636151602655E-4</v>
      </c>
      <c r="P34" s="238">
        <f t="shared" si="7"/>
        <v>-6.44688779004912E-3</v>
      </c>
      <c r="Q34" s="239">
        <f t="shared" si="8"/>
        <v>-6.44688779004912E-3</v>
      </c>
      <c r="R34" s="238">
        <f t="shared" si="9"/>
        <v>0.99355311220995091</v>
      </c>
      <c r="S34" s="46">
        <f t="shared" si="10"/>
        <v>99.487215273697075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8.0602693680034525E-4</v>
      </c>
      <c r="X34" s="53">
        <f t="shared" si="13"/>
        <v>6.4967942284774774E-7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(ref1987)'!AF37)</f>
        <v>1.8635325699824761</v>
      </c>
      <c r="H35" s="238">
        <f>('Anual_1947-1989 (ref1987)'!AI37)</f>
        <v>2.1229867101671194</v>
      </c>
      <c r="I35" s="238">
        <f t="shared" si="2"/>
        <v>0.87778814679239359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(ref1987)'!AL37)</f>
        <v>1.2688214429288349</v>
      </c>
      <c r="M35" s="238">
        <f t="shared" si="4"/>
        <v>0.26882144292883492</v>
      </c>
      <c r="N35" s="238">
        <f t="shared" si="5"/>
        <v>-1.7147541003262243E-2</v>
      </c>
      <c r="O35" s="238">
        <f t="shared" si="6"/>
        <v>-4.7259210812820949E-3</v>
      </c>
      <c r="P35" s="238">
        <f t="shared" si="7"/>
        <v>-2.187346208454434E-2</v>
      </c>
      <c r="Q35" s="239">
        <f t="shared" si="8"/>
        <v>-2.187346208454434E-2</v>
      </c>
      <c r="R35" s="238">
        <f t="shared" si="9"/>
        <v>0.97812653791545567</v>
      </c>
      <c r="S35" s="46">
        <f t="shared" si="10"/>
        <v>97.311085442510958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-5.7415225818856219E-4</v>
      </c>
      <c r="X35" s="53">
        <f t="shared" si="13"/>
        <v>3.2965081558302536E-7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(ref1987)'!AF38)</f>
        <v>2.0058918497715901</v>
      </c>
      <c r="H36" s="238">
        <f>('Anual_1947-1989 (ref1987)'!AI38)</f>
        <v>1.7005560831521107</v>
      </c>
      <c r="I36" s="238">
        <f t="shared" si="2"/>
        <v>1.1795505421106232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(ref1987)'!AL38)</f>
        <v>0.90317100368441205</v>
      </c>
      <c r="M36" s="238">
        <f t="shared" si="4"/>
        <v>-9.6828996315587945E-2</v>
      </c>
      <c r="N36" s="238">
        <f t="shared" si="5"/>
        <v>-1.3767038980327424E-2</v>
      </c>
      <c r="O36" s="238">
        <f t="shared" si="6"/>
        <v>4.1516578173979795E-4</v>
      </c>
      <c r="P36" s="238">
        <f t="shared" si="7"/>
        <v>-1.3351873198587626E-2</v>
      </c>
      <c r="Q36" s="239">
        <f t="shared" si="8"/>
        <v>-1.3351873198587626E-2</v>
      </c>
      <c r="R36" s="238">
        <f t="shared" si="9"/>
        <v>0.98664812680141234</v>
      </c>
      <c r="S36" s="46">
        <f t="shared" si="10"/>
        <v>96.011800168865619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1.2601893134088493E-5</v>
      </c>
      <c r="X36" s="53">
        <f t="shared" si="13"/>
        <v>1.588077105629867E-10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(ref1987)'!AF39)</f>
        <v>2.01813799691381</v>
      </c>
      <c r="H37" s="238">
        <f>('Anual_1947-1989 (ref1987)'!AI39)</f>
        <v>1.8317394183547369</v>
      </c>
      <c r="I37" s="238">
        <f t="shared" si="2"/>
        <v>1.1017604232847136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(ref1987)'!AL39)</f>
        <v>0.92055977128090571</v>
      </c>
      <c r="M37" s="238">
        <f t="shared" si="4"/>
        <v>-7.9440228719094286E-2</v>
      </c>
      <c r="N37" s="238">
        <f t="shared" si="5"/>
        <v>-2.5324303242293118E-3</v>
      </c>
      <c r="O37" s="238">
        <f t="shared" si="6"/>
        <v>5.9562208975914291E-4</v>
      </c>
      <c r="P37" s="238">
        <f t="shared" si="7"/>
        <v>-1.9368082344701689E-3</v>
      </c>
      <c r="Q37" s="239">
        <f t="shared" si="8"/>
        <v>-1.9368082344701689E-3</v>
      </c>
      <c r="R37" s="238">
        <f t="shared" si="9"/>
        <v>0.99806319176552982</v>
      </c>
      <c r="S37" s="46">
        <f t="shared" si="10"/>
        <v>95.825843723692259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8.226190139617659E-6</v>
      </c>
      <c r="X37" s="53">
        <f t="shared" si="13"/>
        <v>6.7670204213142794E-11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(ref1987)'!AF40)</f>
        <v>2.7787867445553402</v>
      </c>
      <c r="H38" s="238">
        <f>('Anual_1947-1989 (ref1987)'!AI40)</f>
        <v>3.0545399400409101</v>
      </c>
      <c r="I38" s="238">
        <f t="shared" si="2"/>
        <v>0.90972349325971602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(ref1987)'!AL40)</f>
        <v>1.1050852449542812</v>
      </c>
      <c r="M38" s="238">
        <f t="shared" si="4"/>
        <v>0.10508524495428118</v>
      </c>
      <c r="N38" s="238">
        <f t="shared" si="5"/>
        <v>-1.0519134962082184E-3</v>
      </c>
      <c r="O38" s="238">
        <f t="shared" si="6"/>
        <v>2.4601938507107842E-3</v>
      </c>
      <c r="P38" s="238">
        <f t="shared" si="7"/>
        <v>1.4082803545025658E-3</v>
      </c>
      <c r="Q38" s="239">
        <f t="shared" si="8"/>
        <v>1.4082803545025658E-3</v>
      </c>
      <c r="R38" s="238">
        <f t="shared" si="9"/>
        <v>1.0014082803545026</v>
      </c>
      <c r="S38" s="46">
        <f t="shared" si="10"/>
        <v>95.960793376861972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-2.3540125011932596E-4</v>
      </c>
      <c r="X38" s="53">
        <f t="shared" si="13"/>
        <v>5.5413748557741458E-8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(ref1987)'!AF41)</f>
        <v>3.0870303917594897</v>
      </c>
      <c r="H39" s="238">
        <f>('Anual_1947-1989 (ref1987)'!AI41)</f>
        <v>3.3114485212482885</v>
      </c>
      <c r="I39" s="238">
        <f t="shared" si="2"/>
        <v>0.93222961853436825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(ref1987)'!AL41)</f>
        <v>1.0420449323099454</v>
      </c>
      <c r="M39" s="238">
        <f t="shared" si="4"/>
        <v>4.2044932309945438E-2</v>
      </c>
      <c r="N39" s="238">
        <f t="shared" si="5"/>
        <v>6.6307288719131994E-3</v>
      </c>
      <c r="O39" s="238">
        <f t="shared" si="6"/>
        <v>2.5180831599175345E-3</v>
      </c>
      <c r="P39" s="238">
        <f t="shared" si="7"/>
        <v>9.1488120318307335E-3</v>
      </c>
      <c r="Q39" s="239">
        <f t="shared" si="8"/>
        <v>9.1488120318307335E-3</v>
      </c>
      <c r="R39" s="238">
        <f t="shared" si="9"/>
        <v>1.0091488120318308</v>
      </c>
      <c r="S39" s="46">
        <f t="shared" si="10"/>
        <v>96.838720637892237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-2.3095266466768329E-4</v>
      </c>
      <c r="X39" s="53">
        <f t="shared" si="13"/>
        <v>5.3339133317103365E-8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(ref1987)'!AF42)</f>
        <v>3.4851158027641902</v>
      </c>
      <c r="H40" s="238">
        <f>('Anual_1947-1989 (ref1987)'!AI42)</f>
        <v>3.1226083521248853</v>
      </c>
      <c r="I40" s="238">
        <f t="shared" si="2"/>
        <v>1.1160912319960408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(ref1987)'!AL42)</f>
        <v>0.91493803204554391</v>
      </c>
      <c r="M40" s="238">
        <f t="shared" si="4"/>
        <v>-8.5061967954456086E-2</v>
      </c>
      <c r="N40" s="238">
        <f t="shared" si="5"/>
        <v>-4.6792159965673482E-3</v>
      </c>
      <c r="O40" s="238">
        <f t="shared" si="6"/>
        <v>-5.0644823395963202E-3</v>
      </c>
      <c r="P40" s="238">
        <f t="shared" si="7"/>
        <v>-9.7436983361636684E-3</v>
      </c>
      <c r="Q40" s="239">
        <f t="shared" si="8"/>
        <v>-9.7436983361636684E-3</v>
      </c>
      <c r="R40" s="238">
        <f t="shared" si="9"/>
        <v>0.99025630166383638</v>
      </c>
      <c r="S40" s="46">
        <f t="shared" si="10"/>
        <v>95.8951533567366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-1.394402744454154E-5</v>
      </c>
      <c r="X40" s="53">
        <f t="shared" si="13"/>
        <v>1.9443590137412767E-10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(ref1987)'!AF43)</f>
        <v>1.6353048064603608</v>
      </c>
      <c r="H41" s="238">
        <f>('Anual_1947-1989 (ref1987)'!AI43)</f>
        <v>2.2786037903238219</v>
      </c>
      <c r="I41" s="238">
        <f t="shared" si="2"/>
        <v>0.71767843685889809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(ref1987)'!AL43)</f>
        <v>1.2360573215326962</v>
      </c>
      <c r="M41" s="238">
        <f t="shared" si="4"/>
        <v>0.23605732153269621</v>
      </c>
      <c r="N41" s="238">
        <f t="shared" si="5"/>
        <v>1.5410032683533839E-2</v>
      </c>
      <c r="O41" s="238">
        <f t="shared" si="6"/>
        <v>4.915574910968167E-3</v>
      </c>
      <c r="P41" s="238">
        <f t="shared" si="7"/>
        <v>2.0325607594502006E-2</v>
      </c>
      <c r="Q41" s="239">
        <f t="shared" si="8"/>
        <v>2.0325607594502006E-2</v>
      </c>
      <c r="R41" s="238">
        <f t="shared" si="9"/>
        <v>1.020325607594502</v>
      </c>
      <c r="S41" s="46">
        <f t="shared" si="10"/>
        <v>97.844280614080219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1.0417511683759005E-2</v>
      </c>
      <c r="X41" s="53">
        <f t="shared" si="13"/>
        <v>1.0852454968125538E-4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(ref1987)'!AF44)</f>
        <v>5.3230256536800402</v>
      </c>
      <c r="H42" s="238">
        <f>('Anual_1947-1989 (ref1987)'!AI44)</f>
        <v>2.8806362944324477</v>
      </c>
      <c r="I42" s="238">
        <f t="shared" si="2"/>
        <v>1.8478645374176959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(ref1987)'!AL44)</f>
        <v>0.57315763434728217</v>
      </c>
      <c r="M42" s="238">
        <f t="shared" si="4"/>
        <v>-0.42684236565271783</v>
      </c>
      <c r="N42" s="238">
        <f t="shared" si="5"/>
        <v>-1.6305495437511384E-2</v>
      </c>
      <c r="O42" s="238">
        <f t="shared" si="6"/>
        <v>-2.5279805161653651E-2</v>
      </c>
      <c r="P42" s="238">
        <f t="shared" si="7"/>
        <v>-4.1585300599165036E-2</v>
      </c>
      <c r="Q42" s="239">
        <f t="shared" si="8"/>
        <v>-4.1585300599165036E-2</v>
      </c>
      <c r="R42" s="238">
        <f t="shared" si="9"/>
        <v>0.95841469940083501</v>
      </c>
      <c r="S42" s="46">
        <f t="shared" si="10"/>
        <v>93.775396792834641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1.760701535823566E-2</v>
      </c>
      <c r="X42" s="53">
        <f t="shared" si="13"/>
        <v>3.1000698982514642E-4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(ref1987)'!AF45)</f>
        <v>11.0641175477493</v>
      </c>
      <c r="H43" s="238">
        <f>('Anual_1947-1989 (ref1987)'!AI45)</f>
        <v>7.442859984864123</v>
      </c>
      <c r="I43" s="238">
        <f t="shared" si="2"/>
        <v>1.4865411374457405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(ref1987)'!AL45)</f>
        <v>0.64750137096050175</v>
      </c>
      <c r="M43" s="238">
        <f t="shared" si="4"/>
        <v>-0.35249862903949825</v>
      </c>
      <c r="N43" s="238">
        <f t="shared" si="5"/>
        <v>1.0479654815190561E-2</v>
      </c>
      <c r="O43" s="238">
        <f t="shared" si="6"/>
        <v>-3.0309342999235871E-2</v>
      </c>
      <c r="P43" s="238">
        <f t="shared" si="7"/>
        <v>-1.9829688184045312E-2</v>
      </c>
      <c r="Q43" s="239">
        <f t="shared" si="8"/>
        <v>-1.9829688184045312E-2</v>
      </c>
      <c r="R43" s="238">
        <f t="shared" si="9"/>
        <v>0.98017031181595471</v>
      </c>
      <c r="S43" s="46">
        <f t="shared" si="10"/>
        <v>91.915859915097613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6.7417192893757458E-3</v>
      </c>
      <c r="X43" s="53">
        <f t="shared" si="13"/>
        <v>4.5450778976741008E-5</v>
      </c>
    </row>
    <row r="44" spans="1:26" ht="13.5" thickBot="1">
      <c r="A44" s="237"/>
      <c r="B44" s="137">
        <v>1989</v>
      </c>
      <c r="C44" s="83">
        <f>('Anual_1947-1989 (ref1987)'!G46/'Anual_1947-1989 (ref1987)'!B46)</f>
        <v>8.9296096718890161E-2</v>
      </c>
      <c r="D44" s="83">
        <f>('Anual_1947-1989 (ref1987)'!H46/'Anual_1947-1989 (ref1987)'!B46)</f>
        <v>5.4612700194984466E-2</v>
      </c>
      <c r="E44" s="324">
        <f t="shared" si="0"/>
        <v>7.195439845693731E-2</v>
      </c>
      <c r="F44" s="324">
        <f t="shared" si="1"/>
        <v>3.4683396523905695E-2</v>
      </c>
      <c r="G44" s="324">
        <f>('Anual_1947-1989 (ref1987)'!AF46)</f>
        <v>18.591562594314301</v>
      </c>
      <c r="H44" s="324">
        <f>('Anual_1947-1989 (ref1987)'!AI46)</f>
        <v>11.048864939077795</v>
      </c>
      <c r="I44" s="324">
        <f t="shared" si="2"/>
        <v>1.6826671967506253</v>
      </c>
      <c r="J44" s="324">
        <f>('Anual_1947-1989 (ref1987)'!AP46)</f>
        <v>0.95366387405000119</v>
      </c>
      <c r="K44" s="324">
        <f t="shared" si="3"/>
        <v>-4.6336125949998808E-2</v>
      </c>
      <c r="L44" s="324">
        <f>('Anual_1947-1989 (ref1987)'!AL46)</f>
        <v>0.60856098473946907</v>
      </c>
      <c r="M44" s="324">
        <f t="shared" si="4"/>
        <v>-0.39143901526053093</v>
      </c>
      <c r="N44" s="324">
        <f t="shared" si="5"/>
        <v>-5.6101606257212598E-3</v>
      </c>
      <c r="O44" s="324">
        <f t="shared" si="6"/>
        <v>-2.2309078172371453E-2</v>
      </c>
      <c r="P44" s="324">
        <f t="shared" si="7"/>
        <v>-2.7919238798092712E-2</v>
      </c>
      <c r="Q44" s="325">
        <f t="shared" si="8"/>
        <v>-2.7919238798092712E-2</v>
      </c>
      <c r="R44" s="324">
        <f t="shared" si="9"/>
        <v>0.97208076120190734</v>
      </c>
      <c r="S44" s="142">
        <f t="shared" si="10"/>
        <v>89.349639072795966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6.8166677924232331E-3</v>
      </c>
      <c r="X44" s="53">
        <f t="shared" si="13"/>
        <v>4.6466959792260235E-5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(ref1987)'!AF47)</f>
        <v>17.510100000000001</v>
      </c>
      <c r="H45" s="238">
        <f>('Anual_1947-1989 (ref1987)'!AI47)</f>
        <v>23.563184667851882</v>
      </c>
      <c r="I45" s="238">
        <f t="shared" si="2"/>
        <v>0.74311262449551962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(ref1987)'!AL47)</f>
        <v>1.4154483985098427</v>
      </c>
      <c r="M45" s="238">
        <f t="shared" si="4"/>
        <v>0.41544839850984272</v>
      </c>
      <c r="N45" s="238">
        <f t="shared" si="5"/>
        <v>-5.4136247886416543E-3</v>
      </c>
      <c r="O45" s="238">
        <f t="shared" si="6"/>
        <v>3.6362176553263897E-3</v>
      </c>
      <c r="P45" s="238">
        <f t="shared" si="7"/>
        <v>-1.7774071333152646E-3</v>
      </c>
      <c r="Q45" s="239">
        <f t="shared" si="8"/>
        <v>-1.7774071333152646E-3</v>
      </c>
      <c r="R45" s="238">
        <f t="shared" si="9"/>
        <v>0.99822259286668469</v>
      </c>
      <c r="S45" s="46">
        <f t="shared" si="10"/>
        <v>89.190828386948837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-1.1204457468453805E-3</v>
      </c>
      <c r="X45" s="53">
        <f t="shared" si="13"/>
        <v>1.2553986716239025E-6</v>
      </c>
      <c r="Y45" s="228">
        <f>AVERAGE(X45:X71)</f>
        <v>5.1242214550156692E-8</v>
      </c>
      <c r="Z45" s="228">
        <f>SQRT(Y45)</f>
        <v>2.2636743261820303E-4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89.809672185497831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90.387702211899665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90.360294527164612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 ht="13.5" thickBot="1">
      <c r="A49" s="27"/>
      <c r="B49" s="326">
        <v>1994</v>
      </c>
      <c r="C49" s="83">
        <f>('Anual_1900-2000 (ref1985e2000)'!G8/'Anual_1900-2000 (ref1985e2000)'!B8)</f>
        <v>9.5130764270200396E-2</v>
      </c>
      <c r="D49" s="83">
        <f>('Anual_1900-2000 (ref1985e2000)'!H8/'Anual_1900-2000 (ref1985e2000)'!B8)</f>
        <v>9.1616833690822339E-2</v>
      </c>
      <c r="E49" s="324">
        <f t="shared" si="0"/>
        <v>9.3373798980511374E-2</v>
      </c>
      <c r="F49" s="324">
        <f t="shared" si="1"/>
        <v>3.5139305793780579E-3</v>
      </c>
      <c r="G49" s="324">
        <f>('Anual_1900-2000 (ref1985e2000)'!J24)</f>
        <v>23.334625394091468</v>
      </c>
      <c r="H49" s="324">
        <f>('Anual_1900-2000 (ref1985e2000)'!B24)</f>
        <v>21.571768666762537</v>
      </c>
      <c r="I49" s="324">
        <f t="shared" si="2"/>
        <v>1.0817205466348763</v>
      </c>
      <c r="J49" s="324">
        <f>('Anual_1900-2000 (ref1985e2000)'!R24)</f>
        <v>1.0405090985638821</v>
      </c>
      <c r="K49" s="324">
        <f t="shared" si="3"/>
        <v>4.0509098563882073E-2</v>
      </c>
      <c r="L49" s="324">
        <f>('Anual_1900-2000 (ref1985e2000)'!N24)</f>
        <v>0.90627913184056486</v>
      </c>
      <c r="M49" s="324">
        <f t="shared" si="4"/>
        <v>-9.3720868159435144E-2</v>
      </c>
      <c r="N49" s="324">
        <f t="shared" si="5"/>
        <v>4.0915954480136305E-3</v>
      </c>
      <c r="O49" s="324">
        <f t="shared" si="6"/>
        <v>-3.6338542175462442E-4</v>
      </c>
      <c r="P49" s="324">
        <f t="shared" si="7"/>
        <v>3.7282100262590063E-3</v>
      </c>
      <c r="Q49" s="325">
        <f t="shared" si="8"/>
        <v>3.7282100262590063E-3</v>
      </c>
      <c r="R49" s="324">
        <f t="shared" si="9"/>
        <v>1.003728210026259</v>
      </c>
      <c r="S49" s="142">
        <f t="shared" si="10"/>
        <v>90.697176683196503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91.391946324870631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83">
        <f>('Anual_1900-2000 (ref1985e2000)'!G10/'Anual_1900-2000 (ref1985e2000)'!B10)</f>
        <v>6.9881954735120308E-2</v>
      </c>
      <c r="D51" s="83">
        <f>('Anual_1900-2000 (ref1985e2000)'!H10/'Anual_1900-2000 (ref1985e2000)'!B10)</f>
        <v>8.898673144291494E-2</v>
      </c>
      <c r="E51" s="324">
        <f t="shared" si="0"/>
        <v>7.9434343089017617E-2</v>
      </c>
      <c r="F51" s="324">
        <f t="shared" si="1"/>
        <v>-1.9104776707794632E-2</v>
      </c>
      <c r="G51" s="324">
        <f>('Anual_1900-2000 (ref1985e2000)'!J26)</f>
        <v>1.1708254113157215</v>
      </c>
      <c r="H51" s="324">
        <f>('Anual_1900-2000 (ref1985e2000)'!B26)</f>
        <v>1.0835342435636763</v>
      </c>
      <c r="I51" s="324">
        <f t="shared" si="2"/>
        <v>1.0805615219551807</v>
      </c>
      <c r="J51" s="324">
        <f>('Anual_1900-2000 (ref1985e2000)'!R26)</f>
        <v>1.0101813129872743</v>
      </c>
      <c r="K51" s="324">
        <f t="shared" si="3"/>
        <v>1.0181312987274316E-2</v>
      </c>
      <c r="L51" s="324">
        <f>('Anual_1900-2000 (ref1985e2000)'!N26)</f>
        <v>0.92076931166743314</v>
      </c>
      <c r="M51" s="324">
        <f t="shared" si="4"/>
        <v>-7.9230688332566857E-2</v>
      </c>
      <c r="N51" s="324">
        <f t="shared" si="5"/>
        <v>8.7389971022606993E-4</v>
      </c>
      <c r="O51" s="324">
        <f t="shared" si="6"/>
        <v>1.6439346857221033E-3</v>
      </c>
      <c r="P51" s="324">
        <f t="shared" si="7"/>
        <v>2.5178343959481732E-3</v>
      </c>
      <c r="Q51" s="325">
        <f t="shared" si="8"/>
        <v>2.5178343959481732E-3</v>
      </c>
      <c r="R51" s="324">
        <f t="shared" si="9"/>
        <v>1.0025178343959482</v>
      </c>
      <c r="S51" s="142">
        <f t="shared" si="10"/>
        <v>91.622056110840049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('Trimestral_1996-2017 (ref2010)'!F5/'Trimestral_1996-2017 (ref2010)'!B5)</f>
        <v>6.9836495772864715E-2</v>
      </c>
      <c r="D52" s="48">
        <f>('Trimestral_1996-2017 (ref2010)'!G5/'Trimestral_1996-2017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('Trimestral_1996-2017 (ref2010)'!J31)</f>
        <v>1.0791301158535351</v>
      </c>
      <c r="H52" s="238">
        <f>('Trimestral_1996-2017 (ref2010)'!B31)</f>
        <v>1.041086984787414</v>
      </c>
      <c r="I52" s="238">
        <f t="shared" si="2"/>
        <v>1.0365417411052251</v>
      </c>
      <c r="J52" s="238">
        <f>('Trimestral_1996-2017 (ref2010)'!R31)</f>
        <v>0.99435027299070444</v>
      </c>
      <c r="K52" s="238">
        <f t="shared" si="3"/>
        <v>-5.6497270092955576E-3</v>
      </c>
      <c r="L52" s="238">
        <f>('Trimestral_1996-2017 (ref2010)'!N31)</f>
        <v>0.96748336333383045</v>
      </c>
      <c r="M52" s="238">
        <f t="shared" si="4"/>
        <v>-3.2516636666169552E-2</v>
      </c>
      <c r="N52" s="238">
        <f t="shared" si="5"/>
        <v>-4.8536614936381015E-4</v>
      </c>
      <c r="O52" s="238">
        <f t="shared" si="6"/>
        <v>8.7684176613701662E-4</v>
      </c>
      <c r="P52" s="238">
        <f t="shared" si="7"/>
        <v>3.9147561677320647E-4</v>
      </c>
      <c r="Q52" s="239">
        <f t="shared" si="8"/>
        <v>3.9147561677320647E-4</v>
      </c>
      <c r="R52" s="238">
        <f t="shared" si="9"/>
        <v>1.0003914756167731</v>
      </c>
      <c r="S52" s="46">
        <f t="shared" si="10"/>
        <v>91.657923911766062</v>
      </c>
      <c r="U52" s="46">
        <f>'SNA 2008'!S52</f>
        <v>95.553149361111124</v>
      </c>
      <c r="V52" s="151">
        <f t="shared" si="11"/>
        <v>3.9091618233877412E-4</v>
      </c>
      <c r="W52" s="151">
        <f t="shared" si="12"/>
        <v>-5.5943443443234962E-7</v>
      </c>
      <c r="X52" s="53">
        <f t="shared" si="13"/>
        <v>3.1296688642864288E-13</v>
      </c>
    </row>
    <row r="53" spans="1:24">
      <c r="B53" s="123">
        <v>1998</v>
      </c>
      <c r="C53" s="48">
        <f>('Trimestral_1996-2017 (ref2010)'!F6/'Trimestral_1996-2017 (ref2010)'!B6)</f>
        <v>7.0305003346416484E-2</v>
      </c>
      <c r="D53" s="48">
        <f>('Trimestral_1996-2017 (ref2010)'!G6/'Trimestral_1996-2017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('Trimestral_1996-2017 (ref2010)'!J32)</f>
        <v>1.0391868875478223</v>
      </c>
      <c r="H53" s="238">
        <f>('Trimestral_1996-2017 (ref2010)'!B32)</f>
        <v>1.0102678571428581</v>
      </c>
      <c r="I53" s="238">
        <f t="shared" si="2"/>
        <v>1.0286251118458329</v>
      </c>
      <c r="J53" s="238">
        <f>('Trimestral_1996-2017 (ref2010)'!R32)</f>
        <v>0.97787081881831983</v>
      </c>
      <c r="K53" s="238">
        <f t="shared" si="3"/>
        <v>-2.2129181181680169E-2</v>
      </c>
      <c r="L53" s="238">
        <f>('Trimestral_1996-2017 (ref2010)'!N32)</f>
        <v>0.98311004666177348</v>
      </c>
      <c r="M53" s="238">
        <f t="shared" si="4"/>
        <v>-1.6889953338226515E-2</v>
      </c>
      <c r="N53" s="238">
        <f t="shared" si="5"/>
        <v>-1.8709272528861123E-3</v>
      </c>
      <c r="O53" s="238">
        <f t="shared" si="6"/>
        <v>4.0847194398308456E-4</v>
      </c>
      <c r="P53" s="238">
        <f t="shared" si="7"/>
        <v>-1.4624553089030278E-3</v>
      </c>
      <c r="Q53" s="239">
        <f t="shared" si="8"/>
        <v>-1.4624553089030278E-3</v>
      </c>
      <c r="R53" s="238">
        <f t="shared" si="9"/>
        <v>0.99853754469109701</v>
      </c>
      <c r="S53" s="46">
        <f t="shared" si="10"/>
        <v>91.523878294338274</v>
      </c>
      <c r="U53" s="46">
        <f>'SNA 2008'!S53</f>
        <v>95.412200847536184</v>
      </c>
      <c r="V53" s="151">
        <f t="shared" si="11"/>
        <v>-1.4750797280608241E-3</v>
      </c>
      <c r="W53" s="151">
        <f t="shared" si="12"/>
        <v>-1.2624419157796288E-5</v>
      </c>
      <c r="X53" s="53">
        <f t="shared" si="13"/>
        <v>1.5937595907173393E-10</v>
      </c>
    </row>
    <row r="54" spans="1:24">
      <c r="B54" s="123">
        <v>1999</v>
      </c>
      <c r="C54" s="48">
        <f>('Trimestral_1996-2017 (ref2010)'!F7/'Trimestral_1996-2017 (ref2010)'!B7)</f>
        <v>9.5648982595650175E-2</v>
      </c>
      <c r="D54" s="48">
        <f>('Trimestral_1996-2017 (ref2010)'!G7/'Trimestral_1996-2017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('Trimestral_1996-2017 (ref2010)'!J33)</f>
        <v>1.0831432193949895</v>
      </c>
      <c r="H54" s="238">
        <f>('Trimestral_1996-2017 (ref2010)'!B33)</f>
        <v>1.3966473440722325</v>
      </c>
      <c r="I54" s="238">
        <f t="shared" si="2"/>
        <v>0.77553093412747076</v>
      </c>
      <c r="J54" s="238">
        <f>('Trimestral_1996-2017 (ref2010)'!R33)</f>
        <v>0.90047143396234364</v>
      </c>
      <c r="K54" s="238">
        <f t="shared" si="3"/>
        <v>-9.9528566037656363E-2</v>
      </c>
      <c r="L54" s="238">
        <f>('Trimestral_1996-2017 (ref2010)'!N33)</f>
        <v>1.3588324339000899</v>
      </c>
      <c r="M54" s="238">
        <f t="shared" si="4"/>
        <v>0.3588324339000899</v>
      </c>
      <c r="N54" s="238">
        <f t="shared" si="5"/>
        <v>-8.0978029632499046E-3</v>
      </c>
      <c r="O54" s="238">
        <f t="shared" si="6"/>
        <v>-4.8916290394900065E-3</v>
      </c>
      <c r="P54" s="238">
        <f t="shared" si="7"/>
        <v>-1.2989432002739911E-2</v>
      </c>
      <c r="Q54" s="239">
        <f t="shared" si="8"/>
        <v>-1.2989432002739911E-2</v>
      </c>
      <c r="R54" s="238">
        <f t="shared" si="9"/>
        <v>0.98701056799726006</v>
      </c>
      <c r="S54" s="46">
        <f t="shared" si="10"/>
        <v>90.335035100606916</v>
      </c>
      <c r="U54" s="46">
        <f>'SNA 2008'!S54</f>
        <v>94.1781092324253</v>
      </c>
      <c r="V54" s="151">
        <f t="shared" si="11"/>
        <v>-1.2934316619348296E-2</v>
      </c>
      <c r="W54" s="151">
        <f t="shared" si="12"/>
        <v>5.5115383391615008E-5</v>
      </c>
      <c r="X54" s="53">
        <f t="shared" si="13"/>
        <v>3.0377054864047114E-9</v>
      </c>
    </row>
    <row r="55" spans="1:24" ht="13.5" thickBot="1">
      <c r="B55" s="140">
        <v>2000</v>
      </c>
      <c r="C55" s="48">
        <f>('Trimestral_1996-2017 (ref2010)'!F8/'Trimestral_1996-2017 (ref2010)'!B8)</f>
        <v>0.10188048005849121</v>
      </c>
      <c r="D55" s="83">
        <f>('Trimestral_1996-2017 (ref2010)'!G8/'Trimestral_1996-2017 (ref2010)'!B8)</f>
        <v>0.12451713353126401</v>
      </c>
      <c r="E55" s="324">
        <f t="shared" si="0"/>
        <v>0.11319880679487761</v>
      </c>
      <c r="F55" s="324">
        <f t="shared" si="1"/>
        <v>-2.26366534727728E-2</v>
      </c>
      <c r="G55" s="324">
        <f>('Trimestral_1996-2017 (ref2010)'!J34)</f>
        <v>1.0683975831814982</v>
      </c>
      <c r="H55" s="324">
        <f>('Trimestral_1996-2017 (ref2010)'!B34)</f>
        <v>1.0404176133098821</v>
      </c>
      <c r="I55" s="324">
        <f t="shared" si="2"/>
        <v>1.0268930182588927</v>
      </c>
      <c r="J55" s="324">
        <f>('Trimestral_1996-2017 (ref2010)'!R34)</f>
        <v>0.95881711569433592</v>
      </c>
      <c r="K55" s="324">
        <f t="shared" si="3"/>
        <v>-4.118288430566408E-2</v>
      </c>
      <c r="L55" s="324">
        <f>('Trimestral_1996-2017 (ref2010)'!N34)</f>
        <v>0.99450486018370599</v>
      </c>
      <c r="M55" s="324">
        <f t="shared" si="4"/>
        <v>-5.4951398162940146E-3</v>
      </c>
      <c r="N55" s="324">
        <f t="shared" si="5"/>
        <v>-4.7872246714048836E-3</v>
      </c>
      <c r="O55" s="324">
        <f t="shared" si="6"/>
        <v>1.250789018596714E-4</v>
      </c>
      <c r="P55" s="324">
        <f t="shared" si="7"/>
        <v>-4.6621457695452118E-3</v>
      </c>
      <c r="Q55" s="325">
        <f t="shared" si="8"/>
        <v>-4.6621457695452118E-3</v>
      </c>
      <c r="R55" s="324">
        <f t="shared" si="9"/>
        <v>0.99533785423045473</v>
      </c>
      <c r="S55" s="142">
        <f t="shared" si="10"/>
        <v>89.913879998870897</v>
      </c>
      <c r="U55" s="46">
        <f>'SNA 2008'!S55</f>
        <v>93.744575641968069</v>
      </c>
      <c r="V55" s="151">
        <f t="shared" si="11"/>
        <v>-4.6033371660424427E-3</v>
      </c>
      <c r="W55" s="151">
        <f t="shared" si="12"/>
        <v>5.8808603502769063E-5</v>
      </c>
      <c r="X55" s="53">
        <f t="shared" si="13"/>
        <v>3.4584518459459017E-9</v>
      </c>
    </row>
    <row r="56" spans="1:24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('Anual_2000-2015 (ref2010)'!D25)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89.490717521329856</v>
      </c>
      <c r="U56" s="46">
        <f>'SNA 2008'!S56</f>
        <v>93.305524692516357</v>
      </c>
      <c r="V56" s="151">
        <f t="shared" si="11"/>
        <v>-4.6834811128544374E-3</v>
      </c>
      <c r="W56" s="151">
        <f t="shared" si="12"/>
        <v>2.2827607738609874E-5</v>
      </c>
      <c r="X56" s="53">
        <f t="shared" si="13"/>
        <v>5.2109967506784141E-10</v>
      </c>
    </row>
    <row r="57" spans="1:24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('Anual_2000-2015 (ref2010)'!D26)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89.771843885486746</v>
      </c>
      <c r="U57" s="46">
        <f>'SNA 2008'!S57</f>
        <v>93.599527398904087</v>
      </c>
      <c r="V57" s="151">
        <f t="shared" si="11"/>
        <v>3.1509678270027486E-3</v>
      </c>
      <c r="W57" s="151">
        <f t="shared" si="12"/>
        <v>9.5653224371000309E-6</v>
      </c>
      <c r="X57" s="53">
        <f t="shared" si="13"/>
        <v>9.1495393325689277E-11</v>
      </c>
    </row>
    <row r="58" spans="1:24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('Anual_2000-2015 (ref2010)'!D27)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89.56383061951901</v>
      </c>
      <c r="U58" s="46">
        <f>'SNA 2008'!S58</f>
        <v>93.383106740471462</v>
      </c>
      <c r="V58" s="151">
        <f t="shared" si="11"/>
        <v>-2.312198196367854E-3</v>
      </c>
      <c r="W58" s="151">
        <f t="shared" si="12"/>
        <v>4.9344029477873912E-6</v>
      </c>
      <c r="X58" s="53">
        <f t="shared" si="13"/>
        <v>2.4348332451132895E-11</v>
      </c>
    </row>
    <row r="59" spans="1:24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('Anual_2000-2015 (ref2010)'!D28)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90.03062377868882</v>
      </c>
      <c r="U59" s="46">
        <f>'SNA 2008'!S59</f>
        <v>93.871821978134491</v>
      </c>
      <c r="V59" s="151">
        <f t="shared" si="11"/>
        <v>5.2334437643122289E-3</v>
      </c>
      <c r="W59" s="151">
        <f t="shared" si="12"/>
        <v>2.1594785310532529E-5</v>
      </c>
      <c r="X59" s="53">
        <f t="shared" si="13"/>
        <v>4.6633475260799143E-10</v>
      </c>
    </row>
    <row r="60" spans="1:24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('Anual_2000-2015 (ref2010)'!D29)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89.559151325747763</v>
      </c>
      <c r="U60" s="46">
        <f>'SNA 2008'!S60</f>
        <v>93.382794109251634</v>
      </c>
      <c r="V60" s="151">
        <f t="shared" si="11"/>
        <v>-5.2095278282419111E-3</v>
      </c>
      <c r="W60" s="151">
        <f t="shared" si="12"/>
        <v>2.7273086300470643E-5</v>
      </c>
      <c r="X60" s="53">
        <f t="shared" si="13"/>
        <v>7.4382123635291949E-10</v>
      </c>
    </row>
    <row r="61" spans="1:24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('Anual_2000-2015 (ref2010)'!D30)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90.245837889857015</v>
      </c>
      <c r="U61" s="46">
        <f>'SNA 2008'!S61</f>
        <v>94.102476099640697</v>
      </c>
      <c r="V61" s="151">
        <f t="shared" si="11"/>
        <v>7.7067943538622341E-3</v>
      </c>
      <c r="W61" s="151">
        <f t="shared" si="12"/>
        <v>3.9386233706820151E-5</v>
      </c>
      <c r="X61" s="53">
        <f t="shared" si="13"/>
        <v>1.5512754056082558E-9</v>
      </c>
    </row>
    <row r="62" spans="1:24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('Anual_2000-2015 (ref2010)'!D31)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90.360132359380358</v>
      </c>
      <c r="U62" s="46">
        <f>'SNA 2008'!S62</f>
        <v>94.221749931728866</v>
      </c>
      <c r="V62" s="151">
        <f t="shared" si="11"/>
        <v>1.2674887742791796E-3</v>
      </c>
      <c r="W62" s="151">
        <f t="shared" si="12"/>
        <v>1.0096524071382448E-6</v>
      </c>
      <c r="X62" s="53">
        <f t="shared" si="13"/>
        <v>1.0193979832400519E-12</v>
      </c>
    </row>
    <row r="63" spans="1:24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('Anual_2000-2015 (ref2010)'!D32)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90.719630836484157</v>
      </c>
      <c r="U63" s="46">
        <f>'SNA 2008'!S63</f>
        <v>94.598130311587056</v>
      </c>
      <c r="V63" s="151">
        <f t="shared" si="11"/>
        <v>3.9946231112339969E-3</v>
      </c>
      <c r="W63" s="151">
        <f t="shared" si="12"/>
        <v>1.6115469456611312E-5</v>
      </c>
      <c r="X63" s="53">
        <f t="shared" si="13"/>
        <v>2.5970835580697206E-10</v>
      </c>
    </row>
    <row r="64" spans="1:24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('Anual_2000-2015 (ref2010)'!D33)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90.715177671482721</v>
      </c>
      <c r="U64" s="46">
        <f>'SNA 2008'!S64</f>
        <v>94.593488136555507</v>
      </c>
      <c r="V64" s="151">
        <f t="shared" si="11"/>
        <v>-4.9072587547493995E-5</v>
      </c>
      <c r="W64" s="151">
        <f t="shared" si="12"/>
        <v>1.4528001470890881E-8</v>
      </c>
      <c r="X64" s="53">
        <f t="shared" si="13"/>
        <v>2.1106282673820758E-16</v>
      </c>
    </row>
    <row r="65" spans="1:24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('Anual_2000-2015 (ref2010)'!D34)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92.189871143013391</v>
      </c>
      <c r="U65" s="46">
        <f>'SNA 2008'!S65</f>
        <v>96.158757113304674</v>
      </c>
      <c r="V65" s="151">
        <f t="shared" si="11"/>
        <v>1.6547322734198566E-2</v>
      </c>
      <c r="W65" s="151">
        <f t="shared" si="12"/>
        <v>2.9101911022112736E-4</v>
      </c>
      <c r="X65" s="53">
        <f t="shared" si="13"/>
        <v>8.4692122513896683E-8</v>
      </c>
    </row>
    <row r="66" spans="1:24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('Anual_2000-2015 (ref2010)'!D35)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92.919742698405415</v>
      </c>
      <c r="U66" s="46">
        <f>'SNA 2008'!S66</f>
        <v>96.926583382828795</v>
      </c>
      <c r="V66" s="151">
        <f t="shared" si="11"/>
        <v>7.9849853780804558E-3</v>
      </c>
      <c r="W66" s="151">
        <f t="shared" si="12"/>
        <v>6.7938241093171495E-5</v>
      </c>
      <c r="X66" s="53">
        <f t="shared" si="13"/>
        <v>4.6156046028338963E-9</v>
      </c>
    </row>
    <row r="67" spans="1:24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 t="shared" ref="E67:E72" si="14">(C67+D67)/2</f>
        <v>0.12382652510197809</v>
      </c>
      <c r="F67" s="238">
        <f t="shared" ref="F67:F72" si="15">(C67-D67)</f>
        <v>-1.3591954739177028E-2</v>
      </c>
      <c r="G67" s="238">
        <f>('Anual_2000-2015 (ref2010)'!D36)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92.414684902282318</v>
      </c>
      <c r="U67" s="46">
        <f>'SNA 2008'!S67</f>
        <v>96.402847444928994</v>
      </c>
      <c r="V67" s="151">
        <f t="shared" si="11"/>
        <v>-5.4034292721452104E-3</v>
      </c>
      <c r="W67" s="151">
        <f t="shared" si="12"/>
        <v>3.199038632704411E-5</v>
      </c>
      <c r="X67" s="53">
        <f t="shared" si="13"/>
        <v>1.0233848173535308E-9</v>
      </c>
    </row>
    <row r="68" spans="1:24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 t="shared" si="14"/>
        <v>0.1278093014523356</v>
      </c>
      <c r="F68" s="238">
        <f t="shared" si="15"/>
        <v>-2.3014960371324361E-2</v>
      </c>
      <c r="G68" s="238">
        <f>('Anual_2000-2015 (ref2010)'!D37)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92.110082009613492</v>
      </c>
      <c r="U68" s="46">
        <f>'SNA 2008'!S68</f>
        <v>96.086306557041496</v>
      </c>
      <c r="V68" s="151">
        <f>(U68/U67)-1</f>
        <v>-3.2835221809015547E-3</v>
      </c>
      <c r="W68" s="151">
        <f>V68-Q68</f>
        <v>1.2522089453300723E-5</v>
      </c>
      <c r="X68" s="53">
        <f>W68^2</f>
        <v>1.568027242764652E-10</v>
      </c>
    </row>
    <row r="69" spans="1:24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 t="shared" si="14"/>
        <v>0.12342702908294979</v>
      </c>
      <c r="F69" s="238">
        <f t="shared" si="15"/>
        <v>-2.661520175021323E-2</v>
      </c>
      <c r="G69" s="238">
        <f>('Anual_2000-2015 (ref2010)'!D38)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91.653571241867425</v>
      </c>
      <c r="U69" s="46">
        <f>'SNA 2008'!S69</f>
        <v>95.613058862237096</v>
      </c>
      <c r="V69" s="151">
        <f>(U69/U68)-1</f>
        <v>-4.9252355695809102E-3</v>
      </c>
      <c r="W69" s="151">
        <f>V69-Q69</f>
        <v>3.0907751390406649E-5</v>
      </c>
      <c r="X69" s="53">
        <f>W69^2</f>
        <v>9.5528909601118417E-10</v>
      </c>
    </row>
    <row r="70" spans="1:24" ht="13.5" thickBot="1">
      <c r="B70" s="141">
        <v>2015</v>
      </c>
      <c r="C70" s="83">
        <f>('Anual_2000-2015 (ref2010)'!H19/'Anual_2000-2015 (ref2010)'!B19)</f>
        <v>0.12900191417740489</v>
      </c>
      <c r="D70" s="83">
        <f>-('Anual_2000-2015 (ref2010)'!I19/'Anual_2000-2015 (ref2010)'!B19)</f>
        <v>0.14053434519938751</v>
      </c>
      <c r="E70" s="324">
        <f t="shared" si="14"/>
        <v>0.13476812968839619</v>
      </c>
      <c r="F70" s="324">
        <f t="shared" si="15"/>
        <v>-1.153243102198262E-2</v>
      </c>
      <c r="G70" s="324">
        <f>('Anual_2000-2015 (ref2010)'!D39)</f>
        <v>1.0884029874075856</v>
      </c>
      <c r="H70" s="324">
        <f>('Anual_2000-2015 (ref2010)'!B39)</f>
        <v>1.1378327765298122</v>
      </c>
      <c r="I70" s="324">
        <f>(G70/H70)</f>
        <v>0.95655794933858496</v>
      </c>
      <c r="J70" s="324">
        <f>('Anual_2000-2015 (ref2010)'!K39)</f>
        <v>0.91561337926834319</v>
      </c>
      <c r="K70" s="324">
        <f>J70-1</f>
        <v>-8.4386620731656814E-2</v>
      </c>
      <c r="L70" s="324">
        <f>('Anual_2000-2015 (ref2010)'!H39)</f>
        <v>1.0925281851086823</v>
      </c>
      <c r="M70" s="324">
        <f>L70-1</f>
        <v>9.2528185108682326E-2</v>
      </c>
      <c r="N70" s="324">
        <f>(E70)*(I70)*(K70)</f>
        <v>-1.087857680641203E-2</v>
      </c>
      <c r="O70" s="324">
        <f>(F70*M70)/L70</f>
        <v>-9.76702410884684E-4</v>
      </c>
      <c r="P70" s="324">
        <f>(N70+O70)</f>
        <v>-1.1855279217296713E-2</v>
      </c>
      <c r="Q70" s="325">
        <f>P70</f>
        <v>-1.1855279217296713E-2</v>
      </c>
      <c r="R70" s="324">
        <f>P70+1</f>
        <v>0.98814472078270332</v>
      </c>
      <c r="S70" s="142">
        <f>S69*R70</f>
        <v>90.566992563532693</v>
      </c>
      <c r="U70" s="46">
        <f>'SNA 2008'!S70</f>
        <v>94.493777967245194</v>
      </c>
      <c r="V70" s="151">
        <f>(U70/U69)-1</f>
        <v>-1.1706360075819822E-2</v>
      </c>
      <c r="W70" s="151">
        <f>V70-Q70</f>
        <v>1.4891914147689179E-4</v>
      </c>
      <c r="X70" s="53">
        <f>W70^2</f>
        <v>2.2176910698214514E-8</v>
      </c>
    </row>
    <row r="71" spans="1:24">
      <c r="A71" s="123" t="s">
        <v>82</v>
      </c>
      <c r="B71" s="123">
        <v>2016</v>
      </c>
      <c r="C71" s="48">
        <f>('Trimestral_1996-2017 (ref2010)'!F24/'Trimestral_1996-2017 (ref2010)'!B24)</f>
        <v>0.12503551368752397</v>
      </c>
      <c r="D71" s="48">
        <f>('Trimestral_1996-2017 (ref2010)'!G24/'Trimestral_1996-2017 (ref2010)'!B24)</f>
        <v>0.12140314117080385</v>
      </c>
      <c r="E71" s="238">
        <f t="shared" si="14"/>
        <v>0.12321932742916392</v>
      </c>
      <c r="F71" s="238">
        <f t="shared" si="15"/>
        <v>3.6323725167201198E-3</v>
      </c>
      <c r="G71" s="238">
        <f>('Trimestral_1996-2017 (ref2010)'!J50)</f>
        <v>1.0799643429150061</v>
      </c>
      <c r="H71" s="238">
        <f>('Trimestral_1996-2017 (ref2010)'!B50)</f>
        <v>0.99287273609922166</v>
      </c>
      <c r="I71" s="238">
        <f>(G71/H71)</f>
        <v>1.0877167875088887</v>
      </c>
      <c r="J71" s="238">
        <f>('Trimestral_1996-2017 (ref2010)'!R50)</f>
        <v>0.99081259330147331</v>
      </c>
      <c r="K71" s="238">
        <f>J71-1</f>
        <v>-9.18740669852669E-3</v>
      </c>
      <c r="L71" s="238">
        <f>('Trimestral_1996-2017 (ref2010)'!N50)</f>
        <v>0.92360953913590582</v>
      </c>
      <c r="M71" s="238">
        <f>L71-1</f>
        <v>-7.6390460864094178E-2</v>
      </c>
      <c r="N71" s="238">
        <f>(E71)*(I71)*(K71)</f>
        <v>-1.2313672734882118E-3</v>
      </c>
      <c r="O71" s="238">
        <f>(F71*M71)/L71</f>
        <v>-3.0042848067801257E-4</v>
      </c>
      <c r="P71" s="238">
        <f>(N71+O71)</f>
        <v>-1.5317957541662243E-3</v>
      </c>
      <c r="Q71" s="239">
        <f>P71</f>
        <v>-1.5317957541662243E-3</v>
      </c>
      <c r="R71" s="238">
        <f>P71+1</f>
        <v>0.99846820424583382</v>
      </c>
      <c r="S71" s="46">
        <f>S70*R71</f>
        <v>90.428262428856272</v>
      </c>
      <c r="U71" s="46">
        <f>'SNA 2008'!S71</f>
        <v>94.348838715585188</v>
      </c>
      <c r="V71" s="151">
        <f>(U71/U70)-1</f>
        <v>-1.5338496859576001E-3</v>
      </c>
      <c r="W71" s="151">
        <f>V71-Q71</f>
        <v>-2.0539317913757359E-6</v>
      </c>
      <c r="X71" s="53">
        <f>W71^2</f>
        <v>4.2186358036239399E-12</v>
      </c>
    </row>
    <row r="72" spans="1:24">
      <c r="B72" s="123">
        <v>2017</v>
      </c>
      <c r="C72" s="48">
        <f>('Trimestral_1996-2017 (ref2010)'!F25/'Trimestral_1996-2017 (ref2010)'!B25)</f>
        <v>0.12567574373478219</v>
      </c>
      <c r="D72" s="48">
        <f>('Trimestral_1996-2017 (ref2010)'!G25/'Trimestral_1996-2017 (ref2010)'!B25)</f>
        <v>0.11552182580832167</v>
      </c>
      <c r="E72" s="238">
        <f t="shared" si="14"/>
        <v>0.12059878477155192</v>
      </c>
      <c r="F72" s="238">
        <f t="shared" si="15"/>
        <v>1.0153917926460518E-2</v>
      </c>
      <c r="G72" s="238">
        <f>('Trimestral_1996-2017 (ref2010)'!J51)</f>
        <v>1.0333706304132331</v>
      </c>
      <c r="H72" s="238">
        <f>('Trimestral_1996-2017 (ref2010)'!B51)</f>
        <v>1.0015374055387332</v>
      </c>
      <c r="I72" s="238">
        <f>(G72/H72)</f>
        <v>1.0317843594242759</v>
      </c>
      <c r="J72" s="238">
        <f>('Trimestral_1996-2017 (ref2010)'!R51)</f>
        <v>1.0544257709873672</v>
      </c>
      <c r="K72" s="238">
        <f>J72-1</f>
        <v>5.4425770987367228E-2</v>
      </c>
      <c r="L72" s="238">
        <f>('Trimestral_1996-2017 (ref2010)'!N51)</f>
        <v>0.94385016013950607</v>
      </c>
      <c r="M72" s="238">
        <f>L72-1</f>
        <v>-5.6149839860493933E-2</v>
      </c>
      <c r="N72" s="238">
        <f>(E72)*(I72)*(K72)</f>
        <v>6.7723042641227417E-3</v>
      </c>
      <c r="O72" s="238">
        <f>(F72*M72)/L72</f>
        <v>-6.04058662704562E-4</v>
      </c>
      <c r="P72" s="238">
        <f>(N72+O72)</f>
        <v>6.1682456014181802E-3</v>
      </c>
      <c r="Q72" s="239">
        <f>P72</f>
        <v>6.1682456014181802E-3</v>
      </c>
      <c r="R72" s="238">
        <f>P72+1</f>
        <v>1.0061682456014183</v>
      </c>
      <c r="S72" s="46">
        <f>S71*R72</f>
        <v>90.986046160826959</v>
      </c>
      <c r="U72" s="46">
        <f>'SNA 2008'!S72</f>
        <v>94.932951166680709</v>
      </c>
      <c r="V72" s="151">
        <f>(U72/U71)-1</f>
        <v>6.1909871816898665E-3</v>
      </c>
      <c r="W72" s="151">
        <f>V72-Q72</f>
        <v>2.2741580271686337E-5</v>
      </c>
      <c r="X72" s="53">
        <f>W72^2</f>
        <v>5.1717947325355321E-10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xSplit="2" ySplit="1" topLeftCell="K38" activePane="bottomRight" state="frozen"/>
      <selection activeCell="U5" sqref="U5"/>
      <selection pane="topRight" activeCell="U5" sqref="U5"/>
      <selection pane="bottomLeft" activeCell="U5" sqref="U5"/>
      <selection pane="bottomRight" activeCell="P66" sqref="P66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9.28515625" style="53" customWidth="1"/>
    <col min="20" max="20" width="20.42578125" customWidth="1"/>
  </cols>
  <sheetData>
    <row r="1" spans="1:21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303" t="s">
        <v>76</v>
      </c>
      <c r="I1" s="303" t="s">
        <v>79</v>
      </c>
      <c r="J1" s="303" t="s">
        <v>80</v>
      </c>
      <c r="K1" s="303" t="s">
        <v>47</v>
      </c>
      <c r="L1" s="303" t="s">
        <v>48</v>
      </c>
      <c r="M1" s="114" t="s">
        <v>89</v>
      </c>
      <c r="N1" s="303" t="s">
        <v>90</v>
      </c>
      <c r="O1" s="303" t="s">
        <v>75</v>
      </c>
      <c r="P1" s="114" t="s">
        <v>94</v>
      </c>
      <c r="Q1" s="114" t="s">
        <v>91</v>
      </c>
      <c r="R1" s="114" t="s">
        <v>92</v>
      </c>
      <c r="S1" s="114" t="s">
        <v>173</v>
      </c>
      <c r="T1" s="114" t="s">
        <v>161</v>
      </c>
      <c r="U1" s="1" t="s">
        <v>172</v>
      </c>
    </row>
    <row r="2" spans="1:21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1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(ref1987)'!AG5)</f>
        <v>8.0908052511439856E-6</v>
      </c>
      <c r="I3" s="148">
        <f>('Anual_1947-1989 (ref1987)'!H5/'Anual_1947-1989 (ref1987)'!AG5)</f>
        <v>7.3872569684358139E-6</v>
      </c>
      <c r="J3" s="148">
        <f>(D3-E3+F3+H3-I3)</f>
        <v>7.0975135750137494E-5</v>
      </c>
      <c r="K3" s="148">
        <f>(J3-D3)</f>
        <v>-2.3013697713523084E-7</v>
      </c>
      <c r="L3" s="151">
        <f>(K3/D3)</f>
        <v>-3.2320215669518083E-3</v>
      </c>
      <c r="M3" s="151">
        <f>('Anual_1947-1989 (ref1987)'!Z5-1)</f>
        <v>9.6999999999999975E-2</v>
      </c>
      <c r="N3" s="151">
        <f>('Anual_1947-1989 (ref1987)'!BF5-1)</f>
        <v>9.3454472341053751E-2</v>
      </c>
      <c r="O3" s="151">
        <f>(N3-M3)</f>
        <v>-3.5455276589462237E-3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109.34544723410538</v>
      </c>
      <c r="S3" s="154">
        <f t="shared" ref="S3:S66" si="0">(R3/Q3)*100</f>
        <v>99.676797843304811</v>
      </c>
      <c r="T3" s="151">
        <f>(S3/S2)-1</f>
        <v>-3.2320215669519037E-3</v>
      </c>
    </row>
    <row r="4" spans="1:21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(ref1987)'!AG6)</f>
        <v>7.4995909133217028E-6</v>
      </c>
      <c r="I4" s="148">
        <f>('Anual_1947-1989 (ref1987)'!H6/'Anual_1947-1989 (ref1987)'!AG6)</f>
        <v>7.3949454587172138E-6</v>
      </c>
      <c r="J4" s="148">
        <f t="shared" ref="J4:J67" si="2">(D4-E4+F4+H4-I4)</f>
        <v>8.1225212966771912E-5</v>
      </c>
      <c r="K4" s="148">
        <f t="shared" ref="K4:K67" si="3">(J4-D4)</f>
        <v>-1.6885140990486117E-10</v>
      </c>
      <c r="L4" s="151">
        <f t="shared" ref="L4:L67" si="4">(K4/D4)</f>
        <v>-2.0788010610134774E-6</v>
      </c>
      <c r="M4" s="151">
        <f>('Anual_1947-1989 (ref1987)'!Z6-1)</f>
        <v>7.6999999999999957E-2</v>
      </c>
      <c r="N4" s="151">
        <f>('Anual_1947-1989 (ref1987)'!BF6-1)</f>
        <v>7.6997761131257114E-2</v>
      </c>
      <c r="O4" s="151">
        <f t="shared" ref="O4:O67" si="5">(N4-M4)</f>
        <v>-2.2388687428431808E-6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117.76480186102751</v>
      </c>
      <c r="S4" s="154">
        <f>(R4/Q4)*100</f>
        <v>99.676590635071676</v>
      </c>
      <c r="T4" s="151">
        <f t="shared" ref="T4:T67" si="7">(S4/S3)-1</f>
        <v>-2.0788010611783037E-6</v>
      </c>
    </row>
    <row r="5" spans="1:21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(ref1987)'!AG7)</f>
        <v>8.6108594219095475E-6</v>
      </c>
      <c r="I5" s="148">
        <f>('Anual_1947-1989 (ref1987)'!H7/'Anual_1947-1989 (ref1987)'!AG7)</f>
        <v>7.1147641555546073E-6</v>
      </c>
      <c r="J5" s="148">
        <f t="shared" si="2"/>
        <v>9.7780962675768449E-5</v>
      </c>
      <c r="K5" s="148">
        <f t="shared" si="3"/>
        <v>3.8357990394047981E-6</v>
      </c>
      <c r="L5" s="151">
        <f t="shared" si="4"/>
        <v>4.0830191687697089E-2</v>
      </c>
      <c r="M5" s="151">
        <f>('Anual_1947-1989 (ref1987)'!Z7-1)</f>
        <v>6.800000000000006E-2</v>
      </c>
      <c r="N5" s="151">
        <f>('Anual_1947-1989 (ref1987)'!BF7-1)</f>
        <v>0.1116066447224604</v>
      </c>
      <c r="O5" s="151">
        <f t="shared" si="5"/>
        <v>4.3606644722460342E-2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130.90813626314215</v>
      </c>
      <c r="S5" s="154">
        <f t="shared" si="0"/>
        <v>103.74640493747775</v>
      </c>
      <c r="T5" s="151">
        <f t="shared" si="7"/>
        <v>4.0830191687696971E-2</v>
      </c>
    </row>
    <row r="6" spans="1:21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(ref1987)'!AG8)</f>
        <v>1.0869220819558137E-5</v>
      </c>
      <c r="I6" s="148">
        <f>('Anual_1947-1989 (ref1987)'!H8/'Anual_1947-1989 (ref1987)'!AG8)</f>
        <v>1.2751056065929396E-5</v>
      </c>
      <c r="J6" s="148">
        <f t="shared" si="2"/>
        <v>1.0606938717233417E-4</v>
      </c>
      <c r="K6" s="148">
        <f t="shared" si="3"/>
        <v>-1.3100673731203876E-6</v>
      </c>
      <c r="L6" s="151">
        <f t="shared" si="4"/>
        <v>-1.2200354142847931E-2</v>
      </c>
      <c r="M6" s="151">
        <f>('Anual_1947-1989 (ref1987)'!Z8-1)</f>
        <v>4.9000000000000155E-2</v>
      </c>
      <c r="N6" s="151">
        <f>('Anual_1947-1989 (ref1987)'!BF8-1)</f>
        <v>3.6201828504152767E-2</v>
      </c>
      <c r="O6" s="151">
        <f t="shared" si="5"/>
        <v>-1.2798171495847388E-2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135.6472501619387</v>
      </c>
      <c r="S6" s="154">
        <f t="shared" si="0"/>
        <v>102.48066205619324</v>
      </c>
      <c r="T6" s="151">
        <f t="shared" si="7"/>
        <v>-1.2200354142847702E-2</v>
      </c>
    </row>
    <row r="7" spans="1:21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(ref1987)'!AG9)</f>
        <v>8.9880581685950621E-6</v>
      </c>
      <c r="I7" s="148">
        <f>('Anual_1947-1989 (ref1987)'!H9/'Anual_1947-1989 (ref1987)'!AG9)</f>
        <v>1.255228813200345E-5</v>
      </c>
      <c r="J7" s="148">
        <f t="shared" si="2"/>
        <v>1.3550714232692449E-4</v>
      </c>
      <c r="K7" s="148">
        <f t="shared" si="3"/>
        <v>-5.8827585489368479E-7</v>
      </c>
      <c r="L7" s="151">
        <f t="shared" si="4"/>
        <v>-4.3225250545008888E-3</v>
      </c>
      <c r="M7" s="151">
        <f>('Anual_1947-1989 (ref1987)'!Z9-1)</f>
        <v>7.2999999999999954E-2</v>
      </c>
      <c r="N7" s="151">
        <f>('Anual_1947-1989 (ref1987)'!BF9-1)</f>
        <v>6.8361930616520628E-2</v>
      </c>
      <c r="O7" s="151">
        <f t="shared" si="5"/>
        <v>-4.6380693834793263E-3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144.92035806583098</v>
      </c>
      <c r="S7" s="154">
        <f t="shared" si="0"/>
        <v>102.03768682685354</v>
      </c>
      <c r="T7" s="151">
        <f t="shared" si="7"/>
        <v>-4.3225250545004812E-3</v>
      </c>
    </row>
    <row r="8" spans="1:21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(ref1987)'!AG10)</f>
        <v>1.0275276532360552E-5</v>
      </c>
      <c r="I8" s="148">
        <f>('Anual_1947-1989 (ref1987)'!H10/'Anual_1947-1989 (ref1987)'!AG10)</f>
        <v>8.7164884515999755E-6</v>
      </c>
      <c r="J8" s="148">
        <f t="shared" si="2"/>
        <v>1.5703003166036157E-4</v>
      </c>
      <c r="K8" s="148">
        <f t="shared" si="3"/>
        <v>8.5570438763431169E-7</v>
      </c>
      <c r="L8" s="151">
        <f t="shared" si="4"/>
        <v>5.479161668742104E-3</v>
      </c>
      <c r="M8" s="151">
        <f>('Anual_1947-1989 (ref1987)'!Z10-1)</f>
        <v>4.6999999999999931E-2</v>
      </c>
      <c r="N8" s="151">
        <f>('Anual_1947-1989 (ref1987)'!BF10-1)</f>
        <v>5.2736682267172652E-2</v>
      </c>
      <c r="O8" s="151">
        <f t="shared" si="5"/>
        <v>5.7366822671727213E-3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152.5629769431936</v>
      </c>
      <c r="S8" s="154">
        <f t="shared" si="0"/>
        <v>102.59676780928231</v>
      </c>
      <c r="T8" s="151">
        <f t="shared" si="7"/>
        <v>5.4791616687417388E-3</v>
      </c>
    </row>
    <row r="9" spans="1:21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(ref1987)'!AG11)</f>
        <v>1.3299396972209971E-5</v>
      </c>
      <c r="I9" s="148">
        <f>('Anual_1947-1989 (ref1987)'!H11/'Anual_1947-1989 (ref1987)'!AG11)</f>
        <v>1.3596258511768229E-5</v>
      </c>
      <c r="J9" s="148">
        <f t="shared" si="2"/>
        <v>1.942385838768293E-4</v>
      </c>
      <c r="K9" s="148">
        <f t="shared" si="3"/>
        <v>2.3545838768293027E-6</v>
      </c>
      <c r="L9" s="151">
        <f t="shared" si="4"/>
        <v>1.2270871343255836E-2</v>
      </c>
      <c r="M9" s="151">
        <f>('Anual_1947-1989 (ref1987)'!Z11-1)</f>
        <v>7.8000000000000069E-2</v>
      </c>
      <c r="N9" s="151">
        <f>('Anual_1947-1989 (ref1987)'!BF11-1)</f>
        <v>9.1227999308029828E-2</v>
      </c>
      <c r="O9" s="151">
        <f t="shared" si="5"/>
        <v>1.3227999308029759E-2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166.48099209819824</v>
      </c>
      <c r="S9" s="154">
        <f t="shared" si="0"/>
        <v>103.85571954730391</v>
      </c>
      <c r="T9" s="151">
        <f t="shared" si="7"/>
        <v>1.2270871343255774E-2</v>
      </c>
    </row>
    <row r="10" spans="1:21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(ref1987)'!AG12)</f>
        <v>1.8348078752094287E-5</v>
      </c>
      <c r="I10" s="148">
        <f>('Anual_1947-1989 (ref1987)'!H12/'Anual_1947-1989 (ref1987)'!AG12)</f>
        <v>1.6457133437868789E-5</v>
      </c>
      <c r="J10" s="148">
        <f t="shared" si="2"/>
        <v>2.6091014679935901E-4</v>
      </c>
      <c r="K10" s="148">
        <f t="shared" si="3"/>
        <v>-4.6409804733682221E-6</v>
      </c>
      <c r="L10" s="151">
        <f t="shared" si="4"/>
        <v>-1.7476786941302742E-2</v>
      </c>
      <c r="M10" s="151">
        <f>('Anual_1947-1989 (ref1987)'!Z12-1)</f>
        <v>8.8000000000000078E-2</v>
      </c>
      <c r="N10" s="151">
        <f>('Anual_1947-1989 (ref1987)'!BF12-1)</f>
        <v>6.8985255807862522E-2</v>
      </c>
      <c r="O10" s="151">
        <f t="shared" si="5"/>
        <v>-1.9014744192137556E-2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177.96572592523918</v>
      </c>
      <c r="S10" s="154">
        <f t="shared" si="0"/>
        <v>102.04065526413997</v>
      </c>
      <c r="T10" s="151">
        <f t="shared" si="7"/>
        <v>-1.7476786941302835E-2</v>
      </c>
    </row>
    <row r="11" spans="1:21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(ref1987)'!AG13)</f>
        <v>2.0910452335253958E-5</v>
      </c>
      <c r="I11" s="148">
        <f>('Anual_1947-1989 (ref1987)'!H13/'Anual_1947-1989 (ref1987)'!AG13)</f>
        <v>1.7966164506439463E-5</v>
      </c>
      <c r="J11" s="148">
        <f t="shared" si="2"/>
        <v>3.0425169880112266E-4</v>
      </c>
      <c r="K11" s="148">
        <f t="shared" si="3"/>
        <v>-5.9422847160461954E-7</v>
      </c>
      <c r="L11" s="151">
        <f t="shared" si="4"/>
        <v>-1.9492747596165164E-3</v>
      </c>
      <c r="M11" s="151">
        <f>('Anual_1947-1989 (ref1987)'!Z13-1)</f>
        <v>2.9000000000000137E-2</v>
      </c>
      <c r="N11" s="151">
        <f>('Anual_1947-1989 (ref1987)'!BF13-1)</f>
        <v>2.6994196272354776E-2</v>
      </c>
      <c r="O11" s="151">
        <f t="shared" si="5"/>
        <v>-2.0058037276453611E-3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182.76976766061719</v>
      </c>
      <c r="S11" s="154">
        <f t="shared" si="0"/>
        <v>101.84174999037884</v>
      </c>
      <c r="T11" s="151">
        <f t="shared" si="7"/>
        <v>-1.9492747596165927E-3</v>
      </c>
    </row>
    <row r="12" spans="1:21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(ref1987)'!AG14)</f>
        <v>2.1812745180026074E-5</v>
      </c>
      <c r="I12" s="148">
        <f>('Anual_1947-1989 (ref1987)'!H14/'Anual_1947-1989 (ref1987)'!AG14)</f>
        <v>2.4100576211839154E-5</v>
      </c>
      <c r="J12" s="148">
        <f t="shared" si="2"/>
        <v>4.027775233001299E-4</v>
      </c>
      <c r="K12" s="148">
        <f t="shared" si="3"/>
        <v>-1.7713124532463482E-7</v>
      </c>
      <c r="L12" s="151">
        <f t="shared" si="4"/>
        <v>-4.3958108766467633E-4</v>
      </c>
      <c r="M12" s="151">
        <f>('Anual_1947-1989 (ref1987)'!Z14-1)</f>
        <v>7.6999999999999957E-2</v>
      </c>
      <c r="N12" s="151">
        <f>('Anual_1947-1989 (ref1987)'!BF14-1)</f>
        <v>7.6526571168584745E-2</v>
      </c>
      <c r="O12" s="151">
        <f t="shared" si="5"/>
        <v>-4.7342883141521241E-4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196.7565112929631</v>
      </c>
      <c r="S12" s="154">
        <f t="shared" si="0"/>
        <v>101.79698228314837</v>
      </c>
      <c r="T12" s="151">
        <f t="shared" si="7"/>
        <v>-4.3958108766495307E-4</v>
      </c>
    </row>
    <row r="13" spans="1:21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(ref1987)'!AG15)</f>
        <v>2.8197873867550761E-5</v>
      </c>
      <c r="I13" s="148">
        <f>('Anual_1947-1989 (ref1987)'!H15/'Anual_1947-1989 (ref1987)'!AG15)</f>
        <v>3.0003805115247834E-5</v>
      </c>
      <c r="J13" s="148">
        <f t="shared" si="2"/>
        <v>5.019543832918466E-4</v>
      </c>
      <c r="K13" s="148">
        <f t="shared" si="3"/>
        <v>-1.2790712536080205E-6</v>
      </c>
      <c r="L13" s="151">
        <f t="shared" si="4"/>
        <v>-2.5417055286265518E-3</v>
      </c>
      <c r="M13" s="151">
        <f>('Anual_1947-1989 (ref1987)'!Z15-1)</f>
        <v>0.1080000000000001</v>
      </c>
      <c r="N13" s="151">
        <f>('Anual_1947-1989 (ref1987)'!BF15-1)</f>
        <v>0.10518379027428182</v>
      </c>
      <c r="O13" s="151">
        <f t="shared" si="5"/>
        <v>-2.8162097257182772E-3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217.4521069119015</v>
      </c>
      <c r="S13" s="154">
        <f t="shared" si="0"/>
        <v>101.53824433048177</v>
      </c>
      <c r="T13" s="151">
        <f t="shared" si="7"/>
        <v>-2.5417055286266477E-3</v>
      </c>
    </row>
    <row r="14" spans="1:21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(ref1987)'!AG16)</f>
        <v>3.6056512377941428E-5</v>
      </c>
      <c r="I14" s="148">
        <f>('Anual_1947-1989 (ref1987)'!H16/'Anual_1947-1989 (ref1987)'!AG16)</f>
        <v>3.9897314783417798E-5</v>
      </c>
      <c r="J14" s="148">
        <f t="shared" si="2"/>
        <v>6.2029388637871202E-4</v>
      </c>
      <c r="K14" s="148">
        <f t="shared" si="3"/>
        <v>-5.7520453037879921E-7</v>
      </c>
      <c r="L14" s="151">
        <f t="shared" si="4"/>
        <v>-9.2645058161386568E-4</v>
      </c>
      <c r="M14" s="151">
        <f>('Anual_1947-1989 (ref1987)'!Z16-1)</f>
        <v>9.8000000000000087E-2</v>
      </c>
      <c r="N14" s="151">
        <f>('Anual_1947-1989 (ref1987)'!BF16-1)</f>
        <v>9.6982757261387942E-2</v>
      </c>
      <c r="O14" s="151">
        <f t="shared" si="5"/>
        <v>-1.0172427386121452E-3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238.54121181251583</v>
      </c>
      <c r="S14" s="154">
        <f t="shared" si="0"/>
        <v>101.44417416496576</v>
      </c>
      <c r="T14" s="151">
        <f t="shared" si="7"/>
        <v>-9.2645058161378024E-4</v>
      </c>
    </row>
    <row r="15" spans="1:21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(ref1987)'!AG17)</f>
        <v>4.7558542875749651E-5</v>
      </c>
      <c r="I15" s="148">
        <f>('Anual_1947-1989 (ref1987)'!H17/'Anual_1947-1989 (ref1987)'!AG17)</f>
        <v>5.7193853098066323E-5</v>
      </c>
      <c r="J15" s="148">
        <f t="shared" si="2"/>
        <v>9.1953144003672561E-4</v>
      </c>
      <c r="K15" s="148">
        <f t="shared" si="3"/>
        <v>-3.247614508728792E-6</v>
      </c>
      <c r="L15" s="151">
        <f t="shared" si="4"/>
        <v>-3.5193847245790738E-3</v>
      </c>
      <c r="M15" s="151">
        <f>('Anual_1947-1989 (ref1987)'!Z17-1)</f>
        <v>9.4000000000000083E-2</v>
      </c>
      <c r="N15" s="151">
        <f>('Anual_1947-1989 (ref1987)'!BF17-1)</f>
        <v>9.0149793111310439E-2</v>
      </c>
      <c r="O15" s="151">
        <f t="shared" si="5"/>
        <v>-3.8502068886896446E-3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260.04565270593542</v>
      </c>
      <c r="S15" s="154">
        <f t="shared" si="0"/>
        <v>101.08715308801204</v>
      </c>
      <c r="T15" s="151">
        <f t="shared" si="7"/>
        <v>-3.5193847245790222E-3</v>
      </c>
    </row>
    <row r="16" spans="1:21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(ref1987)'!AG18)</f>
        <v>7.3570925407907194E-5</v>
      </c>
      <c r="I16" s="148">
        <f>('Anual_1947-1989 (ref1987)'!H18/'Anual_1947-1989 (ref1987)'!AG18)</f>
        <v>7.8619375408078878E-5</v>
      </c>
      <c r="J16" s="148">
        <f t="shared" si="2"/>
        <v>1.2560259307605388E-3</v>
      </c>
      <c r="K16" s="148">
        <f t="shared" si="3"/>
        <v>-8.1174196673357984E-7</v>
      </c>
      <c r="L16" s="151">
        <f t="shared" si="4"/>
        <v>-6.4586062651363877E-4</v>
      </c>
      <c r="M16" s="151">
        <f>('Anual_1947-1989 (ref1987)'!Z18-1)</f>
        <v>8.5999999999999854E-2</v>
      </c>
      <c r="N16" s="151">
        <f>('Anual_1947-1989 (ref1987)'!BF18-1)</f>
        <v>8.5298595359605933E-2</v>
      </c>
      <c r="O16" s="151">
        <f t="shared" si="5"/>
        <v>-7.0140464039392114E-4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282.22718161112363</v>
      </c>
      <c r="S16" s="154">
        <f t="shared" si="0"/>
        <v>101.02186487598613</v>
      </c>
      <c r="T16" s="151">
        <f t="shared" si="7"/>
        <v>-6.4586062651383891E-4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(ref1987)'!AG19)</f>
        <v>1.2073130358638651E-4</v>
      </c>
      <c r="I17" s="148">
        <f>('Anual_1947-1989 (ref1987)'!H19/'Anual_1947-1989 (ref1987)'!AG19)</f>
        <v>1.4541749882010575E-4</v>
      </c>
      <c r="J17" s="148">
        <f t="shared" si="2"/>
        <v>1.7960757412313442E-3</v>
      </c>
      <c r="K17" s="148">
        <f t="shared" si="3"/>
        <v>-7.5187314959284778E-6</v>
      </c>
      <c r="L17" s="151">
        <f t="shared" si="4"/>
        <v>-4.1687483575834896E-3</v>
      </c>
      <c r="M17" s="151">
        <f>('Anual_1947-1989 (ref1987)'!Z19-1)</f>
        <v>6.5999999999999837E-2</v>
      </c>
      <c r="N17" s="151">
        <f>('Anual_1947-1989 (ref1987)'!BF19-1)</f>
        <v>6.1556114250815863E-2</v>
      </c>
      <c r="O17" s="151">
        <f t="shared" si="5"/>
        <v>-4.4438857491839734E-3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299.59999024706372</v>
      </c>
      <c r="S17" s="154">
        <f t="shared" si="0"/>
        <v>100.60073014270434</v>
      </c>
      <c r="T17" s="151">
        <f t="shared" si="7"/>
        <v>-4.1687483575835182E-3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(ref1987)'!AG20)</f>
        <v>2.4341095723955946E-4</v>
      </c>
      <c r="I18" s="148">
        <f>('Anual_1947-1989 (ref1987)'!H20/'Anual_1947-1989 (ref1987)'!AG20)</f>
        <v>2.5402058471069478E-4</v>
      </c>
      <c r="J18" s="148">
        <f t="shared" si="2"/>
        <v>2.7246402450840689E-3</v>
      </c>
      <c r="K18" s="148">
        <f t="shared" si="3"/>
        <v>-1.5100094613862414E-6</v>
      </c>
      <c r="L18" s="151">
        <f t="shared" si="4"/>
        <v>-5.5389810553124221E-4</v>
      </c>
      <c r="M18" s="151">
        <f>('Anual_1947-1989 (ref1987)'!Z20-1)</f>
        <v>6.0000000000000053E-3</v>
      </c>
      <c r="N18" s="151">
        <f>('Anual_1947-1989 (ref1987)'!BF20-1)</f>
        <v>5.4427785058357436E-3</v>
      </c>
      <c r="O18" s="151">
        <f t="shared" si="5"/>
        <v>-5.572214941642617E-4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301.23064663432905</v>
      </c>
      <c r="S18" s="154">
        <f t="shared" si="0"/>
        <v>100.54500758886327</v>
      </c>
      <c r="T18" s="151">
        <f t="shared" si="7"/>
        <v>-5.5389810553085894E-4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(ref1987)'!AG21)</f>
        <v>3.2416047463658447E-4</v>
      </c>
      <c r="I19" s="148">
        <f>('Anual_1947-1989 (ref1987)'!H21/'Anual_1947-1989 (ref1987)'!AG21)</f>
        <v>2.7934207889811105E-4</v>
      </c>
      <c r="J19" s="148">
        <f t="shared" si="2"/>
        <v>5.0878287462502057E-3</v>
      </c>
      <c r="K19" s="148">
        <f t="shared" si="3"/>
        <v>5.8527946250205853E-5</v>
      </c>
      <c r="L19" s="151">
        <f t="shared" si="4"/>
        <v>1.1637392269359958E-2</v>
      </c>
      <c r="M19" s="151">
        <f>('Anual_1947-1989 (ref1987)'!Z21-1)</f>
        <v>3.400000000000003E-2</v>
      </c>
      <c r="N19" s="151">
        <f>('Anual_1947-1989 (ref1987)'!BF21-1)</f>
        <v>4.6033063606518265E-2</v>
      </c>
      <c r="O19" s="151">
        <f t="shared" si="5"/>
        <v>1.2033063606518235E-2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315.09721615107975</v>
      </c>
      <c r="S19" s="154">
        <f t="shared" si="0"/>
        <v>101.71508928290064</v>
      </c>
      <c r="T19" s="151">
        <f t="shared" si="7"/>
        <v>1.1637392269359781E-2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(ref1987)'!AG22)</f>
        <v>7.1242037647137064E-4</v>
      </c>
      <c r="I20" s="148">
        <f>('Anual_1947-1989 (ref1987)'!H22/'Anual_1947-1989 (ref1987)'!AG22)</f>
        <v>5.0592426143524221E-4</v>
      </c>
      <c r="J20" s="148">
        <f t="shared" si="2"/>
        <v>9.7554989651631174E-3</v>
      </c>
      <c r="K20" s="148">
        <f t="shared" si="3"/>
        <v>-5.4924530187017151E-6</v>
      </c>
      <c r="L20" s="151">
        <f t="shared" si="4"/>
        <v>-5.626941755599653E-4</v>
      </c>
      <c r="M20" s="151">
        <f>('Anual_1947-1989 (ref1987)'!Z22-1)</f>
        <v>2.4000000000000021E-2</v>
      </c>
      <c r="N20" s="151">
        <f>('Anual_1947-1989 (ref1987)'!BF22-1)</f>
        <v>2.342380116422671E-2</v>
      </c>
      <c r="O20" s="151">
        <f t="shared" si="5"/>
        <v>-5.7619883577331166E-4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322.47799068960398</v>
      </c>
      <c r="S20" s="154">
        <f t="shared" si="0"/>
        <v>101.6578547945946</v>
      </c>
      <c r="T20" s="151">
        <f t="shared" si="7"/>
        <v>-5.6269417555987467E-4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(ref1987)'!AG23)</f>
        <v>1.0486205540718811E-3</v>
      </c>
      <c r="I21" s="148">
        <f>('Anual_1947-1989 (ref1987)'!H23/'Anual_1947-1989 (ref1987)'!AG23)</f>
        <v>9.3311375437929802E-4</v>
      </c>
      <c r="J21" s="148">
        <f t="shared" si="2"/>
        <v>1.6428919514721807E-2</v>
      </c>
      <c r="K21" s="148">
        <f t="shared" si="3"/>
        <v>-1.2393648527819073E-4</v>
      </c>
      <c r="L21" s="151">
        <f t="shared" si="4"/>
        <v>-7.4873173111752282E-3</v>
      </c>
      <c r="M21" s="151">
        <f>('Anual_1947-1989 (ref1987)'!Z23-1)</f>
        <v>6.6999999999999948E-2</v>
      </c>
      <c r="N21" s="151">
        <f>('Anual_1947-1989 (ref1987)'!BF23-1)</f>
        <v>5.9011032428975874E-2</v>
      </c>
      <c r="O21" s="151">
        <f t="shared" si="5"/>
        <v>-7.9889675710240748E-3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341.50774985581921</v>
      </c>
      <c r="S21" s="154">
        <f t="shared" si="0"/>
        <v>100.89671017857407</v>
      </c>
      <c r="T21" s="151">
        <f t="shared" si="7"/>
        <v>-7.4873173111754676E-3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(ref1987)'!AG24)</f>
        <v>1.3207354714071036E-3</v>
      </c>
      <c r="I22" s="148">
        <f>('Anual_1947-1989 (ref1987)'!H24/'Anual_1947-1989 (ref1987)'!AG24)</f>
        <v>1.3334471809550298E-3</v>
      </c>
      <c r="J22" s="148">
        <f t="shared" si="2"/>
        <v>2.3758516569292645E-2</v>
      </c>
      <c r="K22" s="148">
        <f t="shared" si="3"/>
        <v>-3.2806339798265721E-5</v>
      </c>
      <c r="L22" s="151">
        <f t="shared" si="4"/>
        <v>-1.3789203704065603E-3</v>
      </c>
      <c r="M22" s="151">
        <f>('Anual_1947-1989 (ref1987)'!Z24-1)</f>
        <v>4.2000000000000037E-2</v>
      </c>
      <c r="N22" s="151">
        <f>('Anual_1947-1989 (ref1987)'!BF24-1)</f>
        <v>4.0563164974036336E-2</v>
      </c>
      <c r="O22" s="151">
        <f t="shared" si="5"/>
        <v>-1.4368350259637008E-3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355.36038505313275</v>
      </c>
      <c r="S22" s="154">
        <f t="shared" si="0"/>
        <v>100.75758164960182</v>
      </c>
      <c r="T22" s="151">
        <f t="shared" si="7"/>
        <v>-1.3789203704066555E-3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(ref1987)'!AG25)</f>
        <v>2.046773000351945E-3</v>
      </c>
      <c r="I23" s="148">
        <f>('Anual_1947-1989 (ref1987)'!H25/'Anual_1947-1989 (ref1987)'!AG25)</f>
        <v>2.3066059359180728E-3</v>
      </c>
      <c r="J23" s="148">
        <f t="shared" si="2"/>
        <v>3.2935125734048366E-2</v>
      </c>
      <c r="K23" s="148">
        <f t="shared" si="3"/>
        <v>-1.1786844776981442E-4</v>
      </c>
      <c r="L23" s="151">
        <f t="shared" si="4"/>
        <v>-3.5660444896895784E-3</v>
      </c>
      <c r="M23" s="151">
        <f>('Anual_1947-1989 (ref1987)'!Z25-1)</f>
        <v>9.8000000000000087E-2</v>
      </c>
      <c r="N23" s="151">
        <f>('Anual_1947-1989 (ref1987)'!BF25-1)</f>
        <v>9.4084483150321141E-2</v>
      </c>
      <c r="O23" s="151">
        <f t="shared" si="5"/>
        <v>-3.9155168496789461E-3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388.79428321295586</v>
      </c>
      <c r="S23" s="154">
        <f t="shared" si="0"/>
        <v>100.39827563076584</v>
      </c>
      <c r="T23" s="151">
        <f t="shared" si="7"/>
        <v>-3.5660444896892241E-3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(ref1987)'!AG26)</f>
        <v>3.0102941492009339E-3</v>
      </c>
      <c r="I24" s="148">
        <f>('Anual_1947-1989 (ref1987)'!H26/'Anual_1947-1989 (ref1987)'!AG26)</f>
        <v>3.0154235298489435E-3</v>
      </c>
      <c r="J24" s="148">
        <f t="shared" si="2"/>
        <v>4.5992977908005578E-2</v>
      </c>
      <c r="K24" s="148">
        <f t="shared" si="3"/>
        <v>1.3397972618739429E-4</v>
      </c>
      <c r="L24" s="151">
        <f t="shared" si="4"/>
        <v>2.9215580692845034E-3</v>
      </c>
      <c r="M24" s="151">
        <f>('Anual_1947-1989 (ref1987)'!Z26-1)</f>
        <v>9.4999999999999973E-2</v>
      </c>
      <c r="N24" s="151">
        <f>('Anual_1947-1989 (ref1987)'!BF26-1)</f>
        <v>9.8199106085866683E-2</v>
      </c>
      <c r="O24" s="151">
        <f t="shared" si="5"/>
        <v>3.1991060858667097E-3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426.97353427576343</v>
      </c>
      <c r="S24" s="154">
        <f t="shared" si="0"/>
        <v>100.69159502307716</v>
      </c>
      <c r="T24" s="151">
        <f t="shared" si="7"/>
        <v>2.9215580692845133E-3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(ref1987)'!AG27)</f>
        <v>4.0583714270405746E-3</v>
      </c>
      <c r="I25" s="148">
        <f>('Anual_1947-1989 (ref1987)'!H27/'Anual_1947-1989 (ref1987)'!AG27)</f>
        <v>4.300804156503614E-3</v>
      </c>
      <c r="J25" s="148">
        <f t="shared" si="2"/>
        <v>6.1170703437204189E-2</v>
      </c>
      <c r="K25" s="148">
        <f t="shared" si="3"/>
        <v>3.9048525538600692E-4</v>
      </c>
      <c r="L25" s="151">
        <f t="shared" si="4"/>
        <v>6.4245451409520741E-3</v>
      </c>
      <c r="M25" s="151">
        <f>('Anual_1947-1989 (ref1987)'!Z27-1)</f>
        <v>0.10400000000000009</v>
      </c>
      <c r="N25" s="151">
        <f>('Anual_1947-1989 (ref1987)'!BF27-1)</f>
        <v>0.11109269783561104</v>
      </c>
      <c r="O25" s="151">
        <f t="shared" si="5"/>
        <v>7.0926978356109505E-3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474.40717610286373</v>
      </c>
      <c r="S25" s="154">
        <f t="shared" si="0"/>
        <v>101.33849272061737</v>
      </c>
      <c r="T25" s="151">
        <f t="shared" si="7"/>
        <v>6.4245451409519205E-3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(ref1987)'!AG28)</f>
        <v>5.0486587575525677E-3</v>
      </c>
      <c r="I26" s="148">
        <f>('Anual_1947-1989 (ref1987)'!H28/'Anual_1947-1989 (ref1987)'!AG28)</f>
        <v>6.4062482130129231E-3</v>
      </c>
      <c r="J26" s="148">
        <f t="shared" si="2"/>
        <v>7.834828807453742E-2</v>
      </c>
      <c r="K26" s="148">
        <f t="shared" si="3"/>
        <v>-3.2674361915618899E-4</v>
      </c>
      <c r="L26" s="151">
        <f t="shared" si="4"/>
        <v>-4.1530789644712652E-3</v>
      </c>
      <c r="M26" s="151">
        <f>('Anual_1947-1989 (ref1987)'!Z28-1)</f>
        <v>0.11342921993190824</v>
      </c>
      <c r="N26" s="151">
        <f>('Anual_1947-1989 (ref1987)'!BF28-1)</f>
        <v>0.10880506046018112</v>
      </c>
      <c r="O26" s="151">
        <f t="shared" si="5"/>
        <v>-4.6241594717271184E-3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526.02507758147965</v>
      </c>
      <c r="S26" s="154">
        <f t="shared" si="0"/>
        <v>100.91762595820812</v>
      </c>
      <c r="T26" s="151">
        <f t="shared" si="7"/>
        <v>-4.1530789644714794E-3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(ref1987)'!AG29)</f>
        <v>7.8615625774604413E-3</v>
      </c>
      <c r="I27" s="148">
        <f>('Anual_1947-1989 (ref1987)'!H29/'Anual_1947-1989 (ref1987)'!AG29)</f>
        <v>9.5781113559298622E-3</v>
      </c>
      <c r="J27" s="148">
        <f t="shared" si="2"/>
        <v>0.10511579236562862</v>
      </c>
      <c r="K27" s="148">
        <f t="shared" si="3"/>
        <v>-2.5142459412347273E-5</v>
      </c>
      <c r="L27" s="151">
        <f t="shared" si="4"/>
        <v>-2.391310240315573E-4</v>
      </c>
      <c r="M27" s="151">
        <f>('Anual_1947-1989 (ref1987)'!Z29-1)</f>
        <v>0.11940348116250821</v>
      </c>
      <c r="N27" s="151">
        <f>('Anual_1947-1989 (ref1987)'!BF29-1)</f>
        <v>0.11913579706175326</v>
      </c>
      <c r="O27" s="151">
        <f t="shared" si="5"/>
        <v>-2.6768410075495019E-4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588.69349447361981</v>
      </c>
      <c r="S27" s="154">
        <f t="shared" si="0"/>
        <v>100.8934934229699</v>
      </c>
      <c r="T27" s="151">
        <f t="shared" si="7"/>
        <v>-2.3913102403161357E-4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(ref1987)'!AG30)</f>
        <v>1.2957507026666561E-2</v>
      </c>
      <c r="I28" s="148">
        <f>('Anual_1947-1989 (ref1987)'!H30/'Anual_1947-1989 (ref1987)'!AG30)</f>
        <v>1.4884416631573564E-2</v>
      </c>
      <c r="J28" s="148">
        <f t="shared" si="2"/>
        <v>0.14468718773454409</v>
      </c>
      <c r="K28" s="148">
        <f t="shared" si="3"/>
        <v>1.0531133793075242E-3</v>
      </c>
      <c r="L28" s="151">
        <f t="shared" si="4"/>
        <v>7.3319188642032018E-3</v>
      </c>
      <c r="M28" s="151">
        <f>('Anual_1947-1989 (ref1987)'!Z30-1)</f>
        <v>0.13968721779678095</v>
      </c>
      <c r="N28" s="151">
        <f>('Anual_1947-1989 (ref1987)'!BF30-1)</f>
        <v>0.14804331200823651</v>
      </c>
      <c r="O28" s="151">
        <f t="shared" si="5"/>
        <v>8.3560942114555559E-3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675.84562915319691</v>
      </c>
      <c r="S28" s="154">
        <f t="shared" si="0"/>
        <v>101.63323633067314</v>
      </c>
      <c r="T28" s="151">
        <f t="shared" si="7"/>
        <v>7.3319188642033684E-3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(ref1987)'!AG31)</f>
        <v>1.6294588706835349E-2</v>
      </c>
      <c r="I29" s="148">
        <f>('Anual_1947-1989 (ref1987)'!H31/'Anual_1947-1989 (ref1987)'!AG31)</f>
        <v>2.8233237759365041E-2</v>
      </c>
      <c r="J29" s="148">
        <f t="shared" si="2"/>
        <v>0.19598610545783179</v>
      </c>
      <c r="K29" s="148">
        <f t="shared" si="3"/>
        <v>-5.3116771539720997E-3</v>
      </c>
      <c r="L29" s="151">
        <f t="shared" si="4"/>
        <v>-2.6387161771252558E-2</v>
      </c>
      <c r="M29" s="151">
        <f>('Anual_1947-1989 (ref1987)'!Z31-1)</f>
        <v>8.153938684571882E-2</v>
      </c>
      <c r="N29" s="151">
        <f>('Anual_1947-1989 (ref1987)'!BF31-1)</f>
        <v>5.3000632083039623E-2</v>
      </c>
      <c r="O29" s="151">
        <f t="shared" si="5"/>
        <v>-2.8538754762679197E-2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711.66587468887599</v>
      </c>
      <c r="S29" s="154">
        <f t="shared" si="0"/>
        <v>98.951423682279753</v>
      </c>
      <c r="T29" s="151">
        <f t="shared" si="7"/>
        <v>-2.6387161771252332E-2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(ref1987)'!AG32)</f>
        <v>2.1360725685212582E-2</v>
      </c>
      <c r="I30" s="148">
        <f>('Anual_1947-1989 (ref1987)'!H32/'Anual_1947-1989 (ref1987)'!AG32)</f>
        <v>3.2601090655902304E-2</v>
      </c>
      <c r="J30" s="148">
        <f t="shared" si="2"/>
        <v>0.2839437814734993</v>
      </c>
      <c r="K30" s="148">
        <f t="shared" si="3"/>
        <v>-1.0143000204093089E-3</v>
      </c>
      <c r="L30" s="151">
        <f t="shared" si="4"/>
        <v>-3.5594709758424276E-3</v>
      </c>
      <c r="M30" s="151">
        <f>('Anual_1947-1989 (ref1987)'!Z32-1)</f>
        <v>5.1666490840630352E-2</v>
      </c>
      <c r="N30" s="151">
        <f>('Anual_1947-1989 (ref1987)'!BF32-1)</f>
        <v>4.7923114490217245E-2</v>
      </c>
      <c r="O30" s="151">
        <f t="shared" si="5"/>
        <v>-3.7433763504131079E-3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745.77111988037154</v>
      </c>
      <c r="S30" s="154">
        <f t="shared" si="0"/>
        <v>98.599208961664402</v>
      </c>
      <c r="T30" s="151">
        <f t="shared" si="7"/>
        <v>-3.5594709758423049E-3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(ref1987)'!AG33)</f>
        <v>2.9370046905457196E-2</v>
      </c>
      <c r="I31" s="148">
        <f>('Anual_1947-1989 (ref1987)'!H33/'Anual_1947-1989 (ref1987)'!AG33)</f>
        <v>3.9375695253455273E-2</v>
      </c>
      <c r="J31" s="148">
        <f t="shared" si="2"/>
        <v>0.42422922726378443</v>
      </c>
      <c r="K31" s="148">
        <f t="shared" si="3"/>
        <v>3.4408821941872558E-3</v>
      </c>
      <c r="L31" s="151">
        <f t="shared" si="4"/>
        <v>8.1772278973604746E-3</v>
      </c>
      <c r="M31" s="151">
        <f>('Anual_1947-1989 (ref1987)'!Z33-1)</f>
        <v>0.10257129534787301</v>
      </c>
      <c r="N31" s="151">
        <f>('Anual_1947-1989 (ref1987)'!BF33-1)</f>
        <v>0.11158727210302044</v>
      </c>
      <c r="O31" s="151">
        <f t="shared" si="5"/>
        <v>9.0159767551474257E-3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828.98968476103687</v>
      </c>
      <c r="S31" s="154">
        <f t="shared" si="0"/>
        <v>99.405477163843386</v>
      </c>
      <c r="T31" s="151">
        <f t="shared" si="7"/>
        <v>8.1772278973604173E-3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(ref1987)'!AG34)</f>
        <v>4.5692067450844594E-2</v>
      </c>
      <c r="I32" s="148">
        <f>('Anual_1947-1989 (ref1987)'!H34/'Anual_1947-1989 (ref1987)'!AG34)</f>
        <v>4.9883768162606076E-2</v>
      </c>
      <c r="J32" s="148">
        <f t="shared" si="2"/>
        <v>0.63018992940467311</v>
      </c>
      <c r="K32" s="148">
        <f t="shared" si="3"/>
        <v>6.7033189703515905E-3</v>
      </c>
      <c r="L32" s="151">
        <f t="shared" si="4"/>
        <v>1.0751343907260576E-2</v>
      </c>
      <c r="M32" s="151">
        <f>('Anual_1947-1989 (ref1987)'!Z34-1)</f>
        <v>4.934328069789351E-2</v>
      </c>
      <c r="N32" s="151">
        <f>('Anual_1947-1989 (ref1987)'!BF34-1)</f>
        <v>6.0625131185449543E-2</v>
      </c>
      <c r="O32" s="151">
        <f t="shared" si="5"/>
        <v>1.1281850487556033E-2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879.24729315105924</v>
      </c>
      <c r="S32" s="154">
        <f t="shared" si="0"/>
        <v>100.4742196350972</v>
      </c>
      <c r="T32" s="151">
        <f t="shared" si="7"/>
        <v>1.0751343907260624E-2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(ref1987)'!AG35)</f>
        <v>6.3478845206148132E-2</v>
      </c>
      <c r="I33" s="148">
        <f>('Anual_1947-1989 (ref1987)'!H35/'Anual_1947-1989 (ref1987)'!AG35)</f>
        <v>7.4783591618030276E-2</v>
      </c>
      <c r="J33" s="148">
        <f t="shared" si="2"/>
        <v>0.94153718620228044</v>
      </c>
      <c r="K33" s="148">
        <f t="shared" si="3"/>
        <v>-1.0054208137874832E-2</v>
      </c>
      <c r="L33" s="151">
        <f t="shared" si="4"/>
        <v>-1.056567787148447E-2</v>
      </c>
      <c r="M33" s="151">
        <f>('Anual_1947-1989 (ref1987)'!Z35-1)</f>
        <v>4.9698976892475377E-2</v>
      </c>
      <c r="N33" s="151">
        <f>('Anual_1947-1989 (ref1987)'!BF35-1)</f>
        <v>3.8608195640602805E-2</v>
      </c>
      <c r="O33" s="151">
        <f t="shared" si="5"/>
        <v>-1.1090781251872572E-2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913.19344466150574</v>
      </c>
      <c r="S33" s="154">
        <f t="shared" si="0"/>
        <v>99.412641396043995</v>
      </c>
      <c r="T33" s="151">
        <f t="shared" si="7"/>
        <v>-1.0565677871484325E-2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(ref1987)'!AG36)</f>
        <v>0.10278687188921316</v>
      </c>
      <c r="I34" s="148">
        <f>('Anual_1947-1989 (ref1987)'!H36/'Anual_1947-1989 (ref1987)'!AG36)</f>
        <v>0.13238924524152837</v>
      </c>
      <c r="J34" s="148">
        <f t="shared" si="2"/>
        <v>1.3924450195005056</v>
      </c>
      <c r="K34" s="148">
        <f t="shared" si="3"/>
        <v>-1.1829722310742641E-2</v>
      </c>
      <c r="L34" s="151">
        <f t="shared" si="4"/>
        <v>-8.4240796750958725E-3</v>
      </c>
      <c r="M34" s="151">
        <f>('Anual_1947-1989 (ref1987)'!Z36-1)</f>
        <v>6.7595601220407309E-2</v>
      </c>
      <c r="N34" s="151">
        <f>('Anual_1947-1989 (ref1987)'!BF36-1)</f>
        <v>5.8602090814944496E-2</v>
      </c>
      <c r="O34" s="151">
        <f t="shared" si="5"/>
        <v>-8.9935104054628123E-3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966.70848983717133</v>
      </c>
      <c r="S34" s="154">
        <f t="shared" si="0"/>
        <v>98.575181384211959</v>
      </c>
      <c r="T34" s="151">
        <f t="shared" si="7"/>
        <v>-8.4240796750961744E-3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(ref1987)'!AG37)</f>
        <v>0.22297936832902993</v>
      </c>
      <c r="I35" s="148">
        <f>('Anual_1947-1989 (ref1987)'!H37/'Anual_1947-1989 (ref1987)'!AG37)</f>
        <v>0.27847557150815511</v>
      </c>
      <c r="J35" s="148">
        <f t="shared" si="2"/>
        <v>2.3129615517509023</v>
      </c>
      <c r="K35" s="148">
        <f t="shared" si="3"/>
        <v>-5.4191075961789181E-2</v>
      </c>
      <c r="L35" s="151">
        <f t="shared" si="4"/>
        <v>-2.2892936994160951E-2</v>
      </c>
      <c r="M35" s="151">
        <f>('Anual_1947-1989 (ref1987)'!Z37-1)</f>
        <v>9.2000000000000082E-2</v>
      </c>
      <c r="N35" s="151">
        <f>('Anual_1947-1989 (ref1987)'!BF37-1)</f>
        <v>6.7000912802376522E-2</v>
      </c>
      <c r="O35" s="151">
        <f t="shared" si="5"/>
        <v>-2.499908719762356E-2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1031.4788410700687</v>
      </c>
      <c r="S35" s="154">
        <f t="shared" si="0"/>
        <v>96.318505967595229</v>
      </c>
      <c r="T35" s="151">
        <f t="shared" si="7"/>
        <v>-2.2892936994160729E-2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(ref1987)'!AG38)</f>
        <v>0.4087671657367084</v>
      </c>
      <c r="I36" s="148">
        <f>('Anual_1947-1989 (ref1987)'!H38/'Anual_1947-1989 (ref1987)'!AG38)</f>
        <v>0.42521690455692213</v>
      </c>
      <c r="J36" s="148">
        <f t="shared" si="2"/>
        <v>4.2973079184297802</v>
      </c>
      <c r="K36" s="148">
        <f t="shared" si="3"/>
        <v>-5.7682716115674104E-2</v>
      </c>
      <c r="L36" s="151">
        <f t="shared" si="4"/>
        <v>-1.3245198659696924E-2</v>
      </c>
      <c r="M36" s="151">
        <f>('Anual_1947-1989 (ref1987)'!Z38-1)</f>
        <v>-4.2499999999999982E-2</v>
      </c>
      <c r="N36" s="151">
        <f>('Anual_1947-1989 (ref1987)'!BF38-1)</f>
        <v>-5.5182277716659844E-2</v>
      </c>
      <c r="O36" s="151">
        <f t="shared" si="5"/>
        <v>-1.2682277716659862E-2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974.55948920328171</v>
      </c>
      <c r="S36" s="154">
        <f t="shared" si="0"/>
        <v>95.04274822144923</v>
      </c>
      <c r="T36" s="151">
        <f t="shared" si="7"/>
        <v>-1.3245198659696866E-2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(ref1987)'!AG39)</f>
        <v>0.70634690431324276</v>
      </c>
      <c r="I37" s="148">
        <f>('Anual_1947-1989 (ref1987)'!H39/'Anual_1947-1989 (ref1987)'!AG39)</f>
        <v>0.76805583823140444</v>
      </c>
      <c r="J37" s="148">
        <f t="shared" si="2"/>
        <v>8.7873486290431213</v>
      </c>
      <c r="K37" s="148">
        <f t="shared" si="3"/>
        <v>-1.8149203829606719E-2</v>
      </c>
      <c r="L37" s="151">
        <f t="shared" si="4"/>
        <v>-2.0611218325274037E-3</v>
      </c>
      <c r="M37" s="151">
        <f>('Anual_1947-1989 (ref1987)'!Z39-1)</f>
        <v>8.2999999999999741E-3</v>
      </c>
      <c r="N37" s="151">
        <f>('Anual_1947-1989 (ref1987)'!BF39-1)</f>
        <v>6.2217708562626317E-3</v>
      </c>
      <c r="O37" s="151">
        <f t="shared" si="5"/>
        <v>-2.0782291437373424E-3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980.62297503090088</v>
      </c>
      <c r="S37" s="154">
        <f t="shared" si="0"/>
        <v>94.846853538066611</v>
      </c>
      <c r="T37" s="151">
        <f t="shared" si="7"/>
        <v>-2.0611218325272684E-3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(ref1987)'!AG40)</f>
        <v>2.0122884484833952</v>
      </c>
      <c r="I38" s="148">
        <f>('Anual_1947-1989 (ref1987)'!H40/'Anual_1947-1989 (ref1987)'!AG40)</f>
        <v>1.5870830195871057</v>
      </c>
      <c r="J38" s="148">
        <f t="shared" si="2"/>
        <v>17.258429629477906</v>
      </c>
      <c r="K38" s="148">
        <f t="shared" si="3"/>
        <v>7.5021279441543243E-2</v>
      </c>
      <c r="L38" s="151">
        <f t="shared" si="4"/>
        <v>4.3659137880747902E-3</v>
      </c>
      <c r="M38" s="151">
        <f>('Anual_1947-1989 (ref1987)'!Z40-1)</f>
        <v>-2.9300000000000104E-2</v>
      </c>
      <c r="N38" s="151">
        <f>('Anual_1947-1989 (ref1987)'!BF40-1)</f>
        <v>-2.5062007485915805E-2</v>
      </c>
      <c r="O38" s="151">
        <f t="shared" si="5"/>
        <v>4.2379925140842989E-3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956.04659468981538</v>
      </c>
      <c r="S38" s="154">
        <f t="shared" si="0"/>
        <v>95.260946723683972</v>
      </c>
      <c r="T38" s="151">
        <f t="shared" si="7"/>
        <v>4.3659137880749377E-3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(ref1987)'!AG41)</f>
        <v>6.409922978995052</v>
      </c>
      <c r="I39" s="148">
        <f>('Anual_1947-1989 (ref1987)'!H41/'Anual_1947-1989 (ref1987)'!AG41)</f>
        <v>3.7493135308062859</v>
      </c>
      <c r="J39" s="148">
        <f t="shared" si="2"/>
        <v>42.40184290137703</v>
      </c>
      <c r="K39" s="148">
        <f t="shared" si="3"/>
        <v>0.47704434283156871</v>
      </c>
      <c r="L39" s="151">
        <f t="shared" si="4"/>
        <v>1.1378572091775348E-2</v>
      </c>
      <c r="M39" s="151">
        <f>('Anual_1947-1989 (ref1987)'!Z41-1)</f>
        <v>5.4000000000000048E-2</v>
      </c>
      <c r="N39" s="151">
        <f>('Anual_1947-1989 (ref1987)'!BF41-1)</f>
        <v>6.5993014984731424E-2</v>
      </c>
      <c r="O39" s="151">
        <f t="shared" si="5"/>
        <v>1.1993014984731376E-2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1019.1389919392818</v>
      </c>
      <c r="S39" s="154">
        <f t="shared" si="0"/>
        <v>96.344880273510185</v>
      </c>
      <c r="T39" s="151">
        <f t="shared" si="7"/>
        <v>1.1378572091775396E-2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(ref1987)'!AG42)</f>
        <v>18.830521081534307</v>
      </c>
      <c r="I40" s="148">
        <f>('Anual_1947-1989 (ref1987)'!H42/'Anual_1947-1989 (ref1987)'!AG42)</f>
        <v>10.908582214550355</v>
      </c>
      <c r="J40" s="148">
        <f t="shared" si="2"/>
        <v>135.59237308792154</v>
      </c>
      <c r="K40" s="148">
        <f t="shared" si="3"/>
        <v>-0.84219679480574428</v>
      </c>
      <c r="L40" s="151">
        <f t="shared" si="4"/>
        <v>-6.1728988153783668E-3</v>
      </c>
      <c r="M40" s="151">
        <f>('Anual_1947-1989 (ref1987)'!Z42-1)</f>
        <v>7.8500000000000014E-2</v>
      </c>
      <c r="N40" s="151">
        <f>('Anual_1947-1989 (ref1987)'!BF42-1)</f>
        <v>7.1842528627614533E-2</v>
      </c>
      <c r="O40" s="151">
        <f t="shared" si="5"/>
        <v>-6.6574713723854817E-3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1092.356514143198</v>
      </c>
      <c r="S40" s="154">
        <f t="shared" si="0"/>
        <v>95.750153076202096</v>
      </c>
      <c r="T40" s="151">
        <f t="shared" si="7"/>
        <v>-6.1728988153780806E-3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(ref1987)'!AG43)</f>
        <v>48.168518774747199</v>
      </c>
      <c r="I41" s="148">
        <f>('Anual_1947-1989 (ref1987)'!H43/'Anual_1947-1989 (ref1987)'!AG43)</f>
        <v>34.717505263319737</v>
      </c>
      <c r="J41" s="148">
        <f t="shared" si="2"/>
        <v>520.26953189564074</v>
      </c>
      <c r="K41" s="148">
        <f t="shared" si="3"/>
        <v>9.117989954404436</v>
      </c>
      <c r="L41" s="151">
        <f t="shared" si="4"/>
        <v>1.7838134498775846E-2</v>
      </c>
      <c r="M41" s="151">
        <f>('Anual_1947-1989 (ref1987)'!Z43-1)</f>
        <v>7.4899999999999967E-2</v>
      </c>
      <c r="N41" s="151">
        <f>('Anual_1947-1989 (ref1987)'!BF43-1)</f>
        <v>9.4074210772734146E-2</v>
      </c>
      <c r="O41" s="151">
        <f t="shared" si="5"/>
        <v>1.9174210772734179E-2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1195.1190910936743</v>
      </c>
      <c r="S41" s="181">
        <f t="shared" si="0"/>
        <v>97.458157185053764</v>
      </c>
      <c r="T41" s="151">
        <f t="shared" si="7"/>
        <v>1.7838134498775915E-2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(ref1987)'!AG44)</f>
        <v>119.64394340635563</v>
      </c>
      <c r="I42" s="148">
        <f>('Anual_1947-1989 (ref1987)'!H44/'Anual_1947-1989 (ref1987)'!AG44)</f>
        <v>78.32151252246635</v>
      </c>
      <c r="J42" s="148">
        <f t="shared" si="2"/>
        <v>1302.5991539632166</v>
      </c>
      <c r="K42" s="148">
        <f t="shared" si="3"/>
        <v>-16.045816318710649</v>
      </c>
      <c r="L42" s="151">
        <f t="shared" si="4"/>
        <v>-1.2168412787620948E-2</v>
      </c>
      <c r="M42" s="151">
        <f>('Anual_1947-1989 (ref1987)'!Z44-1)</f>
        <v>3.5299999999999887E-2</v>
      </c>
      <c r="N42" s="151">
        <f>('Anual_1947-1989 (ref1987)'!BF44-1)</f>
        <v>2.270204224097605E-2</v>
      </c>
      <c r="O42" s="151">
        <f t="shared" si="5"/>
        <v>-1.2597957759023837E-2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1222.2507351826798</v>
      </c>
      <c r="S42" s="181">
        <f t="shared" si="0"/>
        <v>96.272246098905185</v>
      </c>
      <c r="T42" s="151">
        <f t="shared" si="7"/>
        <v>-1.216841278762093E-2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(ref1987)'!AG45)</f>
        <v>438.06915885889578</v>
      </c>
      <c r="I43" s="148">
        <f>('Anual_1947-1989 (ref1987)'!H45/'Anual_1947-1989 (ref1987)'!AG45)</f>
        <v>229.02896837745533</v>
      </c>
      <c r="J43" s="148">
        <f t="shared" si="2"/>
        <v>4043.7892967169801</v>
      </c>
      <c r="K43" s="148">
        <f t="shared" si="3"/>
        <v>8.4062448854165268</v>
      </c>
      <c r="L43" s="151">
        <f t="shared" si="4"/>
        <v>2.0831343090468536E-3</v>
      </c>
      <c r="M43" s="151">
        <f>('Anual_1947-1989 (ref1987)'!Z45-1)</f>
        <v>-6.0000000000004494E-4</v>
      </c>
      <c r="N43" s="151">
        <f>('Anual_1947-1989 (ref1987)'!BF45-1)</f>
        <v>1.4818844284614219E-3</v>
      </c>
      <c r="O43" s="151">
        <f t="shared" si="5"/>
        <v>2.0818844284614668E-3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1224.0619695148225</v>
      </c>
      <c r="S43" s="181">
        <f t="shared" si="0"/>
        <v>96.472794117762817</v>
      </c>
      <c r="T43" s="151">
        <f t="shared" si="7"/>
        <v>2.0831343090468302E-3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9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9">
        <f>('Anual_1947-1989 (ref1987)'!G46/'Anual_1947-1989 (ref1987)'!AG46)</f>
        <v>2740.2201195684042</v>
      </c>
      <c r="I44" s="149">
        <f>('Anual_1947-1989 (ref1987)'!H46/'Anual_1947-1989 (ref1987)'!AG46)</f>
        <v>1675.8943039734888</v>
      </c>
      <c r="J44" s="149">
        <f t="shared" si="2"/>
        <v>29934.768580048105</v>
      </c>
      <c r="K44" s="149">
        <f t="shared" si="3"/>
        <v>-369.13159016585996</v>
      </c>
      <c r="L44" s="156">
        <f t="shared" si="4"/>
        <v>-1.2180992812558281E-2</v>
      </c>
      <c r="M44" s="156">
        <f>('Anual_1947-1989 (ref1987)'!Z46-1)</f>
        <v>3.1600000000000072E-2</v>
      </c>
      <c r="N44" s="156">
        <f>('Anual_1947-1989 (ref1987)'!BF46-1)</f>
        <v>1.9034087814564948E-2</v>
      </c>
      <c r="O44" s="156">
        <f t="shared" si="5"/>
        <v>-1.2565912185435124E-2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1247.3608725330371</v>
      </c>
      <c r="S44" s="157">
        <f t="shared" si="0"/>
        <v>95.297659706006939</v>
      </c>
      <c r="T44" s="151">
        <f t="shared" si="7"/>
        <v>-1.2180992812558245E-2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(ref1987)'!AG47)</f>
        <v>30858.400622526871</v>
      </c>
      <c r="I45" s="148">
        <f>('Anual_1947-1989 (ref1987)'!H47/'Anual_1947-1989 (ref1987)'!AG47)</f>
        <v>26194.678257667962</v>
      </c>
      <c r="J45" s="148">
        <f t="shared" si="2"/>
        <v>402394.97999760497</v>
      </c>
      <c r="K45" s="153">
        <f t="shared" si="3"/>
        <v>-4686.9343937343219</v>
      </c>
      <c r="L45" s="151">
        <f t="shared" si="4"/>
        <v>-1.1513492071349159E-2</v>
      </c>
      <c r="M45" s="151">
        <f>('Anual_1947-1989 (ref1987)'!Z47-1)</f>
        <v>-4.3499999999999983E-2</v>
      </c>
      <c r="N45" s="151">
        <f>('Anual_1947-1989 (ref1987)'!BF47-1)</f>
        <v>-5.4512655166245594E-2</v>
      </c>
      <c r="O45" s="151">
        <f t="shared" si="5"/>
        <v>-1.1012655166245611E-2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1179.3639194207765</v>
      </c>
      <c r="S45" s="181">
        <f t="shared" si="0"/>
        <v>94.200450856563691</v>
      </c>
      <c r="T45" s="151">
        <f t="shared" si="7"/>
        <v>-1.1513492071349218E-2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1199.8307363289018</v>
      </c>
      <c r="S46" s="181">
        <f t="shared" si="0"/>
        <v>94.856783491647988</v>
      </c>
      <c r="T46" s="151">
        <f t="shared" si="7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1201.0171840939383</v>
      </c>
      <c r="S47" s="181">
        <f t="shared" si="0"/>
        <v>95.469535396839419</v>
      </c>
      <c r="T47" s="151">
        <f t="shared" si="7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1259.7821839731737</v>
      </c>
      <c r="S48" s="181">
        <f t="shared" si="0"/>
        <v>95.440573384889575</v>
      </c>
      <c r="T48" s="151">
        <f t="shared" si="7"/>
        <v>-3.0336391425245246E-4</v>
      </c>
    </row>
    <row r="49" spans="1:20" ht="15.75" thickBot="1">
      <c r="A49" s="117"/>
      <c r="B49" s="326">
        <v>1994</v>
      </c>
      <c r="C49" s="201">
        <f>('Anual_1900-2000 (ref1985e2000)'!L24)</f>
        <v>23.401688121744463</v>
      </c>
      <c r="D49" s="149">
        <f>'Anual_1900-2000 (ref1985e2000)'!P24</f>
        <v>14922.200363636364</v>
      </c>
      <c r="E49" s="149">
        <f>('Anual_1900-2000 (ref1985e2000)'!U24)</f>
        <v>1539.9807272727271</v>
      </c>
      <c r="F49" s="149">
        <f>('Anual_1900-2000 (ref1985e2000)'!V24)</f>
        <v>1543.1759999999999</v>
      </c>
      <c r="G49" s="149">
        <f t="shared" si="1"/>
        <v>14925.395636363637</v>
      </c>
      <c r="H49" s="149">
        <f>('Anual_1900-2000 (ref1985e2000)'!G8/'Anual_1900-2000 (ref1985e2000)'!J24)</f>
        <v>1423.6400815935799</v>
      </c>
      <c r="I49" s="149">
        <f>('Anual_1900-2000 (ref1985e2000)'!H8/'Anual_1900-2000 (ref1985e2000)'!J24)</f>
        <v>1371.0538077933281</v>
      </c>
      <c r="J49" s="149">
        <f t="shared" si="2"/>
        <v>14977.981910163888</v>
      </c>
      <c r="K49" s="149">
        <f t="shared" si="3"/>
        <v>55.78154652752346</v>
      </c>
      <c r="L49" s="156">
        <f t="shared" si="4"/>
        <v>3.7381582587147459E-3</v>
      </c>
      <c r="M49" s="156">
        <f>('Anual_1900-2000 (ref1985e2000)'!R8-1)</f>
        <v>5.8528729438989791E-2</v>
      </c>
      <c r="N49" s="156">
        <f>('Anual_1900-2000 (ref1985e2000)'!AA24-1)</f>
        <v>6.2485677351029167E-2</v>
      </c>
      <c r="O49" s="156">
        <f t="shared" si="5"/>
        <v>3.9569479120393769E-3</v>
      </c>
      <c r="P49" s="142">
        <f>('Anual_1900-2000 (ref1985e2000)'!B24/'Anual_1900-2000 (ref1985e2000)'!C24)</f>
        <v>1.0405090985638821</v>
      </c>
      <c r="Q49" s="144">
        <f t="shared" si="9"/>
        <v>1397.2208959739185</v>
      </c>
      <c r="R49" s="144">
        <f t="shared" si="9"/>
        <v>1338.5005270534964</v>
      </c>
      <c r="S49" s="157">
        <f t="shared" si="0"/>
        <v>95.797345352504792</v>
      </c>
      <c r="T49" s="151">
        <f t="shared" si="7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1405.7942932859942</v>
      </c>
      <c r="S50" s="181">
        <f t="shared" si="0"/>
        <v>96.536117198569571</v>
      </c>
      <c r="T50" s="151">
        <f t="shared" si="7"/>
        <v>7.7118196057137656E-3</v>
      </c>
    </row>
    <row r="51" spans="1:20" ht="15.75" thickBot="1">
      <c r="B51" s="138">
        <v>1996</v>
      </c>
      <c r="C51" s="201">
        <f>('Anual_1900-2000 (ref1985e2000)'!L26)</f>
        <v>1.1741342505699579</v>
      </c>
      <c r="D51" s="149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1446.8129090105131</v>
      </c>
      <c r="S51" s="157">
        <f t="shared" si="0"/>
        <v>96.779891830498315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('Trimestral_1996-2017 (ref2010)'!L31)</f>
        <v>1.077290234100478</v>
      </c>
      <c r="D52" s="145">
        <f>'Trimestral_1996-2017 (ref2010)'!P31</f>
        <v>883781.51583615888</v>
      </c>
      <c r="E52" s="145">
        <f>('Trimestral_1996-2017 (ref2010)'!U31)</f>
        <v>63866.491551254505</v>
      </c>
      <c r="F52" s="145">
        <f>('Trimestral_1996-2017 (ref2010)'!V31)</f>
        <v>87229.729806979376</v>
      </c>
      <c r="G52" s="145">
        <f t="shared" si="1"/>
        <v>907144.75409188378</v>
      </c>
      <c r="H52" s="145">
        <f>('Trimestral_1996-2017 (ref2010)'!F5/'Trimestral_1996-2017 (ref2010)'!J31)</f>
        <v>61614.973154053681</v>
      </c>
      <c r="I52" s="145">
        <f>('Trimestral_1996-2017 (ref2010)'!G5/'Trimestral_1996-2017 (ref2010)'!J31)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('Trimestral_1996-2017 (ref2010)'!O5-1)</f>
        <v>3.3948459853159418E-2</v>
      </c>
      <c r="N52" s="151">
        <f>('Trimestral_1996-2017 (ref2010)'!AA31-1)</f>
        <v>3.435264703782015E-2</v>
      </c>
      <c r="O52" s="151">
        <f t="shared" si="5"/>
        <v>4.0418718466073145E-4</v>
      </c>
      <c r="P52" s="46">
        <f>('Trimestral_1996-2017 (ref2010)'!B31/'Trimestral_1996-2017 (ref2010)'!C31)</f>
        <v>0.99435027299070444</v>
      </c>
      <c r="Q52" s="143">
        <f t="shared" ref="Q52:R67" si="10">Q51*(M52+1)</f>
        <v>1545.7032971137046</v>
      </c>
      <c r="R52" s="143">
        <f t="shared" si="10"/>
        <v>1496.5147622035131</v>
      </c>
      <c r="S52" s="181">
        <f t="shared" si="0"/>
        <v>96.817724656339848</v>
      </c>
      <c r="T52" s="151">
        <f t="shared" si="7"/>
        <v>3.9091618233877412E-4</v>
      </c>
    </row>
    <row r="53" spans="1:20">
      <c r="B53" s="123">
        <v>1998</v>
      </c>
      <c r="C53" s="178">
        <f>('Trimestral_1996-2017 (ref2010)'!L32)</f>
        <v>1.0492436158675287</v>
      </c>
      <c r="D53" s="145">
        <f>'Trimestral_1996-2017 (ref2010)'!P32</f>
        <v>955308.18968550186</v>
      </c>
      <c r="E53" s="145">
        <f>('Trimestral_1996-2017 (ref2010)'!U32)</f>
        <v>69754.066965353995</v>
      </c>
      <c r="F53" s="145">
        <f>('Trimestral_1996-2017 (ref2010)'!V32)</f>
        <v>91277.975848002432</v>
      </c>
      <c r="G53" s="145">
        <f t="shared" si="1"/>
        <v>976832.09856815031</v>
      </c>
      <c r="H53" s="145">
        <f>('Trimestral_1996-2017 (ref2010)'!F6/'Trimestral_1996-2017 (ref2010)'!J32)</f>
        <v>67812.914697544853</v>
      </c>
      <c r="I53" s="145">
        <f>('Trimestral_1996-2017 (ref2010)'!G6/'Trimestral_1996-2017 (ref2010)'!J32)</f>
        <v>90745.979324848944</v>
      </c>
      <c r="J53" s="145">
        <f t="shared" si="2"/>
        <v>953899.03394084622</v>
      </c>
      <c r="K53" s="145">
        <f t="shared" si="3"/>
        <v>-1409.1557446556399</v>
      </c>
      <c r="L53" s="151">
        <f t="shared" si="4"/>
        <v>-1.4750797280608991E-3</v>
      </c>
      <c r="M53" s="151">
        <f>('Trimestral_1996-2017 (ref2010)'!O6-1)</f>
        <v>3.380979019523167E-3</v>
      </c>
      <c r="N53" s="151">
        <f>('Trimestral_1996-2017 (ref2010)'!AA32-1)</f>
        <v>1.9009120778494815E-3</v>
      </c>
      <c r="O53" s="151">
        <f t="shared" si="5"/>
        <v>-1.4800669416736856E-3</v>
      </c>
      <c r="P53" s="46">
        <f>('Trimestral_1996-2017 (ref2010)'!B32/'Trimestral_1996-2017 (ref2010)'!C32)</f>
        <v>0.97787081881831983</v>
      </c>
      <c r="Q53" s="143">
        <f t="shared" si="10"/>
        <v>1550.9292875316537</v>
      </c>
      <c r="R53" s="143">
        <f t="shared" si="10"/>
        <v>1499.3595051896657</v>
      </c>
      <c r="S53" s="181">
        <f t="shared" si="0"/>
        <v>96.674910793382281</v>
      </c>
      <c r="T53" s="151">
        <f t="shared" si="7"/>
        <v>-1.4750797280610461E-3</v>
      </c>
    </row>
    <row r="54" spans="1:20">
      <c r="B54" s="123">
        <v>1999</v>
      </c>
      <c r="C54" s="178">
        <f>('Trimestral_1996-2017 (ref2010)'!L33)</f>
        <v>1.0801050087686859</v>
      </c>
      <c r="D54" s="145">
        <f>'Trimestral_1996-2017 (ref2010)'!P33</f>
        <v>1007041.3961823741</v>
      </c>
      <c r="E54" s="145">
        <f>('Trimestral_1996-2017 (ref2010)'!U33)</f>
        <v>74491.530680084397</v>
      </c>
      <c r="F54" s="145">
        <f>('Trimestral_1996-2017 (ref2010)'!V33)</f>
        <v>80067.945932008603</v>
      </c>
      <c r="G54" s="145">
        <f t="shared" si="1"/>
        <v>1012617.8114342983</v>
      </c>
      <c r="H54" s="145">
        <f>('Trimestral_1996-2017 (ref2010)'!F7/'Trimestral_1996-2017 (ref2010)'!J33)</f>
        <v>96052.300949017386</v>
      </c>
      <c r="I54" s="145">
        <f>('Trimestral_1996-2017 (ref2010)'!G7/'Trimestral_1996-2017 (ref2010)'!J33)</f>
        <v>114654.10846795489</v>
      </c>
      <c r="J54" s="145">
        <f t="shared" si="2"/>
        <v>994016.00391536066</v>
      </c>
      <c r="K54" s="145">
        <f t="shared" si="3"/>
        <v>-13025.392267013434</v>
      </c>
      <c r="L54" s="151">
        <f t="shared" si="4"/>
        <v>-1.2934316619348338E-2</v>
      </c>
      <c r="M54" s="151">
        <f>('Trimestral_1996-2017 (ref2010)'!O7-1)</f>
        <v>4.6793756667953268E-3</v>
      </c>
      <c r="N54" s="151">
        <f>('Trimestral_1996-2017 (ref2010)'!AA33-1)</f>
        <v>-8.3154654790080773E-3</v>
      </c>
      <c r="O54" s="151">
        <f t="shared" si="5"/>
        <v>-1.2994841145803404E-2</v>
      </c>
      <c r="P54" s="46">
        <f>('Trimestral_1996-2017 (ref2010)'!B33/'Trimestral_1996-2017 (ref2010)'!C33)</f>
        <v>0.90047143396234364</v>
      </c>
      <c r="Q54" s="143">
        <f t="shared" si="10"/>
        <v>1558.1866683006494</v>
      </c>
      <c r="R54" s="143">
        <f t="shared" si="10"/>
        <v>1486.8916329836384</v>
      </c>
      <c r="S54" s="181">
        <f t="shared" si="0"/>
        <v>95.424486888033442</v>
      </c>
      <c r="T54" s="151">
        <f t="shared" si="7"/>
        <v>-1.2934316619348074E-2</v>
      </c>
    </row>
    <row r="55" spans="1:20" ht="15.75" thickBot="1">
      <c r="B55" s="140">
        <v>2000</v>
      </c>
      <c r="C55" s="83">
        <f>('Trimestral_1996-2017 (ref2010)'!L34)</f>
        <v>1.0560606515271738</v>
      </c>
      <c r="D55" s="146">
        <f>'Trimestral_1996-2017 (ref2010)'!P34</f>
        <v>1135438.6409589238</v>
      </c>
      <c r="E55" s="146">
        <f>('Trimestral_1996-2017 (ref2010)'!U34)</f>
        <v>117418.30805139701</v>
      </c>
      <c r="F55" s="146">
        <f>('Trimestral_1996-2017 (ref2010)'!V34)</f>
        <v>137597.241602066</v>
      </c>
      <c r="G55" s="146">
        <f t="shared" si="1"/>
        <v>1155617.574509593</v>
      </c>
      <c r="H55" s="146">
        <f>('Trimestral_1996-2017 (ref2010)'!F8/'Trimestral_1996-2017 (ref2010)'!J34)</f>
        <v>114343.27234056077</v>
      </c>
      <c r="I55" s="146">
        <f>('Trimestral_1996-2017 (ref2010)'!G8/'Trimestral_1996-2017 (ref2010)'!J34)</f>
        <v>139749.01278691663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('Trimestral_1996-2017 (ref2010)'!O8-1)</f>
        <v>4.3879494436487976E-2</v>
      </c>
      <c r="N55" s="156">
        <f>('Trimestral_1996-2017 (ref2010)'!AA34-1)</f>
        <v>3.9074165162878982E-2</v>
      </c>
      <c r="O55" s="156">
        <f t="shared" si="5"/>
        <v>-4.8053292736089936E-3</v>
      </c>
      <c r="P55" s="142">
        <f>('Trimestral_1996-2017 (ref2010)'!B34/'Trimestral_1996-2017 (ref2010)'!C34)</f>
        <v>0.95881711569433592</v>
      </c>
      <c r="Q55" s="144">
        <f t="shared" si="10"/>
        <v>1626.5591115433576</v>
      </c>
      <c r="R55" s="144">
        <f t="shared" si="10"/>
        <v>1544.9906822301439</v>
      </c>
      <c r="S55" s="157">
        <f t="shared" si="0"/>
        <v>94.985215800991227</v>
      </c>
      <c r="T55" s="151">
        <f t="shared" si="7"/>
        <v>-4.6033371660424427E-3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1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2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10"/>
        <v>1649.166598151083</v>
      </c>
      <c r="R56" s="143">
        <f t="shared" si="10"/>
        <v>1559.1279454959681</v>
      </c>
      <c r="S56" s="154">
        <f t="shared" si="0"/>
        <v>94.540354336786876</v>
      </c>
      <c r="T56" s="151">
        <f t="shared" si="7"/>
        <v>-4.6834811128545484E-3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si="1"/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si="2"/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10"/>
        <v>1699.5232711813089</v>
      </c>
      <c r="R57" s="143">
        <f t="shared" si="10"/>
        <v>1611.7980939190168</v>
      </c>
      <c r="S57" s="154">
        <f t="shared" si="0"/>
        <v>94.838247951655532</v>
      </c>
      <c r="T57" s="151">
        <f t="shared" si="7"/>
        <v>3.1509678270027486E-3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10"/>
        <v>1718.9119254998081</v>
      </c>
      <c r="R58" s="143">
        <f t="shared" si="10"/>
        <v>1626.4166409535569</v>
      </c>
      <c r="S58" s="154">
        <f t="shared" si="0"/>
        <v>94.618963125795034</v>
      </c>
      <c r="T58" s="151">
        <f t="shared" si="7"/>
        <v>-2.3121981963677429E-3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10"/>
        <v>1817.9206445473662</v>
      </c>
      <c r="R59" s="143">
        <f t="shared" si="10"/>
        <v>1729.0996987158342</v>
      </c>
      <c r="S59" s="154">
        <f t="shared" si="0"/>
        <v>95.114146148351438</v>
      </c>
      <c r="T59" s="151">
        <f t="shared" si="7"/>
        <v>5.233443764312451E-3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10"/>
        <v>1876.1328643710867</v>
      </c>
      <c r="R60" s="143">
        <f t="shared" si="10"/>
        <v>1775.1715201292116</v>
      </c>
      <c r="S60" s="154">
        <f t="shared" si="0"/>
        <v>94.618646357132107</v>
      </c>
      <c r="T60" s="151">
        <f t="shared" si="7"/>
        <v>-5.2095278282421331E-3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10"/>
        <v>1950.4650366232108</v>
      </c>
      <c r="R61" s="143">
        <f t="shared" si="10"/>
        <v>1859.7265321646194</v>
      </c>
      <c r="S61" s="154">
        <f t="shared" si="0"/>
        <v>95.347852806647353</v>
      </c>
      <c r="T61" s="151">
        <f t="shared" si="7"/>
        <v>7.7067943538624561E-3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10"/>
        <v>2068.8557405874813</v>
      </c>
      <c r="R62" s="143">
        <f t="shared" si="10"/>
        <v>1975.1097867478688</v>
      </c>
      <c r="S62" s="154">
        <f t="shared" si="0"/>
        <v>95.468705139731398</v>
      </c>
      <c r="T62" s="151">
        <f t="shared" si="7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10"/>
        <v>2174.2472955526564</v>
      </c>
      <c r="R63" s="143">
        <f t="shared" si="10"/>
        <v>2084.0174816117383</v>
      </c>
      <c r="S63" s="154">
        <f t="shared" si="0"/>
        <v>95.850066635682154</v>
      </c>
      <c r="T63" s="151">
        <f t="shared" si="7"/>
        <v>3.9946231112339969E-3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10"/>
        <v>2171.5118314801302</v>
      </c>
      <c r="R64" s="143">
        <f t="shared" si="10"/>
        <v>2081.2933980106927</v>
      </c>
      <c r="S64" s="154">
        <f t="shared" si="0"/>
        <v>95.845363024895718</v>
      </c>
      <c r="T64" s="151">
        <f t="shared" si="7"/>
        <v>-4.907258754771604E-5</v>
      </c>
    </row>
    <row r="65" spans="1:20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10"/>
        <v>2334.988145821183</v>
      </c>
      <c r="R65" s="143">
        <f t="shared" si="10"/>
        <v>2275.0104069539248</v>
      </c>
      <c r="S65" s="154">
        <f t="shared" si="0"/>
        <v>97.431347179445112</v>
      </c>
      <c r="T65" s="151">
        <f t="shared" si="7"/>
        <v>1.6547322734198788E-2</v>
      </c>
    </row>
    <row r="66" spans="1:20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10"/>
        <v>2427.790453591052</v>
      </c>
      <c r="R66" s="143">
        <f t="shared" si="10"/>
        <v>2384.3168611714482</v>
      </c>
      <c r="S66" s="154">
        <f t="shared" si="0"/>
        <v>98.209335062039642</v>
      </c>
      <c r="T66" s="151">
        <f t="shared" si="7"/>
        <v>7.9849853780802338E-3</v>
      </c>
    </row>
    <row r="67" spans="1:20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10"/>
        <v>2474.4325807538612</v>
      </c>
      <c r="R67" s="143">
        <f t="shared" si="10"/>
        <v>2416.9927821268011</v>
      </c>
      <c r="S67" s="154">
        <f t="shared" ref="S67:S72" si="11">(R67/Q67)*100</f>
        <v>97.678667866167501</v>
      </c>
      <c r="T67" s="151">
        <f t="shared" si="7"/>
        <v>-5.4034292721452104E-3</v>
      </c>
    </row>
    <row r="68" spans="1:20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>(D68-E68+F68)</f>
        <v>5056917</v>
      </c>
      <c r="H68" s="147">
        <f>('Anual_2000-2015 (ref2010)'!H17/'Anual_2000-2015 (ref2010)'!D37)</f>
        <v>574897.41585101443</v>
      </c>
      <c r="I68" s="147">
        <f>-('Anual_2000-2015 (ref2010)'!I17/'Anual_2000-2015 (ref2010)'!D37)</f>
        <v>688663.83067825425</v>
      </c>
      <c r="J68" s="147">
        <f>(D68-E68+F68+H68-I68)</f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2">Q67*(M68+1)</f>
        <v>2548.7848919013668</v>
      </c>
      <c r="R68" s="254">
        <f t="shared" si="12"/>
        <v>2481.4444095507224</v>
      </c>
      <c r="S68" s="181">
        <f t="shared" si="11"/>
        <v>97.357937793628054</v>
      </c>
      <c r="T68" s="252">
        <f>(S68/S67)-1</f>
        <v>-3.2835221809012216E-3</v>
      </c>
    </row>
    <row r="69" spans="1:20" s="117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>(D69-E69+F69)</f>
        <v>5474011</v>
      </c>
      <c r="H69" s="147">
        <f>('Anual_2000-2015 (ref2010)'!H18/'Anual_2000-2015 (ref2010)'!D38)</f>
        <v>587167.38296469382</v>
      </c>
      <c r="I69" s="147">
        <f>-('Anual_2000-2015 (ref2010)'!I18/'Anual_2000-2015 (ref2010)'!D38)</f>
        <v>729082.19866146636</v>
      </c>
      <c r="J69" s="147">
        <f>(D69-E69+F69+H69-I69)</f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2"/>
        <v>2561.6296396713215</v>
      </c>
      <c r="R69" s="254">
        <f t="shared" si="12"/>
        <v>2481.6665008744967</v>
      </c>
      <c r="S69" s="181">
        <f t="shared" si="11"/>
        <v>96.878427015425828</v>
      </c>
      <c r="T69" s="252">
        <f>(S69/S68)-1</f>
        <v>-4.9252355695809102E-3</v>
      </c>
    </row>
    <row r="70" spans="1:20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>(D70-E70+F70)</f>
        <v>5572323</v>
      </c>
      <c r="H70" s="146">
        <f>('Anual_2000-2015 (ref2010)'!H19/'Anual_2000-2015 (ref2010)'!D39)</f>
        <v>710644.87046501588</v>
      </c>
      <c r="I70" s="146">
        <f>-('Anual_2000-2015 (ref2010)'!I19/'Anual_2000-2015 (ref2010)'!D39)</f>
        <v>774174.64831383969</v>
      </c>
      <c r="J70" s="146">
        <f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3">Q69*(M70+1)</f>
        <v>2470.8003136315056</v>
      </c>
      <c r="R70" s="144">
        <f t="shared" ref="R70" si="14">R69*(N70+1)</f>
        <v>2365.6512866010598</v>
      </c>
      <c r="S70" s="257">
        <f t="shared" si="11"/>
        <v>95.744333265204219</v>
      </c>
      <c r="T70" s="256">
        <f>(S70/S69)-1</f>
        <v>-1.1706360075819822E-2</v>
      </c>
    </row>
    <row r="71" spans="1:20">
      <c r="A71" s="161" t="s">
        <v>82</v>
      </c>
      <c r="B71" s="123">
        <v>2016</v>
      </c>
      <c r="C71" s="178">
        <f>('Trimestral_1996-2017 (ref2010)'!L50)</f>
        <v>1.0813828643151586</v>
      </c>
      <c r="D71" s="145">
        <f>'Trimestral_1996-2017 (ref2010)'!P50</f>
        <v>5788169.9409810761</v>
      </c>
      <c r="E71" s="145">
        <f>('Trimestral_1996-2017 (ref2010)'!U50)</f>
        <v>788243.78346288798</v>
      </c>
      <c r="F71" s="145">
        <f>('Trimestral_1996-2017 (ref2010)'!V50)</f>
        <v>758313.19556904933</v>
      </c>
      <c r="G71" s="145">
        <f>(D71-E71+F71)</f>
        <v>5758239.353087238</v>
      </c>
      <c r="H71" s="145">
        <f>('Trimestral_1996-2017 (ref2010)'!F24/'Trimestral_1996-2017 (ref2010)'!J50)</f>
        <v>724677.40915182524</v>
      </c>
      <c r="I71" s="145">
        <f>('Trimestral_1996-2017 (ref2010)'!G24/'Trimestral_1996-2017 (ref2010)'!J50)</f>
        <v>703625.00390422973</v>
      </c>
      <c r="J71" s="147">
        <f>(D71-E71+F71+H71-I71)</f>
        <v>5779291.7583348332</v>
      </c>
      <c r="K71" s="147">
        <f>(J71-D71)</f>
        <v>-8878.1826462429017</v>
      </c>
      <c r="L71" s="151">
        <f>(K71/D71)</f>
        <v>-1.5338496859575756E-3</v>
      </c>
      <c r="M71" s="151">
        <f>('Trimestral_1996-2017 (ref2010)'!O24-1)</f>
        <v>-3.4627157205371462E-2</v>
      </c>
      <c r="N71" s="151">
        <f>('Trimestral_1996-2017 (ref2010)'!AA50-1)</f>
        <v>-3.6107894037124E-2</v>
      </c>
      <c r="O71" s="151">
        <f>(N71-M71)</f>
        <v>-1.4807368317525382E-3</v>
      </c>
      <c r="P71" s="46">
        <f>('Trimestral_1996-2017 (ref2010)'!B50/'Trimestral_1996-2017 (ref2010)'!C50)</f>
        <v>0.99081259330147331</v>
      </c>
      <c r="Q71" s="143">
        <f t="shared" si="12"/>
        <v>2385.2435227483065</v>
      </c>
      <c r="R71" s="143">
        <f t="shared" si="12"/>
        <v>2280.2326006156827</v>
      </c>
      <c r="S71" s="154">
        <f t="shared" si="11"/>
        <v>95.597475849693154</v>
      </c>
      <c r="T71" s="151">
        <f>(S71/S70)-1</f>
        <v>-1.5338496859577111E-3</v>
      </c>
    </row>
    <row r="72" spans="1:20">
      <c r="B72" s="123">
        <v>2017</v>
      </c>
      <c r="C72" s="178">
        <f>('Trimestral_1996-2017 (ref2010)'!L51)</f>
        <v>1.0378160447838669</v>
      </c>
      <c r="D72" s="145">
        <f>'Trimestral_1996-2017 (ref2010)'!P51</f>
        <v>6320908.5008100625</v>
      </c>
      <c r="E72" s="145">
        <f>('Trimestral_1996-2017 (ref2010)'!U51)</f>
        <v>823159.84050194966</v>
      </c>
      <c r="F72" s="145">
        <f>('Trimestral_1996-2017 (ref2010)'!V51)</f>
        <v>797834.41603786696</v>
      </c>
      <c r="G72" s="145">
        <f>(D72-E72+F72)</f>
        <v>6295583.0763459802</v>
      </c>
      <c r="H72" s="145">
        <f>('Trimestral_1996-2017 (ref2010)'!F25/'Trimestral_1996-2017 (ref2010)'!J51)</f>
        <v>797802.20836189413</v>
      </c>
      <c r="I72" s="145">
        <f>('Trimestral_1996-2017 (ref2010)'!G25/'Trimestral_1996-2017 (ref2010)'!J51)</f>
        <v>733344.1203926591</v>
      </c>
      <c r="J72" s="147">
        <f>(D72-E72+F72+H72-I72)</f>
        <v>6360041.1643152153</v>
      </c>
      <c r="K72" s="147">
        <f>(J72-D72)</f>
        <v>39132.663505152799</v>
      </c>
      <c r="L72" s="151">
        <f>(K72/D72)</f>
        <v>6.1909871816903713E-3</v>
      </c>
      <c r="M72" s="151">
        <f>('Trimestral_1996-2017 (ref2010)'!O25-1)</f>
        <v>9.8543643016739679E-3</v>
      </c>
      <c r="N72" s="151">
        <f>('Trimestral_1996-2017 (ref2010)'!AA51-1)</f>
        <v>1.6106359726439479E-2</v>
      </c>
      <c r="O72" s="151">
        <f>(N72-M72)</f>
        <v>6.2519954247655107E-3</v>
      </c>
      <c r="P72" s="46">
        <f>('Trimestral_1996-2017 (ref2010)'!B51/'Trimestral_1996-2017 (ref2010)'!C51)</f>
        <v>1.0544257709873672</v>
      </c>
      <c r="Q72" s="143">
        <f t="shared" ref="Q72" si="15">Q71*(M72+1)</f>
        <v>2408.7485813696767</v>
      </c>
      <c r="R72" s="143">
        <f t="shared" ref="R72" si="16">R71*(N72+1)</f>
        <v>2316.9588471411535</v>
      </c>
      <c r="S72" s="154">
        <f t="shared" si="11"/>
        <v>96.189318597280533</v>
      </c>
      <c r="T72" s="151">
        <f>(S72/S71)-1</f>
        <v>6.1909871816900885E-3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17</vt:i4>
      </vt:variant>
    </vt:vector>
  </HeadingPairs>
  <TitlesOfParts>
    <vt:vector size="32" baseType="lpstr">
      <vt:lpstr>Legenda</vt:lpstr>
      <vt:lpstr>Anual_1947-1989 (ref1987)</vt:lpstr>
      <vt:lpstr>Anual_1900-2000 (ref1985e2000)</vt:lpstr>
      <vt:lpstr>Trimestral_1996-2017 (ref2010)</vt:lpstr>
      <vt:lpstr>Anual_2000-2015 (ref2010)</vt:lpstr>
      <vt:lpstr>SNA 2008</vt:lpstr>
      <vt:lpstr>Kohli (2008) t</vt:lpstr>
      <vt:lpstr>Reinsdorf (2009) </vt:lpstr>
      <vt:lpstr>SNA 2008 IPC-RJ Média</vt:lpstr>
      <vt:lpstr>Kohli (2008) t IPC-RJ Média</vt:lpstr>
      <vt:lpstr>Reinsdorf (2009) IPC-RJ Média</vt:lpstr>
      <vt:lpstr>Cálculo Pa média harmônica</vt:lpstr>
      <vt:lpstr>SNA 2008 - Pa calculado até 90</vt:lpstr>
      <vt:lpstr>Kohli (2008) t - Pa calc até 90</vt:lpstr>
      <vt:lpstr>Reinsdorf (2009) - Pa calc 90</vt:lpstr>
      <vt:lpstr>Gráfico11</vt:lpstr>
      <vt:lpstr>Gráfico12</vt:lpstr>
      <vt:lpstr>Gráf PIBR RIBR Pa calc</vt:lpstr>
      <vt:lpstr>Gráf PIBR RIBR Pa calc (2)</vt:lpstr>
      <vt:lpstr>Gráf PIBR RIBR 1948</vt:lpstr>
      <vt:lpstr>Gráf PIBR RIBR 1969</vt:lpstr>
      <vt:lpstr>Gráf PIBR RIBR 1991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Estêvão Kopschitz Xavier Bastos</cp:lastModifiedBy>
  <cp:lastPrinted>2016-09-01T15:38:38Z</cp:lastPrinted>
  <dcterms:created xsi:type="dcterms:W3CDTF">2016-08-29T20:10:26Z</dcterms:created>
  <dcterms:modified xsi:type="dcterms:W3CDTF">2018-05-16T17:15:34Z</dcterms:modified>
</cp:coreProperties>
</file>