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1" activeTab="4"/>
  </bookViews>
  <sheets>
    <sheet name="Legenda" sheetId="6" r:id="rId1"/>
    <sheet name="Anual_1947-1989 (ref1987)" sheetId="1" r:id="rId2"/>
    <sheet name="Anual_1900-2000 (ref1985e2000)" sheetId="2" r:id="rId3"/>
    <sheet name="Trimestral_1996-2018 (ref2010)" sheetId="5" r:id="rId4"/>
    <sheet name="Anual_2000-2017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B43" i="3" l="1"/>
  <c r="C43" i="3"/>
  <c r="D43" i="3"/>
  <c r="E43" i="3"/>
  <c r="F43" i="3"/>
  <c r="J43" i="3"/>
  <c r="L43" i="3"/>
  <c r="N43" i="3"/>
  <c r="P43" i="3" s="1"/>
  <c r="O43" i="3"/>
  <c r="B64" i="3"/>
  <c r="C64" i="3"/>
  <c r="D64" i="3"/>
  <c r="E64" i="3"/>
  <c r="F64" i="3"/>
  <c r="G64" i="3"/>
  <c r="H64" i="3"/>
  <c r="I64" i="3"/>
  <c r="J64" i="3"/>
  <c r="K64" i="3"/>
  <c r="K43" i="3" l="1"/>
  <c r="G43" i="3"/>
  <c r="I43" i="3" s="1"/>
  <c r="L64" i="3"/>
  <c r="M43" i="3"/>
  <c r="Q43" i="3" s="1"/>
  <c r="S43" i="3" s="1"/>
  <c r="T43" i="3" s="1"/>
  <c r="C73" i="64"/>
  <c r="E73" i="64" s="1"/>
  <c r="N73" i="64" s="1"/>
  <c r="D73" i="64"/>
  <c r="G73" i="64"/>
  <c r="I73" i="64" s="1"/>
  <c r="H73" i="64"/>
  <c r="J73" i="64"/>
  <c r="K73" i="64"/>
  <c r="L73" i="64"/>
  <c r="M73" i="64" s="1"/>
  <c r="C74" i="63"/>
  <c r="E74" i="63" s="1"/>
  <c r="K74" i="63" s="1"/>
  <c r="D74" i="63"/>
  <c r="G74" i="63"/>
  <c r="H74" i="63"/>
  <c r="I74" i="63"/>
  <c r="J74" i="63" s="1"/>
  <c r="S74" i="63"/>
  <c r="C73" i="61"/>
  <c r="D73" i="61"/>
  <c r="G73" i="61" s="1"/>
  <c r="E73" i="61"/>
  <c r="F73" i="61"/>
  <c r="H73" i="61"/>
  <c r="I73" i="61"/>
  <c r="M73" i="61"/>
  <c r="O73" i="61" s="1"/>
  <c r="N73" i="61"/>
  <c r="P73" i="61"/>
  <c r="C74" i="52"/>
  <c r="D74" i="52"/>
  <c r="J74" i="52" s="1"/>
  <c r="E74" i="52"/>
  <c r="K74" i="52" s="1"/>
  <c r="F74" i="52"/>
  <c r="G74" i="52"/>
  <c r="H74" i="52"/>
  <c r="I74" i="52"/>
  <c r="O74" i="52"/>
  <c r="W74" i="52"/>
  <c r="C73" i="77"/>
  <c r="F73" i="77" s="1"/>
  <c r="O73" i="77" s="1"/>
  <c r="D73" i="77"/>
  <c r="E73" i="77"/>
  <c r="N73" i="77" s="1"/>
  <c r="G73" i="77"/>
  <c r="H73" i="77"/>
  <c r="I73" i="77"/>
  <c r="J73" i="77"/>
  <c r="K73" i="77"/>
  <c r="L73" i="77"/>
  <c r="M73" i="77"/>
  <c r="C73" i="76"/>
  <c r="F73" i="76" s="1"/>
  <c r="D73" i="76"/>
  <c r="E73" i="76"/>
  <c r="K73" i="76" s="1"/>
  <c r="G73" i="76"/>
  <c r="H73" i="76"/>
  <c r="I73" i="76"/>
  <c r="J73" i="76" s="1"/>
  <c r="C73" i="73"/>
  <c r="D73" i="73"/>
  <c r="G73" i="73" s="1"/>
  <c r="E73" i="73"/>
  <c r="F73" i="73"/>
  <c r="H73" i="73"/>
  <c r="I73" i="73"/>
  <c r="M73" i="73"/>
  <c r="O73" i="73" s="1"/>
  <c r="N73" i="73"/>
  <c r="P73" i="73"/>
  <c r="C73" i="49"/>
  <c r="F73" i="49" s="1"/>
  <c r="O73" i="49" s="1"/>
  <c r="D73" i="49"/>
  <c r="E73" i="49"/>
  <c r="N73" i="49" s="1"/>
  <c r="P73" i="49" s="1"/>
  <c r="G73" i="49"/>
  <c r="H73" i="49"/>
  <c r="I73" i="49"/>
  <c r="J73" i="49"/>
  <c r="K73" i="49"/>
  <c r="L73" i="49"/>
  <c r="M73" i="49"/>
  <c r="C73" i="14"/>
  <c r="F73" i="14" s="1"/>
  <c r="D73" i="14"/>
  <c r="E73" i="14"/>
  <c r="K73" i="14" s="1"/>
  <c r="G73" i="14"/>
  <c r="H73" i="14"/>
  <c r="I73" i="14"/>
  <c r="J73" i="14" s="1"/>
  <c r="S73" i="14"/>
  <c r="C73" i="7"/>
  <c r="D73" i="7"/>
  <c r="G73" i="7" s="1"/>
  <c r="E73" i="7"/>
  <c r="F73" i="7"/>
  <c r="H73" i="7"/>
  <c r="I73" i="7"/>
  <c r="M73" i="7"/>
  <c r="N73" i="7"/>
  <c r="O73" i="7" s="1"/>
  <c r="P73" i="7"/>
  <c r="B62" i="3"/>
  <c r="C62" i="3"/>
  <c r="D62" i="3"/>
  <c r="E62" i="3"/>
  <c r="F62" i="3"/>
  <c r="B63" i="3"/>
  <c r="C63" i="3"/>
  <c r="D63" i="3"/>
  <c r="E63" i="3"/>
  <c r="F63" i="3"/>
  <c r="B50" i="5"/>
  <c r="C50" i="5"/>
  <c r="R50" i="5" s="1"/>
  <c r="D50" i="5"/>
  <c r="E50" i="5"/>
  <c r="F50" i="5"/>
  <c r="G50" i="5"/>
  <c r="J50" i="5" s="1"/>
  <c r="H50" i="5"/>
  <c r="I50" i="5"/>
  <c r="L50" i="5"/>
  <c r="M50" i="5"/>
  <c r="N50" i="5" s="1"/>
  <c r="P50" i="5"/>
  <c r="Q50" i="5"/>
  <c r="AB50" i="5" s="1"/>
  <c r="AB51" i="5" s="1"/>
  <c r="AB52" i="5" s="1"/>
  <c r="AB53" i="5" s="1"/>
  <c r="S50" i="5"/>
  <c r="T50" i="5" s="1"/>
  <c r="U50" i="5"/>
  <c r="B51" i="5"/>
  <c r="C51" i="5"/>
  <c r="D51" i="5"/>
  <c r="J51" i="5" s="1"/>
  <c r="T51" i="5" s="1"/>
  <c r="E51" i="5"/>
  <c r="F51" i="5"/>
  <c r="G51" i="5"/>
  <c r="H51" i="5"/>
  <c r="I51" i="5"/>
  <c r="L51" i="5"/>
  <c r="M51" i="5"/>
  <c r="N51" i="5" s="1"/>
  <c r="P51" i="5"/>
  <c r="Q51" i="5"/>
  <c r="R51" i="5"/>
  <c r="S51" i="5"/>
  <c r="U51" i="5"/>
  <c r="W51" i="5" s="1"/>
  <c r="V51" i="5"/>
  <c r="B52" i="5"/>
  <c r="C52" i="5"/>
  <c r="R52" i="5" s="1"/>
  <c r="D52" i="5"/>
  <c r="E52" i="5"/>
  <c r="F52" i="5"/>
  <c r="G52" i="5"/>
  <c r="J52" i="5" s="1"/>
  <c r="T52" i="5" s="1"/>
  <c r="H52" i="5"/>
  <c r="I52" i="5"/>
  <c r="L52" i="5"/>
  <c r="M52" i="5"/>
  <c r="P52" i="5"/>
  <c r="Q52" i="5"/>
  <c r="S52" i="5"/>
  <c r="U52" i="5"/>
  <c r="B53" i="5"/>
  <c r="M53" i="5" s="1"/>
  <c r="C53" i="5"/>
  <c r="R53" i="5" s="1"/>
  <c r="D53" i="5"/>
  <c r="E53" i="5"/>
  <c r="F53" i="5"/>
  <c r="G53" i="5"/>
  <c r="J53" i="5" s="1"/>
  <c r="T53" i="5" s="1"/>
  <c r="H53" i="5"/>
  <c r="I53" i="5"/>
  <c r="L53" i="5"/>
  <c r="P53" i="5"/>
  <c r="Q53" i="5"/>
  <c r="S53" i="5"/>
  <c r="H43" i="3" l="1"/>
  <c r="R43" i="3"/>
  <c r="P73" i="64"/>
  <c r="F73" i="64"/>
  <c r="O73" i="64" s="1"/>
  <c r="M74" i="63"/>
  <c r="N74" i="63" s="1"/>
  <c r="F74" i="63"/>
  <c r="L74" i="63" s="1"/>
  <c r="J73" i="61"/>
  <c r="K73" i="61" s="1"/>
  <c r="L73" i="61" s="1"/>
  <c r="L74" i="52"/>
  <c r="M74" i="52" s="1"/>
  <c r="Q74" i="52" s="1"/>
  <c r="P73" i="77"/>
  <c r="L73" i="76"/>
  <c r="M73" i="76" s="1"/>
  <c r="N73" i="76" s="1"/>
  <c r="J73" i="73"/>
  <c r="K73" i="73" s="1"/>
  <c r="L73" i="73" s="1"/>
  <c r="R73" i="49"/>
  <c r="Q73" i="49"/>
  <c r="L73" i="14"/>
  <c r="M73" i="14" s="1"/>
  <c r="N73" i="14" s="1"/>
  <c r="J73" i="7"/>
  <c r="K73" i="7" s="1"/>
  <c r="L73" i="7" s="1"/>
  <c r="Z51" i="5"/>
  <c r="AA51" i="5" s="1"/>
  <c r="X51" i="5"/>
  <c r="Y51" i="5" s="1"/>
  <c r="W52" i="5"/>
  <c r="X52" i="5" s="1"/>
  <c r="N53" i="5"/>
  <c r="N52" i="5"/>
  <c r="V53" i="5"/>
  <c r="U53" i="5"/>
  <c r="V52" i="5"/>
  <c r="V50" i="5"/>
  <c r="W50" i="5" s="1"/>
  <c r="X50" i="5" s="1"/>
  <c r="C72" i="63"/>
  <c r="D72" i="63"/>
  <c r="D71" i="61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B33" i="5"/>
  <c r="C33" i="5"/>
  <c r="R33" i="5" s="1"/>
  <c r="D33" i="5"/>
  <c r="E33" i="5"/>
  <c r="F33" i="5"/>
  <c r="G33" i="5"/>
  <c r="J33" i="5" s="1"/>
  <c r="H33" i="5"/>
  <c r="I33" i="5"/>
  <c r="L33" i="5"/>
  <c r="P33" i="5"/>
  <c r="Q33" i="5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S33" i="5"/>
  <c r="U33" i="5"/>
  <c r="B34" i="5"/>
  <c r="M34" i="5" s="1"/>
  <c r="C34" i="5"/>
  <c r="D34" i="5"/>
  <c r="E34" i="5"/>
  <c r="F34" i="5"/>
  <c r="G34" i="5"/>
  <c r="H34" i="5"/>
  <c r="I34" i="5"/>
  <c r="J34" i="5"/>
  <c r="T34" i="5" s="1"/>
  <c r="L34" i="5"/>
  <c r="P34" i="5"/>
  <c r="Q34" i="5"/>
  <c r="R34" i="5"/>
  <c r="S34" i="5"/>
  <c r="V34" i="5"/>
  <c r="B35" i="5"/>
  <c r="C35" i="5"/>
  <c r="R35" i="5" s="1"/>
  <c r="D35" i="5"/>
  <c r="E35" i="5"/>
  <c r="F35" i="5"/>
  <c r="G35" i="5"/>
  <c r="J35" i="5" s="1"/>
  <c r="T35" i="5" s="1"/>
  <c r="H35" i="5"/>
  <c r="I35" i="5"/>
  <c r="L35" i="5"/>
  <c r="M35" i="5"/>
  <c r="N35" i="5" s="1"/>
  <c r="P35" i="5"/>
  <c r="Q35" i="5"/>
  <c r="S35" i="5"/>
  <c r="U35" i="5"/>
  <c r="B36" i="5"/>
  <c r="M36" i="5" s="1"/>
  <c r="C36" i="5"/>
  <c r="D36" i="5"/>
  <c r="E36" i="5"/>
  <c r="F36" i="5"/>
  <c r="G36" i="5"/>
  <c r="J36" i="5" s="1"/>
  <c r="T36" i="5" s="1"/>
  <c r="X36" i="5" s="1"/>
  <c r="Y36" i="5" s="1"/>
  <c r="H36" i="5"/>
  <c r="I36" i="5"/>
  <c r="L36" i="5"/>
  <c r="P36" i="5"/>
  <c r="Z36" i="5" s="1"/>
  <c r="AA36" i="5" s="1"/>
  <c r="Q36" i="5"/>
  <c r="R36" i="5"/>
  <c r="S36" i="5"/>
  <c r="U36" i="5"/>
  <c r="V36" i="5"/>
  <c r="W36" i="5"/>
  <c r="B37" i="5"/>
  <c r="M37" i="5" s="1"/>
  <c r="C37" i="5"/>
  <c r="R37" i="5" s="1"/>
  <c r="D37" i="5"/>
  <c r="E37" i="5"/>
  <c r="F37" i="5"/>
  <c r="G37" i="5"/>
  <c r="J37" i="5" s="1"/>
  <c r="H37" i="5"/>
  <c r="I37" i="5"/>
  <c r="L37" i="5"/>
  <c r="P37" i="5"/>
  <c r="Q37" i="5"/>
  <c r="S37" i="5"/>
  <c r="B38" i="5"/>
  <c r="M38" i="5" s="1"/>
  <c r="C38" i="5"/>
  <c r="D38" i="5"/>
  <c r="E38" i="5"/>
  <c r="F38" i="5"/>
  <c r="G38" i="5"/>
  <c r="H38" i="5"/>
  <c r="I38" i="5"/>
  <c r="J38" i="5"/>
  <c r="L38" i="5"/>
  <c r="P38" i="5"/>
  <c r="Q38" i="5"/>
  <c r="R38" i="5"/>
  <c r="S38" i="5"/>
  <c r="T38" i="5" s="1"/>
  <c r="V38" i="5"/>
  <c r="B39" i="5"/>
  <c r="C39" i="5"/>
  <c r="D39" i="5"/>
  <c r="J39" i="5" s="1"/>
  <c r="T39" i="5" s="1"/>
  <c r="X39" i="5" s="1"/>
  <c r="Y39" i="5" s="1"/>
  <c r="E39" i="5"/>
  <c r="F39" i="5"/>
  <c r="G39" i="5"/>
  <c r="H39" i="5"/>
  <c r="I39" i="5"/>
  <c r="L39" i="5"/>
  <c r="M39" i="5"/>
  <c r="N39" i="5" s="1"/>
  <c r="P39" i="5"/>
  <c r="Q39" i="5"/>
  <c r="R39" i="5"/>
  <c r="S39" i="5"/>
  <c r="U39" i="5"/>
  <c r="W39" i="5" s="1"/>
  <c r="V39" i="5"/>
  <c r="B40" i="5"/>
  <c r="C40" i="5"/>
  <c r="M40" i="5" s="1"/>
  <c r="D40" i="5"/>
  <c r="E40" i="5"/>
  <c r="F40" i="5"/>
  <c r="G40" i="5"/>
  <c r="J40" i="5" s="1"/>
  <c r="T40" i="5" s="1"/>
  <c r="H40" i="5"/>
  <c r="I40" i="5"/>
  <c r="L40" i="5"/>
  <c r="P40" i="5"/>
  <c r="Q40" i="5"/>
  <c r="S40" i="5"/>
  <c r="U40" i="5"/>
  <c r="B41" i="5"/>
  <c r="M41" i="5" s="1"/>
  <c r="C41" i="5"/>
  <c r="R41" i="5" s="1"/>
  <c r="D41" i="5"/>
  <c r="E41" i="5"/>
  <c r="F41" i="5"/>
  <c r="G41" i="5"/>
  <c r="J41" i="5" s="1"/>
  <c r="H41" i="5"/>
  <c r="I41" i="5"/>
  <c r="L41" i="5"/>
  <c r="P41" i="5"/>
  <c r="Q41" i="5"/>
  <c r="S41" i="5"/>
  <c r="B42" i="5"/>
  <c r="M42" i="5" s="1"/>
  <c r="C42" i="5"/>
  <c r="D42" i="5"/>
  <c r="E42" i="5"/>
  <c r="F42" i="5"/>
  <c r="G42" i="5"/>
  <c r="H42" i="5"/>
  <c r="I42" i="5"/>
  <c r="J42" i="5"/>
  <c r="L42" i="5"/>
  <c r="P42" i="5"/>
  <c r="Q42" i="5"/>
  <c r="R42" i="5"/>
  <c r="S42" i="5"/>
  <c r="T42" i="5" s="1"/>
  <c r="V42" i="5"/>
  <c r="B43" i="5"/>
  <c r="C43" i="5"/>
  <c r="D43" i="5"/>
  <c r="J43" i="5" s="1"/>
  <c r="T43" i="5" s="1"/>
  <c r="X43" i="5" s="1"/>
  <c r="Y43" i="5" s="1"/>
  <c r="E43" i="5"/>
  <c r="F43" i="5"/>
  <c r="G43" i="5"/>
  <c r="H43" i="5"/>
  <c r="I43" i="5"/>
  <c r="L43" i="5"/>
  <c r="M43" i="5"/>
  <c r="N43" i="5" s="1"/>
  <c r="P43" i="5"/>
  <c r="Q43" i="5"/>
  <c r="R43" i="5"/>
  <c r="S43" i="5"/>
  <c r="U43" i="5"/>
  <c r="W43" i="5" s="1"/>
  <c r="V43" i="5"/>
  <c r="B44" i="5"/>
  <c r="C44" i="5"/>
  <c r="M44" i="5" s="1"/>
  <c r="D44" i="5"/>
  <c r="E44" i="5"/>
  <c r="F44" i="5"/>
  <c r="G44" i="5"/>
  <c r="J44" i="5" s="1"/>
  <c r="H44" i="5"/>
  <c r="I44" i="5"/>
  <c r="L44" i="5"/>
  <c r="P44" i="5"/>
  <c r="Q44" i="5"/>
  <c r="S44" i="5"/>
  <c r="T44" i="5"/>
  <c r="U44" i="5"/>
  <c r="AB44" i="5"/>
  <c r="AB45" i="5" s="1"/>
  <c r="AB46" i="5" s="1"/>
  <c r="B45" i="5"/>
  <c r="M45" i="5" s="1"/>
  <c r="N45" i="5" s="1"/>
  <c r="C45" i="5"/>
  <c r="D45" i="5"/>
  <c r="E45" i="5"/>
  <c r="F45" i="5"/>
  <c r="G45" i="5"/>
  <c r="J45" i="5" s="1"/>
  <c r="H45" i="5"/>
  <c r="I45" i="5"/>
  <c r="L45" i="5"/>
  <c r="P45" i="5"/>
  <c r="Q45" i="5"/>
  <c r="S45" i="5"/>
  <c r="T45" i="5" s="1"/>
  <c r="B46" i="5"/>
  <c r="C46" i="5"/>
  <c r="D46" i="5"/>
  <c r="E46" i="5"/>
  <c r="F46" i="5"/>
  <c r="G46" i="5"/>
  <c r="H46" i="5"/>
  <c r="I46" i="5"/>
  <c r="J46" i="5"/>
  <c r="L46" i="5"/>
  <c r="P46" i="5"/>
  <c r="Q46" i="5"/>
  <c r="S46" i="5"/>
  <c r="V46" i="5"/>
  <c r="B47" i="5"/>
  <c r="C47" i="5"/>
  <c r="D47" i="5"/>
  <c r="E47" i="5"/>
  <c r="F47" i="5"/>
  <c r="G47" i="5"/>
  <c r="H47" i="5"/>
  <c r="I47" i="5"/>
  <c r="L47" i="5"/>
  <c r="M47" i="5"/>
  <c r="P47" i="5"/>
  <c r="Q47" i="5"/>
  <c r="R47" i="5"/>
  <c r="S47" i="5"/>
  <c r="U47" i="5"/>
  <c r="W47" i="5" s="1"/>
  <c r="V47" i="5"/>
  <c r="B48" i="5"/>
  <c r="C48" i="5"/>
  <c r="R48" i="5" s="1"/>
  <c r="D48" i="5"/>
  <c r="E48" i="5"/>
  <c r="F48" i="5"/>
  <c r="G48" i="5"/>
  <c r="H48" i="5"/>
  <c r="I48" i="5"/>
  <c r="L48" i="5"/>
  <c r="M48" i="5"/>
  <c r="P48" i="5"/>
  <c r="Q48" i="5"/>
  <c r="S48" i="5"/>
  <c r="U48" i="5"/>
  <c r="B49" i="5"/>
  <c r="M49" i="5" s="1"/>
  <c r="N49" i="5" s="1"/>
  <c r="C49" i="5"/>
  <c r="D49" i="5"/>
  <c r="E49" i="5"/>
  <c r="F49" i="5"/>
  <c r="G49" i="5"/>
  <c r="J49" i="5" s="1"/>
  <c r="H49" i="5"/>
  <c r="I49" i="5"/>
  <c r="L49" i="5"/>
  <c r="P49" i="5"/>
  <c r="Q49" i="5"/>
  <c r="S49" i="5"/>
  <c r="T49" i="5" s="1"/>
  <c r="C71" i="77"/>
  <c r="D71" i="77"/>
  <c r="C71" i="76"/>
  <c r="D71" i="76"/>
  <c r="D71" i="73"/>
  <c r="C71" i="49"/>
  <c r="D71" i="49"/>
  <c r="C71" i="14"/>
  <c r="D71" i="14"/>
  <c r="D71" i="7"/>
  <c r="F72" i="52"/>
  <c r="G72" i="52"/>
  <c r="H72" i="52"/>
  <c r="W72" i="52"/>
  <c r="P26" i="5"/>
  <c r="Q26" i="5"/>
  <c r="R26" i="5"/>
  <c r="S26" i="5"/>
  <c r="T26" i="5"/>
  <c r="U26" i="5"/>
  <c r="V26" i="5"/>
  <c r="W26" i="5"/>
  <c r="X26" i="5"/>
  <c r="Y26" i="5"/>
  <c r="Z26" i="5"/>
  <c r="AA26" i="5"/>
  <c r="H26" i="5"/>
  <c r="C71" i="64"/>
  <c r="D71" i="64"/>
  <c r="S20" i="3"/>
  <c r="B42" i="3"/>
  <c r="N42" i="3" s="1"/>
  <c r="E71" i="7" s="1"/>
  <c r="C42" i="3"/>
  <c r="E72" i="52" s="1"/>
  <c r="F42" i="3"/>
  <c r="C71" i="61" s="1"/>
  <c r="J42" i="3"/>
  <c r="M71" i="61" s="1"/>
  <c r="L42" i="3"/>
  <c r="J20" i="3"/>
  <c r="D42" i="3" l="1"/>
  <c r="C71" i="73"/>
  <c r="C72" i="52"/>
  <c r="I72" i="52" s="1"/>
  <c r="M71" i="73"/>
  <c r="E71" i="61"/>
  <c r="O42" i="3"/>
  <c r="C71" i="7"/>
  <c r="M71" i="7"/>
  <c r="F71" i="14"/>
  <c r="E71" i="73"/>
  <c r="F71" i="77"/>
  <c r="H71" i="49"/>
  <c r="H63" i="3"/>
  <c r="I63" i="3"/>
  <c r="J63" i="3"/>
  <c r="G63" i="3"/>
  <c r="K63" i="3"/>
  <c r="H71" i="64"/>
  <c r="P71" i="7"/>
  <c r="P71" i="73"/>
  <c r="D72" i="52"/>
  <c r="J72" i="52" s="1"/>
  <c r="G42" i="3"/>
  <c r="H42" i="3" s="1"/>
  <c r="H71" i="77"/>
  <c r="P71" i="61"/>
  <c r="E71" i="49"/>
  <c r="E72" i="63"/>
  <c r="E71" i="14"/>
  <c r="E71" i="64"/>
  <c r="K72" i="52"/>
  <c r="E71" i="76"/>
  <c r="E71" i="77"/>
  <c r="I71" i="61"/>
  <c r="H71" i="73"/>
  <c r="G71" i="64"/>
  <c r="I71" i="64" s="1"/>
  <c r="I71" i="73"/>
  <c r="G71" i="49"/>
  <c r="H71" i="7"/>
  <c r="H71" i="61"/>
  <c r="G71" i="77"/>
  <c r="I71" i="77" s="1"/>
  <c r="O72" i="52"/>
  <c r="I71" i="7"/>
  <c r="Q73" i="64"/>
  <c r="R73" i="64"/>
  <c r="R73" i="77"/>
  <c r="Q73" i="77"/>
  <c r="Y50" i="5"/>
  <c r="Z50" i="5"/>
  <c r="AA50" i="5" s="1"/>
  <c r="AC50" i="5" s="1"/>
  <c r="Y52" i="5"/>
  <c r="Z52" i="5"/>
  <c r="AA52" i="5" s="1"/>
  <c r="W53" i="5"/>
  <c r="X53" i="5" s="1"/>
  <c r="F72" i="63"/>
  <c r="R49" i="5"/>
  <c r="V49" i="5"/>
  <c r="W48" i="5"/>
  <c r="J47" i="5"/>
  <c r="T47" i="5" s="1"/>
  <c r="X47" i="5" s="1"/>
  <c r="R45" i="5"/>
  <c r="V45" i="5"/>
  <c r="Z44" i="5"/>
  <c r="AA44" i="5" s="1"/>
  <c r="Z43" i="5"/>
  <c r="AA43" i="5" s="1"/>
  <c r="T41" i="5"/>
  <c r="N41" i="5"/>
  <c r="Z39" i="5"/>
  <c r="AA39" i="5" s="1"/>
  <c r="T37" i="5"/>
  <c r="N37" i="5"/>
  <c r="T33" i="5"/>
  <c r="M46" i="5"/>
  <c r="U46" i="5"/>
  <c r="W46" i="5" s="1"/>
  <c r="N44" i="5"/>
  <c r="X42" i="5"/>
  <c r="N40" i="5"/>
  <c r="X38" i="5"/>
  <c r="N36" i="5"/>
  <c r="J48" i="5"/>
  <c r="T48" i="5" s="1"/>
  <c r="X48" i="5" s="1"/>
  <c r="Y48" i="5" s="1"/>
  <c r="T46" i="5"/>
  <c r="X46" i="5" s="1"/>
  <c r="AB47" i="5"/>
  <c r="AB48" i="5" s="1"/>
  <c r="AB49" i="5" s="1"/>
  <c r="N34" i="5"/>
  <c r="R46" i="5"/>
  <c r="N42" i="5"/>
  <c r="N38" i="5"/>
  <c r="U49" i="5"/>
  <c r="W49" i="5" s="1"/>
  <c r="X49" i="5" s="1"/>
  <c r="V48" i="5"/>
  <c r="N48" i="5"/>
  <c r="U45" i="5"/>
  <c r="V44" i="5"/>
  <c r="W44" i="5" s="1"/>
  <c r="X44" i="5" s="1"/>
  <c r="Y44" i="5" s="1"/>
  <c r="R44" i="5"/>
  <c r="U41" i="5"/>
  <c r="V40" i="5"/>
  <c r="W40" i="5" s="1"/>
  <c r="X40" i="5" s="1"/>
  <c r="R40" i="5"/>
  <c r="U37" i="5"/>
  <c r="M33" i="5"/>
  <c r="V35" i="5"/>
  <c r="W35" i="5" s="1"/>
  <c r="X35" i="5" s="1"/>
  <c r="U42" i="5"/>
  <c r="W42" i="5" s="1"/>
  <c r="V41" i="5"/>
  <c r="U38" i="5"/>
  <c r="W38" i="5" s="1"/>
  <c r="V37" i="5"/>
  <c r="U34" i="5"/>
  <c r="W34" i="5" s="1"/>
  <c r="X34" i="5" s="1"/>
  <c r="V33" i="5"/>
  <c r="W33" i="5" s="1"/>
  <c r="K53" i="5"/>
  <c r="O53" i="5" s="1"/>
  <c r="F71" i="76"/>
  <c r="F71" i="49"/>
  <c r="F71" i="64"/>
  <c r="K42" i="3"/>
  <c r="M42" i="3"/>
  <c r="P42" i="3"/>
  <c r="I71" i="49" l="1"/>
  <c r="L72" i="52"/>
  <c r="M72" i="52" s="1"/>
  <c r="K51" i="5" s="1"/>
  <c r="O51" i="5" s="1"/>
  <c r="F71" i="7"/>
  <c r="G71" i="7" s="1"/>
  <c r="F71" i="61"/>
  <c r="G71" i="61" s="1"/>
  <c r="F71" i="73"/>
  <c r="G71" i="73" s="1"/>
  <c r="G72" i="63"/>
  <c r="H72" i="63" s="1"/>
  <c r="K72" i="63" s="1"/>
  <c r="J71" i="49"/>
  <c r="K71" i="49" s="1"/>
  <c r="N71" i="49" s="1"/>
  <c r="J71" i="77"/>
  <c r="K71" i="77" s="1"/>
  <c r="N71" i="77" s="1"/>
  <c r="J71" i="64"/>
  <c r="K71" i="64" s="1"/>
  <c r="N71" i="64" s="1"/>
  <c r="G71" i="76"/>
  <c r="H71" i="76" s="1"/>
  <c r="K71" i="76" s="1"/>
  <c r="G71" i="14"/>
  <c r="H71" i="14" s="1"/>
  <c r="K71" i="14" s="1"/>
  <c r="L63" i="3"/>
  <c r="I72" i="63"/>
  <c r="J72" i="63" s="1"/>
  <c r="L72" i="63" s="1"/>
  <c r="L71" i="49"/>
  <c r="M71" i="49" s="1"/>
  <c r="O71" i="49" s="1"/>
  <c r="L71" i="64"/>
  <c r="M71" i="64" s="1"/>
  <c r="O71" i="64" s="1"/>
  <c r="L71" i="77"/>
  <c r="M71" i="77" s="1"/>
  <c r="O71" i="77" s="1"/>
  <c r="I71" i="14"/>
  <c r="J71" i="14" s="1"/>
  <c r="L71" i="14" s="1"/>
  <c r="I71" i="76"/>
  <c r="J71" i="76" s="1"/>
  <c r="L71" i="76" s="1"/>
  <c r="AD50" i="5"/>
  <c r="AC51" i="5"/>
  <c r="Y53" i="5"/>
  <c r="Z53" i="5"/>
  <c r="AA53" i="5" s="1"/>
  <c r="Y35" i="5"/>
  <c r="Z35" i="5"/>
  <c r="AA35" i="5" s="1"/>
  <c r="Y34" i="5"/>
  <c r="Z34" i="5"/>
  <c r="AA34" i="5" s="1"/>
  <c r="Y40" i="5"/>
  <c r="Z40" i="5"/>
  <c r="AA40" i="5" s="1"/>
  <c r="Y49" i="5"/>
  <c r="Z49" i="5"/>
  <c r="AA49" i="5" s="1"/>
  <c r="Y38" i="5"/>
  <c r="Z38" i="5"/>
  <c r="AA38" i="5" s="1"/>
  <c r="X33" i="5"/>
  <c r="N47" i="5"/>
  <c r="W37" i="5"/>
  <c r="W41" i="5"/>
  <c r="X41" i="5" s="1"/>
  <c r="W45" i="5"/>
  <c r="X45" i="5" s="1"/>
  <c r="Y46" i="5"/>
  <c r="Z46" i="5"/>
  <c r="AA46" i="5" s="1"/>
  <c r="Z48" i="5"/>
  <c r="AA48" i="5" s="1"/>
  <c r="N46" i="5"/>
  <c r="Z47" i="5"/>
  <c r="AA47" i="5" s="1"/>
  <c r="Y47" i="5"/>
  <c r="Y42" i="5"/>
  <c r="Z42" i="5"/>
  <c r="AA42" i="5" s="1"/>
  <c r="N33" i="5"/>
  <c r="X37" i="5"/>
  <c r="Q42" i="3"/>
  <c r="S42" i="3" s="1"/>
  <c r="T42" i="3" s="1"/>
  <c r="J22" i="2"/>
  <c r="J23" i="2"/>
  <c r="J24" i="2"/>
  <c r="J25" i="2"/>
  <c r="J26" i="2"/>
  <c r="J27" i="2"/>
  <c r="J28" i="2"/>
  <c r="J29" i="2"/>
  <c r="J30" i="2"/>
  <c r="J21" i="2"/>
  <c r="Q72" i="52" l="1"/>
  <c r="J71" i="7"/>
  <c r="K71" i="7" s="1"/>
  <c r="L71" i="7" s="1"/>
  <c r="P71" i="64"/>
  <c r="R71" i="64" s="1"/>
  <c r="M71" i="76"/>
  <c r="N71" i="76" s="1"/>
  <c r="P71" i="49"/>
  <c r="R71" i="49" s="1"/>
  <c r="M71" i="14"/>
  <c r="N71" i="14" s="1"/>
  <c r="M72" i="63"/>
  <c r="N72" i="63" s="1"/>
  <c r="P71" i="77"/>
  <c r="Q71" i="77" s="1"/>
  <c r="J71" i="61"/>
  <c r="K71" i="61" s="1"/>
  <c r="L71" i="61" s="1"/>
  <c r="J71" i="73"/>
  <c r="K71" i="73" s="1"/>
  <c r="L71" i="73" s="1"/>
  <c r="Q71" i="64"/>
  <c r="N71" i="61"/>
  <c r="O71" i="61" s="1"/>
  <c r="N71" i="73"/>
  <c r="O71" i="73" s="1"/>
  <c r="N71" i="7"/>
  <c r="O71" i="7" s="1"/>
  <c r="R42" i="3"/>
  <c r="AD51" i="5"/>
  <c r="AC52" i="5"/>
  <c r="Z41" i="5"/>
  <c r="AA41" i="5" s="1"/>
  <c r="Y41" i="5"/>
  <c r="Z33" i="5"/>
  <c r="AA33" i="5" s="1"/>
  <c r="AC33" i="5" s="1"/>
  <c r="Y33" i="5"/>
  <c r="Z37" i="5"/>
  <c r="AA37" i="5" s="1"/>
  <c r="Y37" i="5"/>
  <c r="Z45" i="5"/>
  <c r="AA45" i="5" s="1"/>
  <c r="Y45" i="5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M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4" i="52"/>
  <c r="Q71" i="49" l="1"/>
  <c r="R71" i="77"/>
  <c r="S71" i="14"/>
  <c r="S72" i="63"/>
  <c r="AD52" i="5"/>
  <c r="AC53" i="5"/>
  <c r="AD53" i="5" s="1"/>
  <c r="AD33" i="5"/>
  <c r="AC34" i="5"/>
  <c r="E42" i="3"/>
  <c r="I42" i="3" s="1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B49" i="3"/>
  <c r="B50" i="3"/>
  <c r="B51" i="3"/>
  <c r="B52" i="3"/>
  <c r="B53" i="3"/>
  <c r="B54" i="3"/>
  <c r="B55" i="3"/>
  <c r="B56" i="3"/>
  <c r="B48" i="3"/>
  <c r="AD34" i="5" l="1"/>
  <c r="AC35" i="5"/>
  <c r="C73" i="63"/>
  <c r="D73" i="63"/>
  <c r="AD35" i="5" l="1"/>
  <c r="AC36" i="5"/>
  <c r="F73" i="63"/>
  <c r="E73" i="63"/>
  <c r="C72" i="64"/>
  <c r="D72" i="64"/>
  <c r="AD36" i="5" l="1"/>
  <c r="AC37" i="5"/>
  <c r="E72" i="64"/>
  <c r="F72" i="64"/>
  <c r="F73" i="52"/>
  <c r="G73" i="52"/>
  <c r="C72" i="77"/>
  <c r="D72" i="77"/>
  <c r="C72" i="76"/>
  <c r="D72" i="76"/>
  <c r="C72" i="49"/>
  <c r="D72" i="49"/>
  <c r="C72" i="14"/>
  <c r="D72" i="14"/>
  <c r="P25" i="5"/>
  <c r="M72" i="73" s="1"/>
  <c r="Q25" i="5"/>
  <c r="R25" i="5"/>
  <c r="S25" i="5"/>
  <c r="T25" i="5"/>
  <c r="U25" i="5"/>
  <c r="V25" i="5"/>
  <c r="W25" i="5"/>
  <c r="X25" i="5"/>
  <c r="Y25" i="5"/>
  <c r="Z25" i="5"/>
  <c r="AA25" i="5"/>
  <c r="AD37" i="5" l="1"/>
  <c r="AC38" i="5"/>
  <c r="M72" i="7"/>
  <c r="F72" i="49"/>
  <c r="F72" i="76"/>
  <c r="E72" i="14"/>
  <c r="E72" i="76"/>
  <c r="F72" i="77"/>
  <c r="E72" i="49"/>
  <c r="M72" i="61"/>
  <c r="E72" i="77"/>
  <c r="F72" i="14"/>
  <c r="H25" i="5"/>
  <c r="AD38" i="5" l="1"/>
  <c r="AC39" i="5"/>
  <c r="F72" i="73"/>
  <c r="E73" i="52"/>
  <c r="K73" i="52" s="1"/>
  <c r="D72" i="61"/>
  <c r="D72" i="7"/>
  <c r="D72" i="73"/>
  <c r="H73" i="52"/>
  <c r="C72" i="61"/>
  <c r="C72" i="73"/>
  <c r="C73" i="52"/>
  <c r="C72" i="7"/>
  <c r="P72" i="61"/>
  <c r="H72" i="64"/>
  <c r="H72" i="77"/>
  <c r="P72" i="73"/>
  <c r="D73" i="52"/>
  <c r="J73" i="52" s="1"/>
  <c r="P72" i="7"/>
  <c r="H72" i="49"/>
  <c r="E72" i="61"/>
  <c r="E72" i="7"/>
  <c r="E72" i="73"/>
  <c r="C70" i="64"/>
  <c r="D70" i="64"/>
  <c r="C71" i="63"/>
  <c r="D71" i="63"/>
  <c r="D70" i="61"/>
  <c r="AD39" i="5" l="1"/>
  <c r="AC40" i="5"/>
  <c r="L73" i="52"/>
  <c r="F72" i="61"/>
  <c r="G72" i="61" s="1"/>
  <c r="O73" i="52"/>
  <c r="F72" i="7"/>
  <c r="G72" i="7" s="1"/>
  <c r="I73" i="52"/>
  <c r="G72" i="73"/>
  <c r="G73" i="63"/>
  <c r="H73" i="63" s="1"/>
  <c r="K73" i="63" s="1"/>
  <c r="J72" i="64"/>
  <c r="K72" i="64" s="1"/>
  <c r="G72" i="76"/>
  <c r="H72" i="76" s="1"/>
  <c r="K72" i="76" s="1"/>
  <c r="J72" i="77"/>
  <c r="K72" i="77" s="1"/>
  <c r="J72" i="49"/>
  <c r="K72" i="49" s="1"/>
  <c r="G72" i="14"/>
  <c r="H72" i="14" s="1"/>
  <c r="K72" i="14" s="1"/>
  <c r="E70" i="64"/>
  <c r="E71" i="63"/>
  <c r="F71" i="63"/>
  <c r="F70" i="64"/>
  <c r="C70" i="77"/>
  <c r="D70" i="77"/>
  <c r="C70" i="76"/>
  <c r="D70" i="76"/>
  <c r="D70" i="73"/>
  <c r="C70" i="49"/>
  <c r="D70" i="49"/>
  <c r="C70" i="14"/>
  <c r="D70" i="14"/>
  <c r="F41" i="3"/>
  <c r="C70" i="61" s="1"/>
  <c r="D70" i="7"/>
  <c r="B41" i="3"/>
  <c r="D71" i="52" s="1"/>
  <c r="C41" i="3"/>
  <c r="J41" i="3"/>
  <c r="M70" i="61" s="1"/>
  <c r="L41" i="3"/>
  <c r="N41" i="3"/>
  <c r="E70" i="61" s="1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J62" i="3" l="1"/>
  <c r="G62" i="3"/>
  <c r="L62" i="3" s="1"/>
  <c r="K62" i="3"/>
  <c r="H62" i="3"/>
  <c r="I62" i="3"/>
  <c r="J60" i="3"/>
  <c r="I60" i="3"/>
  <c r="H60" i="3"/>
  <c r="K60" i="3"/>
  <c r="G60" i="3"/>
  <c r="H59" i="3"/>
  <c r="K59" i="3"/>
  <c r="G59" i="3"/>
  <c r="J59" i="3"/>
  <c r="I59" i="3"/>
  <c r="J58" i="3"/>
  <c r="I58" i="3"/>
  <c r="H58" i="3"/>
  <c r="K58" i="3"/>
  <c r="G58" i="3"/>
  <c r="H61" i="3"/>
  <c r="K61" i="3"/>
  <c r="G61" i="3"/>
  <c r="J61" i="3"/>
  <c r="I61" i="3"/>
  <c r="H57" i="3"/>
  <c r="K57" i="3"/>
  <c r="G57" i="3"/>
  <c r="J57" i="3"/>
  <c r="I57" i="3"/>
  <c r="AD40" i="5"/>
  <c r="AC41" i="5"/>
  <c r="J55" i="3"/>
  <c r="K55" i="3"/>
  <c r="H55" i="3"/>
  <c r="I55" i="3"/>
  <c r="G55" i="3"/>
  <c r="D41" i="3"/>
  <c r="I70" i="61" s="1"/>
  <c r="G54" i="3"/>
  <c r="K54" i="3"/>
  <c r="H54" i="3"/>
  <c r="I54" i="3"/>
  <c r="J54" i="3"/>
  <c r="G50" i="3"/>
  <c r="K50" i="3"/>
  <c r="H50" i="3"/>
  <c r="I50" i="3"/>
  <c r="J50" i="3"/>
  <c r="G41" i="3"/>
  <c r="J51" i="3"/>
  <c r="K51" i="3"/>
  <c r="H51" i="3"/>
  <c r="I51" i="3"/>
  <c r="G51" i="3"/>
  <c r="H53" i="3"/>
  <c r="J53" i="3"/>
  <c r="G53" i="3"/>
  <c r="K53" i="3"/>
  <c r="I53" i="3"/>
  <c r="H49" i="3"/>
  <c r="J49" i="3"/>
  <c r="G49" i="3"/>
  <c r="K49" i="3"/>
  <c r="I49" i="3"/>
  <c r="I56" i="3"/>
  <c r="J56" i="3"/>
  <c r="G56" i="3"/>
  <c r="K56" i="3"/>
  <c r="H56" i="3"/>
  <c r="I52" i="3"/>
  <c r="J52" i="3"/>
  <c r="G52" i="3"/>
  <c r="K52" i="3"/>
  <c r="H52" i="3"/>
  <c r="J48" i="3"/>
  <c r="I48" i="3"/>
  <c r="K48" i="3"/>
  <c r="G48" i="3"/>
  <c r="H48" i="3"/>
  <c r="E70" i="49"/>
  <c r="I72" i="7"/>
  <c r="I72" i="61"/>
  <c r="H72" i="7"/>
  <c r="I72" i="73"/>
  <c r="H72" i="73"/>
  <c r="G72" i="64"/>
  <c r="I72" i="64" s="1"/>
  <c r="N72" i="64" s="1"/>
  <c r="M73" i="52"/>
  <c r="K52" i="5" s="1"/>
  <c r="O52" i="5" s="1"/>
  <c r="G72" i="77"/>
  <c r="I72" i="77" s="1"/>
  <c r="N72" i="77" s="1"/>
  <c r="H72" i="61"/>
  <c r="I72" i="14"/>
  <c r="J72" i="14" s="1"/>
  <c r="L72" i="14" s="1"/>
  <c r="M72" i="14" s="1"/>
  <c r="N72" i="14" s="1"/>
  <c r="G72" i="49"/>
  <c r="I72" i="49" s="1"/>
  <c r="N72" i="49" s="1"/>
  <c r="J71" i="52"/>
  <c r="F70" i="77"/>
  <c r="P70" i="7"/>
  <c r="F70" i="14"/>
  <c r="E71" i="52"/>
  <c r="K71" i="52" s="1"/>
  <c r="L71" i="52" s="1"/>
  <c r="F70" i="49"/>
  <c r="O41" i="3"/>
  <c r="F70" i="61" s="1"/>
  <c r="G70" i="61" s="1"/>
  <c r="C71" i="52"/>
  <c r="E70" i="76"/>
  <c r="P70" i="61"/>
  <c r="H70" i="64"/>
  <c r="C70" i="7"/>
  <c r="P70" i="73"/>
  <c r="C70" i="73"/>
  <c r="H70" i="77"/>
  <c r="H71" i="52"/>
  <c r="K41" i="3"/>
  <c r="M70" i="7"/>
  <c r="E70" i="7"/>
  <c r="M70" i="73"/>
  <c r="E70" i="73"/>
  <c r="F70" i="76"/>
  <c r="E70" i="77"/>
  <c r="E70" i="14"/>
  <c r="H70" i="49"/>
  <c r="Y5" i="2"/>
  <c r="L57" i="3" l="1"/>
  <c r="O71" i="52"/>
  <c r="L59" i="3"/>
  <c r="L61" i="3"/>
  <c r="L58" i="3"/>
  <c r="L60" i="3"/>
  <c r="AD41" i="5"/>
  <c r="AC42" i="5"/>
  <c r="J72" i="61"/>
  <c r="K72" i="61" s="1"/>
  <c r="L72" i="61" s="1"/>
  <c r="I72" i="76"/>
  <c r="J72" i="76" s="1"/>
  <c r="L72" i="76" s="1"/>
  <c r="M72" i="76" s="1"/>
  <c r="N72" i="76" s="1"/>
  <c r="G70" i="64"/>
  <c r="I70" i="64" s="1"/>
  <c r="H41" i="3"/>
  <c r="L70" i="64" s="1"/>
  <c r="M70" i="64" s="1"/>
  <c r="O70" i="64" s="1"/>
  <c r="G70" i="49"/>
  <c r="I70" i="49" s="1"/>
  <c r="H70" i="7"/>
  <c r="L49" i="3"/>
  <c r="I70" i="73"/>
  <c r="L50" i="3"/>
  <c r="I70" i="7"/>
  <c r="L52" i="3"/>
  <c r="H70" i="73"/>
  <c r="M41" i="3"/>
  <c r="G70" i="77"/>
  <c r="I70" i="77" s="1"/>
  <c r="H70" i="61"/>
  <c r="J70" i="61" s="1"/>
  <c r="K70" i="61" s="1"/>
  <c r="L70" i="61" s="1"/>
  <c r="L48" i="3"/>
  <c r="L53" i="3"/>
  <c r="L56" i="3"/>
  <c r="L51" i="3"/>
  <c r="L54" i="3"/>
  <c r="L55" i="3"/>
  <c r="J72" i="7"/>
  <c r="K72" i="7" s="1"/>
  <c r="L72" i="7" s="1"/>
  <c r="L72" i="49"/>
  <c r="M72" i="49" s="1"/>
  <c r="O72" i="49" s="1"/>
  <c r="P72" i="49" s="1"/>
  <c r="J72" i="73"/>
  <c r="K72" i="73" s="1"/>
  <c r="L72" i="73" s="1"/>
  <c r="N72" i="61"/>
  <c r="O72" i="61" s="1"/>
  <c r="L72" i="64"/>
  <c r="M72" i="64" s="1"/>
  <c r="O72" i="64" s="1"/>
  <c r="P72" i="64" s="1"/>
  <c r="I73" i="63"/>
  <c r="J73" i="63" s="1"/>
  <c r="L73" i="63" s="1"/>
  <c r="M73" i="63" s="1"/>
  <c r="N73" i="63" s="1"/>
  <c r="Q73" i="52"/>
  <c r="L72" i="77"/>
  <c r="M72" i="77" s="1"/>
  <c r="O72" i="77" s="1"/>
  <c r="P72" i="77" s="1"/>
  <c r="N72" i="73"/>
  <c r="O72" i="73" s="1"/>
  <c r="N72" i="7"/>
  <c r="O72" i="7" s="1"/>
  <c r="I71" i="52"/>
  <c r="F70" i="73"/>
  <c r="F70" i="7"/>
  <c r="P41" i="3"/>
  <c r="I71" i="63"/>
  <c r="J71" i="63" s="1"/>
  <c r="L71" i="63" s="1"/>
  <c r="J70" i="64"/>
  <c r="K70" i="64" s="1"/>
  <c r="G71" i="63"/>
  <c r="H71" i="63" s="1"/>
  <c r="K71" i="63" s="1"/>
  <c r="G70" i="76"/>
  <c r="H70" i="76" s="1"/>
  <c r="K70" i="76" s="1"/>
  <c r="J70" i="77"/>
  <c r="K70" i="77" s="1"/>
  <c r="G70" i="14"/>
  <c r="H70" i="14" s="1"/>
  <c r="K70" i="14" s="1"/>
  <c r="J70" i="49"/>
  <c r="K70" i="49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I70" i="76" l="1"/>
  <c r="J70" i="76" s="1"/>
  <c r="L70" i="76" s="1"/>
  <c r="L70" i="49"/>
  <c r="M70" i="49" s="1"/>
  <c r="O70" i="49" s="1"/>
  <c r="L70" i="77"/>
  <c r="M70" i="77" s="1"/>
  <c r="O70" i="77" s="1"/>
  <c r="AD42" i="5"/>
  <c r="AC43" i="5"/>
  <c r="J70" i="7"/>
  <c r="K70" i="7" s="1"/>
  <c r="L70" i="7" s="1"/>
  <c r="I70" i="14"/>
  <c r="J70" i="14" s="1"/>
  <c r="L70" i="14" s="1"/>
  <c r="M70" i="14" s="1"/>
  <c r="N70" i="14" s="1"/>
  <c r="Q41" i="3"/>
  <c r="R41" i="3" s="1"/>
  <c r="G70" i="7"/>
  <c r="J70" i="73"/>
  <c r="K70" i="73" s="1"/>
  <c r="L70" i="73" s="1"/>
  <c r="M71" i="52"/>
  <c r="E54" i="77"/>
  <c r="Q72" i="77"/>
  <c r="R72" i="77"/>
  <c r="Q72" i="49"/>
  <c r="R72" i="49"/>
  <c r="S73" i="63"/>
  <c r="S72" i="14"/>
  <c r="Q72" i="64"/>
  <c r="R72" i="64"/>
  <c r="N70" i="77"/>
  <c r="N70" i="64"/>
  <c r="P70" i="64" s="1"/>
  <c r="Q70" i="64" s="1"/>
  <c r="G70" i="73"/>
  <c r="N70" i="49"/>
  <c r="M70" i="76"/>
  <c r="N70" i="76" s="1"/>
  <c r="M71" i="63"/>
  <c r="N71" i="63" s="1"/>
  <c r="F52" i="76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F55" i="63" s="1"/>
  <c r="D54" i="63"/>
  <c r="C54" i="63"/>
  <c r="D53" i="63"/>
  <c r="C53" i="63"/>
  <c r="F53" i="63" s="1"/>
  <c r="D52" i="63"/>
  <c r="C52" i="63"/>
  <c r="F52" i="63" s="1"/>
  <c r="D51" i="63"/>
  <c r="C51" i="63"/>
  <c r="F51" i="63" s="1"/>
  <c r="D50" i="63"/>
  <c r="C50" i="63"/>
  <c r="F50" i="63" s="1"/>
  <c r="D49" i="63"/>
  <c r="C49" i="63"/>
  <c r="F49" i="63" s="1"/>
  <c r="D48" i="63"/>
  <c r="C48" i="63"/>
  <c r="F48" i="63" s="1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D32" i="63"/>
  <c r="C32" i="63"/>
  <c r="E32" i="63" s="1"/>
  <c r="D31" i="63"/>
  <c r="E31" i="63" s="1"/>
  <c r="C31" i="63"/>
  <c r="D30" i="63"/>
  <c r="C30" i="63"/>
  <c r="F30" i="63" s="1"/>
  <c r="D29" i="63"/>
  <c r="C29" i="63"/>
  <c r="D28" i="63"/>
  <c r="C28" i="63"/>
  <c r="E28" i="63" s="1"/>
  <c r="D27" i="63"/>
  <c r="E27" i="63" s="1"/>
  <c r="C27" i="63"/>
  <c r="D26" i="63"/>
  <c r="C26" i="63"/>
  <c r="D25" i="63"/>
  <c r="C25" i="63"/>
  <c r="D24" i="63"/>
  <c r="C24" i="63"/>
  <c r="E24" i="63" s="1"/>
  <c r="D23" i="63"/>
  <c r="E23" i="63" s="1"/>
  <c r="C23" i="63"/>
  <c r="D22" i="63"/>
  <c r="C22" i="63"/>
  <c r="F22" i="63" s="1"/>
  <c r="D21" i="63"/>
  <c r="C21" i="63"/>
  <c r="D20" i="63"/>
  <c r="C20" i="63"/>
  <c r="E20" i="63" s="1"/>
  <c r="D19" i="63"/>
  <c r="E19" i="63" s="1"/>
  <c r="C19" i="63"/>
  <c r="D18" i="63"/>
  <c r="C18" i="63"/>
  <c r="F18" i="63" s="1"/>
  <c r="D17" i="63"/>
  <c r="C17" i="63"/>
  <c r="D16" i="63"/>
  <c r="C16" i="63"/>
  <c r="E16" i="63" s="1"/>
  <c r="D15" i="63"/>
  <c r="E15" i="63" s="1"/>
  <c r="C15" i="63"/>
  <c r="D14" i="63"/>
  <c r="C14" i="63"/>
  <c r="F14" i="63" s="1"/>
  <c r="D13" i="63"/>
  <c r="C13" i="63"/>
  <c r="F13" i="63" s="1"/>
  <c r="D12" i="63"/>
  <c r="C12" i="63"/>
  <c r="E12" i="63" s="1"/>
  <c r="D11" i="63"/>
  <c r="E11" i="63" s="1"/>
  <c r="C11" i="63"/>
  <c r="D10" i="63"/>
  <c r="C10" i="63"/>
  <c r="F10" i="63" s="1"/>
  <c r="D9" i="63"/>
  <c r="C9" i="63"/>
  <c r="D8" i="63"/>
  <c r="C8" i="63"/>
  <c r="E8" i="63" s="1"/>
  <c r="D7" i="63"/>
  <c r="E7" i="63" s="1"/>
  <c r="C7" i="63"/>
  <c r="D6" i="63"/>
  <c r="C6" i="63"/>
  <c r="F6" i="63" s="1"/>
  <c r="D5" i="63"/>
  <c r="C5" i="63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69" i="49"/>
  <c r="C69" i="49"/>
  <c r="D68" i="49"/>
  <c r="C68" i="49"/>
  <c r="D67" i="49"/>
  <c r="C67" i="49"/>
  <c r="D66" i="49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C55" i="49"/>
  <c r="D54" i="49"/>
  <c r="C54" i="49"/>
  <c r="D53" i="49"/>
  <c r="C53" i="49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E55" i="14" s="1"/>
  <c r="D54" i="14"/>
  <c r="C54" i="14"/>
  <c r="D53" i="14"/>
  <c r="C53" i="14"/>
  <c r="D52" i="14"/>
  <c r="C52" i="14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36" i="7"/>
  <c r="M28" i="7"/>
  <c r="M20" i="7"/>
  <c r="M12" i="7"/>
  <c r="S2" i="7"/>
  <c r="R2" i="14" s="1"/>
  <c r="L40" i="3"/>
  <c r="J40" i="3"/>
  <c r="F40" i="3"/>
  <c r="C69" i="7" s="1"/>
  <c r="C40" i="3"/>
  <c r="E70" i="52" s="1"/>
  <c r="B40" i="3"/>
  <c r="L39" i="3"/>
  <c r="J39" i="3"/>
  <c r="U39" i="3" s="1"/>
  <c r="F39" i="3"/>
  <c r="C68" i="7" s="1"/>
  <c r="C39" i="3"/>
  <c r="E69" i="52" s="1"/>
  <c r="B39" i="3"/>
  <c r="L38" i="3"/>
  <c r="J38" i="3"/>
  <c r="F38" i="3"/>
  <c r="C67" i="7" s="1"/>
  <c r="C38" i="3"/>
  <c r="E68" i="52" s="1"/>
  <c r="B38" i="3"/>
  <c r="H67" i="49" s="1"/>
  <c r="L37" i="3"/>
  <c r="J37" i="3"/>
  <c r="F37" i="3"/>
  <c r="C37" i="3"/>
  <c r="E67" i="52" s="1"/>
  <c r="B37" i="3"/>
  <c r="N37" i="3" s="1"/>
  <c r="L36" i="3"/>
  <c r="J36" i="3"/>
  <c r="M65" i="7" s="1"/>
  <c r="F36" i="3"/>
  <c r="C65" i="7" s="1"/>
  <c r="C36" i="3"/>
  <c r="E66" i="52" s="1"/>
  <c r="B36" i="3"/>
  <c r="L35" i="3"/>
  <c r="J35" i="3"/>
  <c r="M64" i="7" s="1"/>
  <c r="F35" i="3"/>
  <c r="C35" i="3"/>
  <c r="E65" i="52" s="1"/>
  <c r="B35" i="3"/>
  <c r="L34" i="3"/>
  <c r="J34" i="3"/>
  <c r="F34" i="3"/>
  <c r="C34" i="3"/>
  <c r="E64" i="52" s="1"/>
  <c r="B34" i="3"/>
  <c r="L33" i="3"/>
  <c r="J33" i="3"/>
  <c r="U33" i="3" s="1"/>
  <c r="F33" i="3"/>
  <c r="C33" i="3"/>
  <c r="E63" i="52" s="1"/>
  <c r="K63" i="52" s="1"/>
  <c r="B33" i="3"/>
  <c r="L32" i="3"/>
  <c r="J32" i="3"/>
  <c r="F32" i="3"/>
  <c r="C61" i="7" s="1"/>
  <c r="C32" i="3"/>
  <c r="E62" i="52" s="1"/>
  <c r="B32" i="3"/>
  <c r="L31" i="3"/>
  <c r="J31" i="3"/>
  <c r="U31" i="3" s="1"/>
  <c r="F31" i="3"/>
  <c r="C60" i="7" s="1"/>
  <c r="C31" i="3"/>
  <c r="B31" i="3"/>
  <c r="L30" i="3"/>
  <c r="J30" i="3"/>
  <c r="F30" i="3"/>
  <c r="C59" i="7" s="1"/>
  <c r="C30" i="3"/>
  <c r="E60" i="52" s="1"/>
  <c r="B30" i="3"/>
  <c r="L29" i="3"/>
  <c r="J29" i="3"/>
  <c r="F29" i="3"/>
  <c r="C29" i="3"/>
  <c r="E59" i="52" s="1"/>
  <c r="K59" i="52" s="1"/>
  <c r="B29" i="3"/>
  <c r="N29" i="3" s="1"/>
  <c r="E58" i="7" s="1"/>
  <c r="L28" i="3"/>
  <c r="J28" i="3"/>
  <c r="M57" i="7" s="1"/>
  <c r="F28" i="3"/>
  <c r="C57" i="7" s="1"/>
  <c r="C28" i="3"/>
  <c r="E58" i="52" s="1"/>
  <c r="B28" i="3"/>
  <c r="L27" i="3"/>
  <c r="J27" i="3"/>
  <c r="U27" i="3" s="1"/>
  <c r="F27" i="3"/>
  <c r="C27" i="3"/>
  <c r="E57" i="52" s="1"/>
  <c r="B27" i="3"/>
  <c r="W26" i="3"/>
  <c r="L26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2" i="5"/>
  <c r="AD31" i="5"/>
  <c r="S31" i="5"/>
  <c r="AA24" i="5"/>
  <c r="Z24" i="5"/>
  <c r="Y24" i="5"/>
  <c r="X24" i="5"/>
  <c r="W24" i="5"/>
  <c r="V24" i="5"/>
  <c r="U24" i="5"/>
  <c r="T24" i="5"/>
  <c r="S24" i="5"/>
  <c r="R24" i="5"/>
  <c r="Q24" i="5"/>
  <c r="P24" i="5"/>
  <c r="H24" i="5"/>
  <c r="AA23" i="5"/>
  <c r="Z23" i="5"/>
  <c r="Y23" i="5"/>
  <c r="X23" i="5"/>
  <c r="W23" i="5"/>
  <c r="V23" i="5"/>
  <c r="U23" i="5"/>
  <c r="T23" i="5"/>
  <c r="S23" i="5"/>
  <c r="R23" i="5"/>
  <c r="Q23" i="5"/>
  <c r="P23" i="5"/>
  <c r="H23" i="5"/>
  <c r="AA22" i="5"/>
  <c r="Z22" i="5"/>
  <c r="Y22" i="5"/>
  <c r="X22" i="5"/>
  <c r="W22" i="5"/>
  <c r="V22" i="5"/>
  <c r="U22" i="5"/>
  <c r="T22" i="5"/>
  <c r="S22" i="5"/>
  <c r="R22" i="5"/>
  <c r="Q22" i="5"/>
  <c r="P22" i="5"/>
  <c r="H22" i="5"/>
  <c r="AA21" i="5"/>
  <c r="Z21" i="5"/>
  <c r="Y21" i="5"/>
  <c r="X21" i="5"/>
  <c r="W21" i="5"/>
  <c r="V21" i="5"/>
  <c r="U21" i="5"/>
  <c r="T21" i="5"/>
  <c r="S21" i="5"/>
  <c r="R21" i="5"/>
  <c r="Q21" i="5"/>
  <c r="P21" i="5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H20" i="5"/>
  <c r="AA19" i="5"/>
  <c r="Z19" i="5"/>
  <c r="Y19" i="5"/>
  <c r="X19" i="5"/>
  <c r="W19" i="5"/>
  <c r="V19" i="5"/>
  <c r="U19" i="5"/>
  <c r="T19" i="5"/>
  <c r="S19" i="5"/>
  <c r="R19" i="5"/>
  <c r="Q19" i="5"/>
  <c r="P19" i="5"/>
  <c r="H19" i="5"/>
  <c r="AA18" i="5"/>
  <c r="Z18" i="5"/>
  <c r="Y18" i="5"/>
  <c r="X18" i="5"/>
  <c r="W18" i="5"/>
  <c r="V18" i="5"/>
  <c r="U18" i="5"/>
  <c r="T18" i="5"/>
  <c r="S18" i="5"/>
  <c r="R18" i="5"/>
  <c r="Q18" i="5"/>
  <c r="P18" i="5"/>
  <c r="H18" i="5"/>
  <c r="AA17" i="5"/>
  <c r="Z17" i="5"/>
  <c r="Y17" i="5"/>
  <c r="X17" i="5"/>
  <c r="W17" i="5"/>
  <c r="V17" i="5"/>
  <c r="U17" i="5"/>
  <c r="T17" i="5"/>
  <c r="S17" i="5"/>
  <c r="R17" i="5"/>
  <c r="Q17" i="5"/>
  <c r="P17" i="5"/>
  <c r="H17" i="5"/>
  <c r="AA16" i="5"/>
  <c r="Z16" i="5"/>
  <c r="Y16" i="5"/>
  <c r="X16" i="5"/>
  <c r="W16" i="5"/>
  <c r="V16" i="5"/>
  <c r="U16" i="5"/>
  <c r="T16" i="5"/>
  <c r="S16" i="5"/>
  <c r="R16" i="5"/>
  <c r="Q16" i="5"/>
  <c r="P16" i="5"/>
  <c r="H16" i="5"/>
  <c r="AA15" i="5"/>
  <c r="Z15" i="5"/>
  <c r="Y15" i="5"/>
  <c r="X15" i="5"/>
  <c r="W15" i="5"/>
  <c r="V15" i="5"/>
  <c r="U15" i="5"/>
  <c r="T15" i="5"/>
  <c r="S15" i="5"/>
  <c r="R15" i="5"/>
  <c r="Q15" i="5"/>
  <c r="P15" i="5"/>
  <c r="H15" i="5"/>
  <c r="AA14" i="5"/>
  <c r="Z14" i="5"/>
  <c r="Y14" i="5"/>
  <c r="X14" i="5"/>
  <c r="W14" i="5"/>
  <c r="V14" i="5"/>
  <c r="U14" i="5"/>
  <c r="T14" i="5"/>
  <c r="S14" i="5"/>
  <c r="R14" i="5"/>
  <c r="Q14" i="5"/>
  <c r="P14" i="5"/>
  <c r="H14" i="5"/>
  <c r="AA13" i="5"/>
  <c r="Z13" i="5"/>
  <c r="Y13" i="5"/>
  <c r="X13" i="5"/>
  <c r="W13" i="5"/>
  <c r="V13" i="5"/>
  <c r="U13" i="5"/>
  <c r="T13" i="5"/>
  <c r="S13" i="5"/>
  <c r="R13" i="5"/>
  <c r="Q13" i="5"/>
  <c r="P13" i="5"/>
  <c r="H13" i="5"/>
  <c r="AA12" i="5"/>
  <c r="Z12" i="5"/>
  <c r="Y12" i="5"/>
  <c r="X12" i="5"/>
  <c r="W12" i="5"/>
  <c r="V12" i="5"/>
  <c r="U12" i="5"/>
  <c r="T12" i="5"/>
  <c r="S12" i="5"/>
  <c r="R12" i="5"/>
  <c r="Q12" i="5"/>
  <c r="P12" i="5"/>
  <c r="H12" i="5"/>
  <c r="AA11" i="5"/>
  <c r="Z11" i="5"/>
  <c r="Y11" i="5"/>
  <c r="X11" i="5"/>
  <c r="W11" i="5"/>
  <c r="V11" i="5"/>
  <c r="U11" i="5"/>
  <c r="T11" i="5"/>
  <c r="S11" i="5"/>
  <c r="R11" i="5"/>
  <c r="Q11" i="5"/>
  <c r="P11" i="5"/>
  <c r="H11" i="5"/>
  <c r="AA10" i="5"/>
  <c r="Z10" i="5"/>
  <c r="Y10" i="5"/>
  <c r="X10" i="5"/>
  <c r="W10" i="5"/>
  <c r="V10" i="5"/>
  <c r="U10" i="5"/>
  <c r="T10" i="5"/>
  <c r="S10" i="5"/>
  <c r="R10" i="5"/>
  <c r="Q10" i="5"/>
  <c r="P10" i="5"/>
  <c r="H10" i="5"/>
  <c r="AA9" i="5"/>
  <c r="Z9" i="5"/>
  <c r="Y9" i="5"/>
  <c r="X9" i="5"/>
  <c r="W9" i="5"/>
  <c r="V9" i="5"/>
  <c r="U9" i="5"/>
  <c r="T9" i="5"/>
  <c r="S9" i="5"/>
  <c r="R9" i="5"/>
  <c r="Q9" i="5"/>
  <c r="P9" i="5"/>
  <c r="H9" i="5"/>
  <c r="AA8" i="5"/>
  <c r="Z8" i="5"/>
  <c r="Y8" i="5"/>
  <c r="X8" i="5"/>
  <c r="W8" i="5"/>
  <c r="V8" i="5"/>
  <c r="U8" i="5"/>
  <c r="T8" i="5"/>
  <c r="S8" i="5"/>
  <c r="R8" i="5"/>
  <c r="Q8" i="5"/>
  <c r="P8" i="5"/>
  <c r="H8" i="5"/>
  <c r="H56" i="52" s="1"/>
  <c r="AA7" i="5"/>
  <c r="Z7" i="5"/>
  <c r="Y7" i="5"/>
  <c r="X7" i="5"/>
  <c r="W7" i="5"/>
  <c r="V7" i="5"/>
  <c r="U7" i="5"/>
  <c r="T7" i="5"/>
  <c r="S7" i="5"/>
  <c r="R7" i="5"/>
  <c r="Q7" i="5"/>
  <c r="P7" i="5"/>
  <c r="H7" i="5"/>
  <c r="H55" i="52" s="1"/>
  <c r="AA6" i="5"/>
  <c r="Z6" i="5"/>
  <c r="Y6" i="5"/>
  <c r="X6" i="5"/>
  <c r="W6" i="5"/>
  <c r="V6" i="5"/>
  <c r="U6" i="5"/>
  <c r="T6" i="5"/>
  <c r="S6" i="5"/>
  <c r="R6" i="5"/>
  <c r="Q6" i="5"/>
  <c r="P6" i="5"/>
  <c r="H6" i="5"/>
  <c r="H54" i="52" s="1"/>
  <c r="AA5" i="5"/>
  <c r="Z5" i="5"/>
  <c r="Y5" i="5"/>
  <c r="X5" i="5"/>
  <c r="W5" i="5"/>
  <c r="D32" i="5" s="1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1" i="5" s="1"/>
  <c r="H4" i="5"/>
  <c r="I31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P70" i="77" l="1"/>
  <c r="R70" i="77" s="1"/>
  <c r="P70" i="49"/>
  <c r="R70" i="49" s="1"/>
  <c r="E41" i="3"/>
  <c r="I41" i="3" s="1"/>
  <c r="K50" i="5"/>
  <c r="O50" i="5" s="1"/>
  <c r="F17" i="63"/>
  <c r="F26" i="63"/>
  <c r="F5" i="63"/>
  <c r="F21" i="63"/>
  <c r="F9" i="63"/>
  <c r="F25" i="63"/>
  <c r="E48" i="63"/>
  <c r="E49" i="63"/>
  <c r="E50" i="63"/>
  <c r="E51" i="63"/>
  <c r="E52" i="63"/>
  <c r="F29" i="63"/>
  <c r="AD43" i="5"/>
  <c r="AC44" i="5"/>
  <c r="F55" i="64"/>
  <c r="F52" i="14"/>
  <c r="S41" i="3"/>
  <c r="T41" i="3" s="1"/>
  <c r="N70" i="73" s="1"/>
  <c r="O70" i="73" s="1"/>
  <c r="Q71" i="52"/>
  <c r="C32" i="5"/>
  <c r="F54" i="63"/>
  <c r="F56" i="63"/>
  <c r="E54" i="64"/>
  <c r="E53" i="49"/>
  <c r="F54" i="64"/>
  <c r="L32" i="5"/>
  <c r="E32" i="5"/>
  <c r="E54" i="63"/>
  <c r="E56" i="63"/>
  <c r="E53" i="63"/>
  <c r="E55" i="63"/>
  <c r="E55" i="49"/>
  <c r="G31" i="5"/>
  <c r="F53" i="14"/>
  <c r="F55" i="14"/>
  <c r="E54" i="49"/>
  <c r="R70" i="64"/>
  <c r="G39" i="3"/>
  <c r="F66" i="49"/>
  <c r="G28" i="3"/>
  <c r="N70" i="61"/>
  <c r="O70" i="61" s="1"/>
  <c r="N70" i="7"/>
  <c r="O70" i="7" s="1"/>
  <c r="Q70" i="49"/>
  <c r="P32" i="5"/>
  <c r="M52" i="7"/>
  <c r="E53" i="14"/>
  <c r="F53" i="49"/>
  <c r="F54" i="49"/>
  <c r="E52" i="14"/>
  <c r="F54" i="14"/>
  <c r="F52" i="64"/>
  <c r="B32" i="5"/>
  <c r="E54" i="14"/>
  <c r="E55" i="64"/>
  <c r="F56" i="14"/>
  <c r="E58" i="14"/>
  <c r="E60" i="14"/>
  <c r="E62" i="14"/>
  <c r="E64" i="14"/>
  <c r="E66" i="14"/>
  <c r="F68" i="14"/>
  <c r="P59" i="7"/>
  <c r="U40" i="3"/>
  <c r="U41" i="3" s="1"/>
  <c r="U42" i="3" s="1"/>
  <c r="U43" i="3" s="1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31" i="3"/>
  <c r="G60" i="76" s="1"/>
  <c r="H60" i="76" s="1"/>
  <c r="K60" i="76" s="1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3" i="3"/>
  <c r="O63" i="52" s="1"/>
  <c r="M56" i="7"/>
  <c r="M60" i="7"/>
  <c r="M62" i="7"/>
  <c r="F57" i="14"/>
  <c r="E68" i="14"/>
  <c r="E69" i="14"/>
  <c r="E59" i="49"/>
  <c r="E63" i="49"/>
  <c r="E66" i="49"/>
  <c r="E60" i="64"/>
  <c r="D40" i="3"/>
  <c r="M40" i="3" s="1"/>
  <c r="O28" i="3"/>
  <c r="F57" i="61" s="1"/>
  <c r="D38" i="3"/>
  <c r="G67" i="77" s="1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0" i="3"/>
  <c r="M30" i="3" s="1"/>
  <c r="M68" i="7"/>
  <c r="E57" i="14"/>
  <c r="F57" i="49"/>
  <c r="F61" i="49"/>
  <c r="U35" i="3"/>
  <c r="P67" i="7"/>
  <c r="O39" i="3"/>
  <c r="F68" i="73" s="1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J60" i="77"/>
  <c r="K60" i="77" s="1"/>
  <c r="G61" i="63"/>
  <c r="H61" i="63" s="1"/>
  <c r="J60" i="49"/>
  <c r="K60" i="49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2" i="5"/>
  <c r="I32" i="5"/>
  <c r="E53" i="52"/>
  <c r="V32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M55" i="61"/>
  <c r="M55" i="73"/>
  <c r="M55" i="7"/>
  <c r="H32" i="5"/>
  <c r="I59" i="6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H49" i="77"/>
  <c r="H49" i="64"/>
  <c r="D50" i="52"/>
  <c r="H49" i="49"/>
  <c r="U24" i="2"/>
  <c r="C25" i="2"/>
  <c r="H27" i="2"/>
  <c r="G27" i="2"/>
  <c r="W28" i="2"/>
  <c r="C29" i="2"/>
  <c r="V21" i="2"/>
  <c r="C54" i="61"/>
  <c r="C54" i="73"/>
  <c r="C55" i="52"/>
  <c r="I55" i="52" s="1"/>
  <c r="C54" i="7"/>
  <c r="C52" i="61"/>
  <c r="C53" i="52"/>
  <c r="C52" i="73"/>
  <c r="C52" i="7"/>
  <c r="I62" i="61"/>
  <c r="I62" i="73"/>
  <c r="C58" i="61"/>
  <c r="C58" i="73"/>
  <c r="C59" i="52"/>
  <c r="C58" i="7"/>
  <c r="E61" i="52"/>
  <c r="K61" i="52" s="1"/>
  <c r="O31" i="3"/>
  <c r="G31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2" i="5"/>
  <c r="D53" i="61"/>
  <c r="D53" i="73"/>
  <c r="D53" i="7"/>
  <c r="P54" i="73"/>
  <c r="D52" i="61"/>
  <c r="D52" i="73"/>
  <c r="D52" i="7"/>
  <c r="H54" i="77"/>
  <c r="H54" i="64"/>
  <c r="P54" i="61"/>
  <c r="D55" i="52"/>
  <c r="J55" i="52" s="1"/>
  <c r="H54" i="49"/>
  <c r="P54" i="7"/>
  <c r="H63" i="77"/>
  <c r="H63" i="64"/>
  <c r="P63" i="61"/>
  <c r="D64" i="52"/>
  <c r="J64" i="52" s="1"/>
  <c r="P63" i="73"/>
  <c r="P63" i="7"/>
  <c r="K34" i="3"/>
  <c r="G34" i="3"/>
  <c r="H63" i="49"/>
  <c r="N34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J53" i="52" s="1"/>
  <c r="H52" i="49"/>
  <c r="P52" i="7"/>
  <c r="R32" i="5"/>
  <c r="U32" i="5"/>
  <c r="M32" i="5"/>
  <c r="D54" i="61"/>
  <c r="D54" i="73"/>
  <c r="D54" i="7"/>
  <c r="E56" i="52"/>
  <c r="K56" i="52" s="1"/>
  <c r="E54" i="52"/>
  <c r="K54" i="52" s="1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C45" i="49"/>
  <c r="C45" i="14"/>
  <c r="H45" i="7"/>
  <c r="P47" i="1"/>
  <c r="AU47" i="1"/>
  <c r="M52" i="61"/>
  <c r="M52" i="73"/>
  <c r="H31" i="5"/>
  <c r="Q32" i="5"/>
  <c r="AB32" i="5" s="1"/>
  <c r="H57" i="52"/>
  <c r="D27" i="3"/>
  <c r="H59" i="52"/>
  <c r="D29" i="3"/>
  <c r="P57" i="7"/>
  <c r="M58" i="61"/>
  <c r="M58" i="73"/>
  <c r="U29" i="3"/>
  <c r="M33" i="3"/>
  <c r="G36" i="3"/>
  <c r="O36" i="3"/>
  <c r="C66" i="61"/>
  <c r="C67" i="52"/>
  <c r="I67" i="52" s="1"/>
  <c r="C66" i="73"/>
  <c r="C66" i="7"/>
  <c r="I67" i="61"/>
  <c r="H67" i="61"/>
  <c r="H67" i="73"/>
  <c r="G67" i="49"/>
  <c r="I67" i="49" s="1"/>
  <c r="M38" i="3"/>
  <c r="K39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M53" i="61"/>
  <c r="M53" i="73"/>
  <c r="M53" i="7"/>
  <c r="K28" i="3"/>
  <c r="H58" i="77"/>
  <c r="H58" i="64"/>
  <c r="P58" i="61"/>
  <c r="D59" i="52"/>
  <c r="J59" i="52" s="1"/>
  <c r="L59" i="52" s="1"/>
  <c r="P58" i="73"/>
  <c r="H58" i="49"/>
  <c r="P58" i="7"/>
  <c r="K29" i="3"/>
  <c r="G29" i="3"/>
  <c r="C63" i="61"/>
  <c r="C64" i="52"/>
  <c r="I64" i="52" s="1"/>
  <c r="C63" i="73"/>
  <c r="P65" i="7"/>
  <c r="M66" i="61"/>
  <c r="M66" i="73"/>
  <c r="U37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G69" i="64"/>
  <c r="H69" i="7"/>
  <c r="E58" i="61"/>
  <c r="E58" i="73"/>
  <c r="M63" i="61"/>
  <c r="M63" i="73"/>
  <c r="M63" i="7"/>
  <c r="K36" i="3"/>
  <c r="H66" i="77"/>
  <c r="H66" i="64"/>
  <c r="P66" i="61"/>
  <c r="D67" i="52"/>
  <c r="J67" i="52" s="1"/>
  <c r="P66" i="73"/>
  <c r="H66" i="49"/>
  <c r="P66" i="7"/>
  <c r="K37" i="3"/>
  <c r="G37" i="3"/>
  <c r="F68" i="61"/>
  <c r="M50" i="7"/>
  <c r="F31" i="14"/>
  <c r="E31" i="14"/>
  <c r="F48" i="49"/>
  <c r="E48" i="49"/>
  <c r="F64" i="49"/>
  <c r="E64" i="49"/>
  <c r="K32" i="52"/>
  <c r="K36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7" i="3"/>
  <c r="D28" i="3"/>
  <c r="O29" i="3"/>
  <c r="P29" i="3" s="1"/>
  <c r="D31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2" i="3"/>
  <c r="O34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5" i="3"/>
  <c r="D36" i="3"/>
  <c r="O37" i="3"/>
  <c r="P37" i="3" s="1"/>
  <c r="D39" i="3"/>
  <c r="H39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40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K17" i="52"/>
  <c r="J37" i="52"/>
  <c r="J50" i="52"/>
  <c r="G27" i="3"/>
  <c r="K27" i="3"/>
  <c r="O27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30" i="3"/>
  <c r="G32" i="3"/>
  <c r="K32" i="3"/>
  <c r="O32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3" i="3"/>
  <c r="D34" i="3"/>
  <c r="G35" i="3"/>
  <c r="K35" i="3"/>
  <c r="O35" i="3"/>
  <c r="D37" i="3"/>
  <c r="H67" i="77"/>
  <c r="H67" i="64"/>
  <c r="P67" i="61"/>
  <c r="D68" i="52"/>
  <c r="P67" i="73"/>
  <c r="C67" i="61"/>
  <c r="C68" i="52"/>
  <c r="I68" i="52" s="1"/>
  <c r="C67" i="73"/>
  <c r="M67" i="61"/>
  <c r="M67" i="73"/>
  <c r="N38" i="3"/>
  <c r="G40" i="3"/>
  <c r="K40" i="3"/>
  <c r="O40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8" i="3"/>
  <c r="G30" i="3"/>
  <c r="K30" i="3"/>
  <c r="O30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31" i="3"/>
  <c r="D32" i="3"/>
  <c r="G33" i="3"/>
  <c r="K33" i="3"/>
  <c r="O33" i="3"/>
  <c r="D35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6" i="3"/>
  <c r="G38" i="3"/>
  <c r="K38" i="3"/>
  <c r="O38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9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K13" i="52"/>
  <c r="J14" i="52"/>
  <c r="J17" i="52"/>
  <c r="L17" i="52" s="1"/>
  <c r="K29" i="52"/>
  <c r="J30" i="52"/>
  <c r="J33" i="52"/>
  <c r="L33" i="52" s="1"/>
  <c r="K45" i="52"/>
  <c r="K48" i="52"/>
  <c r="J49" i="52"/>
  <c r="K53" i="52"/>
  <c r="J54" i="52"/>
  <c r="K67" i="52"/>
  <c r="K57" i="52"/>
  <c r="K62" i="52"/>
  <c r="J63" i="52"/>
  <c r="L63" i="52" s="1"/>
  <c r="K68" i="52"/>
  <c r="K58" i="52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Q70" i="77" l="1"/>
  <c r="K21" i="63"/>
  <c r="AD44" i="5"/>
  <c r="AC45" i="5"/>
  <c r="I53" i="52"/>
  <c r="I69" i="7"/>
  <c r="G69" i="77"/>
  <c r="I69" i="77" s="1"/>
  <c r="G59" i="49"/>
  <c r="I59" i="49" s="1"/>
  <c r="I69" i="73"/>
  <c r="O60" i="52"/>
  <c r="O70" i="52"/>
  <c r="H59" i="61"/>
  <c r="M63" i="52"/>
  <c r="J32" i="5"/>
  <c r="G52" i="77" s="1"/>
  <c r="I52" i="77" s="1"/>
  <c r="G54" i="64"/>
  <c r="I54" i="64" s="1"/>
  <c r="L49" i="52"/>
  <c r="J46" i="52"/>
  <c r="L46" i="52" s="1"/>
  <c r="I49" i="52"/>
  <c r="K23" i="2" s="1"/>
  <c r="O23" i="2" s="1"/>
  <c r="I50" i="52"/>
  <c r="L7" i="52"/>
  <c r="F68" i="7"/>
  <c r="H67" i="7"/>
  <c r="I67" i="73"/>
  <c r="G67" i="64"/>
  <c r="I67" i="64" s="1"/>
  <c r="J60" i="64"/>
  <c r="K60" i="64" s="1"/>
  <c r="I67" i="7"/>
  <c r="O68" i="52"/>
  <c r="G60" i="14"/>
  <c r="H60" i="14" s="1"/>
  <c r="K60" i="14" s="1"/>
  <c r="S71" i="63"/>
  <c r="S70" i="14"/>
  <c r="K61" i="63"/>
  <c r="F57" i="7"/>
  <c r="I62" i="7"/>
  <c r="G62" i="64"/>
  <c r="I62" i="64" s="1"/>
  <c r="G69" i="49"/>
  <c r="H69" i="61"/>
  <c r="F57" i="73"/>
  <c r="H62" i="7"/>
  <c r="H62" i="73"/>
  <c r="G62" i="77"/>
  <c r="I62" i="77" s="1"/>
  <c r="H59" i="7"/>
  <c r="H59" i="73"/>
  <c r="G59" i="64"/>
  <c r="I59" i="64" s="1"/>
  <c r="H62" i="61"/>
  <c r="I57" i="52"/>
  <c r="H69" i="73"/>
  <c r="I69" i="61"/>
  <c r="G62" i="49"/>
  <c r="I62" i="49" s="1"/>
  <c r="I59" i="7"/>
  <c r="I59" i="73"/>
  <c r="G59" i="77"/>
  <c r="I59" i="77" s="1"/>
  <c r="L57" i="52"/>
  <c r="L66" i="52"/>
  <c r="M66" i="52" s="1"/>
  <c r="K45" i="5" s="1"/>
  <c r="O45" i="5" s="1"/>
  <c r="L61" i="52"/>
  <c r="M61" i="52" s="1"/>
  <c r="K40" i="5" s="1"/>
  <c r="O40" i="5" s="1"/>
  <c r="I69" i="49"/>
  <c r="I69" i="64"/>
  <c r="L60" i="52"/>
  <c r="M60" i="52" s="1"/>
  <c r="AM43" i="1"/>
  <c r="AL43" i="1"/>
  <c r="L65" i="52"/>
  <c r="M65" i="52" s="1"/>
  <c r="K44" i="5" s="1"/>
  <c r="O44" i="5" s="1"/>
  <c r="L67" i="52"/>
  <c r="M67" i="52" s="1"/>
  <c r="K46" i="5" s="1"/>
  <c r="O46" i="5" s="1"/>
  <c r="L48" i="52"/>
  <c r="K22" i="2" s="1"/>
  <c r="O22" i="2" s="1"/>
  <c r="L29" i="52"/>
  <c r="H38" i="3"/>
  <c r="H33" i="3"/>
  <c r="H30" i="3"/>
  <c r="L68" i="52"/>
  <c r="M68" i="52" s="1"/>
  <c r="K47" i="5" s="1"/>
  <c r="O47" i="5" s="1"/>
  <c r="H40" i="3"/>
  <c r="G66" i="77"/>
  <c r="I66" i="77" s="1"/>
  <c r="G66" i="64"/>
  <c r="I66" i="64" s="1"/>
  <c r="I66" i="61"/>
  <c r="O67" i="52"/>
  <c r="H66" i="73"/>
  <c r="H66" i="61"/>
  <c r="G66" i="49"/>
  <c r="I66" i="49" s="1"/>
  <c r="H66" i="7"/>
  <c r="M37" i="3"/>
  <c r="Q37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4" i="3"/>
  <c r="I63" i="7"/>
  <c r="H63" i="7"/>
  <c r="E59" i="61"/>
  <c r="E59" i="73"/>
  <c r="E59" i="7"/>
  <c r="P30" i="3"/>
  <c r="Q30" i="3" s="1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6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8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AY18" i="1"/>
  <c r="BC18" i="1" s="1"/>
  <c r="BF18" i="1" s="1"/>
  <c r="N16" i="73" s="1"/>
  <c r="O16" i="73" s="1"/>
  <c r="H28" i="3"/>
  <c r="F55" i="61"/>
  <c r="F55" i="73"/>
  <c r="F55" i="7"/>
  <c r="N22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F47" i="61"/>
  <c r="F47" i="7"/>
  <c r="F47" i="73"/>
  <c r="D40" i="61"/>
  <c r="D40" i="73"/>
  <c r="D40" i="7"/>
  <c r="D36" i="61"/>
  <c r="D36" i="73"/>
  <c r="D36" i="7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L51" i="52" s="1"/>
  <c r="M25" i="2"/>
  <c r="V25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T29" i="2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M69" i="52" s="1"/>
  <c r="K48" i="5" s="1"/>
  <c r="O48" i="5" s="1"/>
  <c r="L58" i="52"/>
  <c r="M58" i="52" s="1"/>
  <c r="K37" i="5" s="1"/>
  <c r="O37" i="5" s="1"/>
  <c r="L41" i="52"/>
  <c r="L9" i="52"/>
  <c r="K42" i="14"/>
  <c r="E65" i="61"/>
  <c r="E65" i="73"/>
  <c r="E65" i="7"/>
  <c r="P36" i="3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5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2" i="3"/>
  <c r="E57" i="61"/>
  <c r="E57" i="73"/>
  <c r="E57" i="7"/>
  <c r="P28" i="3"/>
  <c r="E67" i="61"/>
  <c r="E67" i="73"/>
  <c r="E67" i="7"/>
  <c r="P38" i="3"/>
  <c r="Q38" i="3" s="1"/>
  <c r="F64" i="61"/>
  <c r="F64" i="73"/>
  <c r="F64" i="7"/>
  <c r="E62" i="61"/>
  <c r="E62" i="73"/>
  <c r="E62" i="7"/>
  <c r="P33" i="3"/>
  <c r="Q33" i="3" s="1"/>
  <c r="F61" i="61"/>
  <c r="F61" i="73"/>
  <c r="F61" i="7"/>
  <c r="H27" i="3"/>
  <c r="E64" i="61"/>
  <c r="E64" i="73"/>
  <c r="P35" i="3"/>
  <c r="E64" i="7"/>
  <c r="F63" i="61"/>
  <c r="F63" i="73"/>
  <c r="F63" i="7"/>
  <c r="E56" i="61"/>
  <c r="E56" i="73"/>
  <c r="P27" i="3"/>
  <c r="E56" i="7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G47" i="77"/>
  <c r="I47" i="77" s="1"/>
  <c r="N47" i="77" s="1"/>
  <c r="G47" i="64"/>
  <c r="I47" i="64" s="1"/>
  <c r="N47" i="64" s="1"/>
  <c r="I47" i="61"/>
  <c r="H47" i="61"/>
  <c r="I47" i="73"/>
  <c r="H47" i="73"/>
  <c r="O48" i="52"/>
  <c r="G47" i="49"/>
  <c r="I47" i="49" s="1"/>
  <c r="N47" i="49" s="1"/>
  <c r="I47" i="7"/>
  <c r="H47" i="7"/>
  <c r="T22" i="2"/>
  <c r="X22" i="2" s="1"/>
  <c r="Y22" i="2" s="1"/>
  <c r="H36" i="3"/>
  <c r="G56" i="77"/>
  <c r="I56" i="77" s="1"/>
  <c r="G56" i="64"/>
  <c r="I56" i="64" s="1"/>
  <c r="I56" i="61"/>
  <c r="H56" i="61"/>
  <c r="O57" i="52"/>
  <c r="I56" i="73"/>
  <c r="H56" i="73"/>
  <c r="H56" i="7"/>
  <c r="G56" i="49"/>
  <c r="I56" i="49" s="1"/>
  <c r="I56" i="7"/>
  <c r="M27" i="3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26" i="2"/>
  <c r="E51" i="61"/>
  <c r="E51" i="73"/>
  <c r="E51" i="7"/>
  <c r="W26" i="2"/>
  <c r="I46" i="52"/>
  <c r="I39" i="77"/>
  <c r="AM34" i="1"/>
  <c r="AL34" i="1"/>
  <c r="H34" i="3"/>
  <c r="L64" i="52"/>
  <c r="M64" i="52" s="1"/>
  <c r="K43" i="5" s="1"/>
  <c r="O43" i="5" s="1"/>
  <c r="H55" i="77"/>
  <c r="H55" i="64"/>
  <c r="P55" i="61"/>
  <c r="D56" i="52"/>
  <c r="J56" i="52" s="1"/>
  <c r="L56" i="52" s="1"/>
  <c r="P55" i="73"/>
  <c r="P55" i="7"/>
  <c r="H55" i="49"/>
  <c r="E50" i="52"/>
  <c r="K50" i="52" s="1"/>
  <c r="L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31" i="3"/>
  <c r="I59" i="52"/>
  <c r="M59" i="52" s="1"/>
  <c r="K38" i="5" s="1"/>
  <c r="O38" i="5" s="1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L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M70" i="52" s="1"/>
  <c r="L54" i="52"/>
  <c r="M54" i="52" s="1"/>
  <c r="K33" i="5" s="1"/>
  <c r="O33" i="5" s="1"/>
  <c r="L53" i="52"/>
  <c r="M53" i="52" s="1"/>
  <c r="L26" i="52"/>
  <c r="L13" i="52"/>
  <c r="E68" i="61"/>
  <c r="E68" i="73"/>
  <c r="P39" i="3"/>
  <c r="E68" i="7"/>
  <c r="F67" i="61"/>
  <c r="F67" i="7"/>
  <c r="F67" i="73"/>
  <c r="F62" i="61"/>
  <c r="F62" i="73"/>
  <c r="F62" i="7"/>
  <c r="E60" i="61"/>
  <c r="E60" i="73"/>
  <c r="P31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K41" i="5" s="1"/>
  <c r="O41" i="5" s="1"/>
  <c r="L37" i="52"/>
  <c r="E69" i="61"/>
  <c r="E69" i="73"/>
  <c r="P40" i="3"/>
  <c r="Q40" i="3" s="1"/>
  <c r="E69" i="7"/>
  <c r="G68" i="77"/>
  <c r="I68" i="77" s="1"/>
  <c r="G68" i="64"/>
  <c r="I68" i="64" s="1"/>
  <c r="I68" i="61"/>
  <c r="H68" i="61"/>
  <c r="O69" i="52"/>
  <c r="I68" i="73"/>
  <c r="H68" i="73"/>
  <c r="H68" i="7"/>
  <c r="G68" i="49"/>
  <c r="I68" i="49" s="1"/>
  <c r="M39" i="3"/>
  <c r="I68" i="7"/>
  <c r="E61" i="61"/>
  <c r="E61" i="73"/>
  <c r="P32" i="3"/>
  <c r="E61" i="7"/>
  <c r="G60" i="77"/>
  <c r="I60" i="77" s="1"/>
  <c r="N60" i="77" s="1"/>
  <c r="G60" i="64"/>
  <c r="I60" i="64" s="1"/>
  <c r="I60" i="61"/>
  <c r="H60" i="61"/>
  <c r="O61" i="52"/>
  <c r="I60" i="73"/>
  <c r="H60" i="73"/>
  <c r="H60" i="7"/>
  <c r="G60" i="49"/>
  <c r="I60" i="49" s="1"/>
  <c r="N60" i="49" s="1"/>
  <c r="M31" i="3"/>
  <c r="I60" i="7"/>
  <c r="D48" i="61"/>
  <c r="D48" i="73"/>
  <c r="D48" i="7"/>
  <c r="H29" i="3"/>
  <c r="AY15" i="1"/>
  <c r="BC15" i="1" s="1"/>
  <c r="BF15" i="1" s="1"/>
  <c r="N13" i="73" s="1"/>
  <c r="O13" i="73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E52" i="61"/>
  <c r="G52" i="61" s="1"/>
  <c r="E52" i="73"/>
  <c r="W32" i="5"/>
  <c r="E52" i="7"/>
  <c r="G52" i="7" s="1"/>
  <c r="M24" i="2"/>
  <c r="T30" i="2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E54" i="61"/>
  <c r="E54" i="73"/>
  <c r="E54" i="7"/>
  <c r="C55" i="61"/>
  <c r="C55" i="73"/>
  <c r="C56" i="52"/>
  <c r="I56" i="52" s="1"/>
  <c r="C55" i="7"/>
  <c r="F48" i="61"/>
  <c r="F48" i="73"/>
  <c r="F48" i="7"/>
  <c r="E48" i="61"/>
  <c r="E48" i="73"/>
  <c r="W23" i="2"/>
  <c r="E48" i="7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F60" i="61"/>
  <c r="F60" i="73"/>
  <c r="F60" i="7"/>
  <c r="F46" i="61"/>
  <c r="F46" i="73"/>
  <c r="F46" i="7"/>
  <c r="T28" i="2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F43" i="61"/>
  <c r="F43" i="73"/>
  <c r="F43" i="7"/>
  <c r="E39" i="52"/>
  <c r="K39" i="52" s="1"/>
  <c r="AV40" i="1"/>
  <c r="E30" i="52"/>
  <c r="K30" i="52" s="1"/>
  <c r="L30" i="52" s="1"/>
  <c r="AV31" i="1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AM18" i="1"/>
  <c r="AL18" i="1"/>
  <c r="AX14" i="1"/>
  <c r="BA14" i="1" s="1"/>
  <c r="AP31" i="1"/>
  <c r="P25" i="7"/>
  <c r="AY5" i="1"/>
  <c r="BC5" i="1" s="1"/>
  <c r="BF5" i="1" s="1"/>
  <c r="N3" i="73" s="1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52" i="52"/>
  <c r="K26" i="2" s="1"/>
  <c r="O26" i="2" s="1"/>
  <c r="L25" i="52"/>
  <c r="L6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G59" i="14"/>
  <c r="H59" i="14" s="1"/>
  <c r="K59" i="14" s="1"/>
  <c r="L18" i="52"/>
  <c r="N42" i="49"/>
  <c r="J69" i="77"/>
  <c r="K69" i="77" s="1"/>
  <c r="G69" i="76"/>
  <c r="H69" i="76" s="1"/>
  <c r="K69" i="76" s="1"/>
  <c r="J69" i="64"/>
  <c r="K69" i="64" s="1"/>
  <c r="G70" i="63"/>
  <c r="H70" i="63" s="1"/>
  <c r="K70" i="63" s="1"/>
  <c r="G69" i="14"/>
  <c r="H69" i="14" s="1"/>
  <c r="K69" i="14" s="1"/>
  <c r="J69" i="49"/>
  <c r="K69" i="49" s="1"/>
  <c r="N69" i="49" s="1"/>
  <c r="H35" i="3"/>
  <c r="H32" i="3"/>
  <c r="F56" i="61"/>
  <c r="F56" i="73"/>
  <c r="F56" i="7"/>
  <c r="F66" i="61"/>
  <c r="F66" i="73"/>
  <c r="F66" i="7"/>
  <c r="F58" i="61"/>
  <c r="F58" i="73"/>
  <c r="F58" i="7"/>
  <c r="H37" i="3"/>
  <c r="D51" i="61"/>
  <c r="D51" i="73"/>
  <c r="D51" i="7"/>
  <c r="D47" i="73"/>
  <c r="D47" i="61"/>
  <c r="D47" i="7"/>
  <c r="Z22" i="2"/>
  <c r="AA22" i="2" s="1"/>
  <c r="AX39" i="1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I67" i="77"/>
  <c r="G58" i="77"/>
  <c r="I58" i="77" s="1"/>
  <c r="G58" i="64"/>
  <c r="I58" i="64" s="1"/>
  <c r="I58" i="61"/>
  <c r="O59" i="52"/>
  <c r="H58" i="73"/>
  <c r="H58" i="61"/>
  <c r="G58" i="49"/>
  <c r="I58" i="49" s="1"/>
  <c r="H58" i="7"/>
  <c r="M29" i="3"/>
  <c r="Q29" i="3" s="1"/>
  <c r="I58" i="73"/>
  <c r="I58" i="7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J52" i="77"/>
  <c r="K52" i="77" s="1"/>
  <c r="G52" i="76"/>
  <c r="H52" i="76" s="1"/>
  <c r="K52" i="76" s="1"/>
  <c r="J52" i="64"/>
  <c r="K52" i="64" s="1"/>
  <c r="G53" i="63"/>
  <c r="H53" i="63" s="1"/>
  <c r="K53" i="63" s="1"/>
  <c r="J52" i="49"/>
  <c r="K52" i="49" s="1"/>
  <c r="G52" i="14"/>
  <c r="H52" i="14" s="1"/>
  <c r="K52" i="14" s="1"/>
  <c r="N30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4" i="3"/>
  <c r="E55" i="52"/>
  <c r="K55" i="52" s="1"/>
  <c r="L55" i="52" s="1"/>
  <c r="M55" i="52" s="1"/>
  <c r="K34" i="5" s="1"/>
  <c r="O34" i="5" s="1"/>
  <c r="F51" i="61"/>
  <c r="F51" i="73"/>
  <c r="F51" i="7"/>
  <c r="AX42" i="1"/>
  <c r="BA42" i="1" s="1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C44" i="73"/>
  <c r="C44" i="7"/>
  <c r="AO46" i="1"/>
  <c r="AM44" i="1"/>
  <c r="AL44" i="1"/>
  <c r="I40" i="77"/>
  <c r="N40" i="77" s="1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E53" i="61"/>
  <c r="E53" i="73"/>
  <c r="E53" i="7"/>
  <c r="R28" i="2"/>
  <c r="I51" i="52"/>
  <c r="E42" i="52"/>
  <c r="K42" i="52" s="1"/>
  <c r="L42" i="52" s="1"/>
  <c r="AV43" i="1"/>
  <c r="I34" i="77"/>
  <c r="E31" i="52"/>
  <c r="K31" i="52" s="1"/>
  <c r="AV32" i="1"/>
  <c r="I23" i="49"/>
  <c r="E22" i="52"/>
  <c r="K22" i="52" s="1"/>
  <c r="L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P13" i="7"/>
  <c r="AM14" i="1"/>
  <c r="AL14" i="1"/>
  <c r="AY7" i="1"/>
  <c r="BC7" i="1" s="1"/>
  <c r="BF7" i="1" s="1"/>
  <c r="N5" i="73" s="1"/>
  <c r="O5" i="73" s="1"/>
  <c r="I14" i="49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N59" i="49" l="1"/>
  <c r="N60" i="64"/>
  <c r="N68" i="49"/>
  <c r="N68" i="77"/>
  <c r="P68" i="77" s="1"/>
  <c r="Q68" i="77" s="1"/>
  <c r="Q60" i="52"/>
  <c r="K39" i="5"/>
  <c r="O39" i="5" s="1"/>
  <c r="Q63" i="52"/>
  <c r="K42" i="5"/>
  <c r="O42" i="5" s="1"/>
  <c r="Q70" i="52"/>
  <c r="K49" i="5"/>
  <c r="O49" i="5" s="1"/>
  <c r="AD45" i="5"/>
  <c r="AC46" i="5"/>
  <c r="G53" i="7"/>
  <c r="I54" i="73"/>
  <c r="Q68" i="52"/>
  <c r="N69" i="64"/>
  <c r="M57" i="52"/>
  <c r="N58" i="64"/>
  <c r="M56" i="52"/>
  <c r="K35" i="5" s="1"/>
  <c r="O35" i="5" s="1"/>
  <c r="L54" i="77"/>
  <c r="M54" i="77" s="1"/>
  <c r="O54" i="77" s="1"/>
  <c r="H54" i="61"/>
  <c r="H52" i="73"/>
  <c r="T32" i="5"/>
  <c r="N32" i="5"/>
  <c r="I54" i="61"/>
  <c r="I52" i="61"/>
  <c r="O55" i="52"/>
  <c r="H54" i="7"/>
  <c r="H52" i="7"/>
  <c r="H52" i="61"/>
  <c r="I52" i="7"/>
  <c r="I52" i="73"/>
  <c r="G52" i="64"/>
  <c r="I52" i="64" s="1"/>
  <c r="N52" i="64" s="1"/>
  <c r="G52" i="49"/>
  <c r="I52" i="49" s="1"/>
  <c r="N52" i="49" s="1"/>
  <c r="O53" i="52"/>
  <c r="L23" i="52"/>
  <c r="K25" i="2"/>
  <c r="Q59" i="52"/>
  <c r="Q48" i="52"/>
  <c r="N57" i="64"/>
  <c r="N58" i="49"/>
  <c r="N56" i="64"/>
  <c r="I54" i="7"/>
  <c r="H54" i="73"/>
  <c r="G54" i="77"/>
  <c r="I54" i="77" s="1"/>
  <c r="G54" i="49"/>
  <c r="I54" i="49" s="1"/>
  <c r="Q70" i="61"/>
  <c r="Q71" i="61" s="1"/>
  <c r="Q70" i="73"/>
  <c r="Q71" i="73" s="1"/>
  <c r="Q70" i="7"/>
  <c r="Q71" i="7" s="1"/>
  <c r="N56" i="49"/>
  <c r="N56" i="77"/>
  <c r="N58" i="77"/>
  <c r="N59" i="77"/>
  <c r="N62" i="64"/>
  <c r="Q39" i="3"/>
  <c r="R39" i="3" s="1"/>
  <c r="N68" i="64"/>
  <c r="P68" i="64" s="1"/>
  <c r="Q27" i="3"/>
  <c r="N64" i="49"/>
  <c r="N67" i="77"/>
  <c r="Q61" i="52"/>
  <c r="Q69" i="52"/>
  <c r="N59" i="64"/>
  <c r="N67" i="64"/>
  <c r="N63" i="64"/>
  <c r="Q65" i="52"/>
  <c r="N64" i="77"/>
  <c r="Q31" i="3"/>
  <c r="N66" i="64"/>
  <c r="G9" i="64"/>
  <c r="I9" i="64" s="1"/>
  <c r="N9" i="64" s="1"/>
  <c r="AH11" i="1"/>
  <c r="AN11" i="1" s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M54" i="63" s="1"/>
  <c r="N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2" i="5"/>
  <c r="O32" i="5" s="1"/>
  <c r="K27" i="2"/>
  <c r="O27" i="2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8" i="3"/>
  <c r="I28" i="3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4" i="3"/>
  <c r="I34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Y30" i="2"/>
  <c r="Z30" i="2"/>
  <c r="AA30" i="2" s="1"/>
  <c r="G61" i="73"/>
  <c r="J61" i="73"/>
  <c r="K61" i="73" s="1"/>
  <c r="L61" i="73" s="1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I54" i="76"/>
  <c r="J54" i="76" s="1"/>
  <c r="L54" i="76" s="1"/>
  <c r="L54" i="64"/>
  <c r="M54" i="64" s="1"/>
  <c r="O54" i="64" s="1"/>
  <c r="I55" i="63"/>
  <c r="J55" i="63" s="1"/>
  <c r="L55" i="63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8" i="3"/>
  <c r="T38" i="3" s="1"/>
  <c r="R38" i="3"/>
  <c r="K21" i="2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6" i="3"/>
  <c r="I36" i="3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30" i="3"/>
  <c r="T30" i="3" s="1"/>
  <c r="R30" i="3"/>
  <c r="E33" i="3"/>
  <c r="I33" i="3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O24" i="2"/>
  <c r="N24" i="2"/>
  <c r="R45" i="49"/>
  <c r="Q45" i="49"/>
  <c r="S33" i="3"/>
  <c r="T33" i="3" s="1"/>
  <c r="R33" i="3"/>
  <c r="L58" i="77"/>
  <c r="M58" i="77" s="1"/>
  <c r="O58" i="77" s="1"/>
  <c r="I58" i="76"/>
  <c r="J58" i="76" s="1"/>
  <c r="L58" i="76" s="1"/>
  <c r="M58" i="76" s="1"/>
  <c r="N58" i="76" s="1"/>
  <c r="L58" i="64"/>
  <c r="M58" i="64" s="1"/>
  <c r="O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2" i="3"/>
  <c r="I32" i="3" s="1"/>
  <c r="J61" i="61"/>
  <c r="K61" i="61" s="1"/>
  <c r="L61" i="61" s="1"/>
  <c r="G61" i="61"/>
  <c r="E40" i="3"/>
  <c r="I40" i="3" s="1"/>
  <c r="J69" i="61"/>
  <c r="K69" i="61" s="1"/>
  <c r="L69" i="61" s="1"/>
  <c r="G69" i="61"/>
  <c r="J60" i="73"/>
  <c r="K60" i="73" s="1"/>
  <c r="L60" i="73" s="1"/>
  <c r="G60" i="73"/>
  <c r="E39" i="3"/>
  <c r="I39" i="3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E30" i="61"/>
  <c r="E30" i="73"/>
  <c r="E30" i="7"/>
  <c r="AW32" i="1"/>
  <c r="L31" i="52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E55" i="73"/>
  <c r="E55" i="7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8" i="3"/>
  <c r="I38" i="3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2" i="5"/>
  <c r="N3" i="7"/>
  <c r="BI5" i="1"/>
  <c r="N22" i="77"/>
  <c r="F30" i="61"/>
  <c r="F30" i="73"/>
  <c r="F30" i="7"/>
  <c r="G27" i="73"/>
  <c r="J27" i="73"/>
  <c r="K27" i="73" s="1"/>
  <c r="L27" i="73" s="1"/>
  <c r="N31" i="77"/>
  <c r="S29" i="3"/>
  <c r="T29" i="3" s="1"/>
  <c r="R29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I53" i="61"/>
  <c r="H53" i="61"/>
  <c r="O54" i="52"/>
  <c r="Q54" i="52" s="1"/>
  <c r="I53" i="73"/>
  <c r="H53" i="73"/>
  <c r="G53" i="49"/>
  <c r="I53" i="49" s="1"/>
  <c r="N53" i="49" s="1"/>
  <c r="P53" i="49" s="1"/>
  <c r="I53" i="7"/>
  <c r="H53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E37" i="3"/>
  <c r="I37" i="3" s="1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31" i="3"/>
  <c r="I31" i="3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9" i="3"/>
  <c r="I29" i="3" s="1"/>
  <c r="BB30" i="1"/>
  <c r="BE30" i="1" s="1"/>
  <c r="N28" i="7" s="1"/>
  <c r="O28" i="7" s="1"/>
  <c r="G32" i="61"/>
  <c r="AX44" i="1"/>
  <c r="BA44" i="1" s="1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M65" i="14" s="1"/>
  <c r="N65" i="14" s="1"/>
  <c r="G49" i="61"/>
  <c r="J49" i="61"/>
  <c r="K49" i="61" s="1"/>
  <c r="L49" i="61" s="1"/>
  <c r="E27" i="3"/>
  <c r="I27" i="3" s="1"/>
  <c r="G56" i="61"/>
  <c r="J56" i="61"/>
  <c r="K56" i="61" s="1"/>
  <c r="L56" i="61" s="1"/>
  <c r="E35" i="3"/>
  <c r="I35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I57" i="63"/>
  <c r="J57" i="63" s="1"/>
  <c r="L57" i="63" s="1"/>
  <c r="M57" i="63" s="1"/>
  <c r="N57" i="63" s="1"/>
  <c r="L56" i="49"/>
  <c r="M56" i="49" s="1"/>
  <c r="O56" i="49" s="1"/>
  <c r="I56" i="14"/>
  <c r="J56" i="14" s="1"/>
  <c r="L56" i="14" s="1"/>
  <c r="M56" i="14" s="1"/>
  <c r="N56" i="14" s="1"/>
  <c r="Q32" i="3"/>
  <c r="Q35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J19" i="73"/>
  <c r="K19" i="73" s="1"/>
  <c r="L19" i="73" s="1"/>
  <c r="G19" i="73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J59" i="73"/>
  <c r="K59" i="73" s="1"/>
  <c r="L59" i="73" s="1"/>
  <c r="G59" i="73"/>
  <c r="S37" i="3"/>
  <c r="T37" i="3" s="1"/>
  <c r="R37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AN35" i="1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I55" i="61"/>
  <c r="H55" i="61"/>
  <c r="I55" i="73"/>
  <c r="H55" i="73"/>
  <c r="O56" i="52"/>
  <c r="G55" i="49"/>
  <c r="I55" i="49" s="1"/>
  <c r="N55" i="49" s="1"/>
  <c r="I55" i="7"/>
  <c r="H55" i="7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AN21" i="1" s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G48" i="61"/>
  <c r="J48" i="61"/>
  <c r="K48" i="61" s="1"/>
  <c r="L48" i="61" s="1"/>
  <c r="R31" i="3"/>
  <c r="S31" i="3"/>
  <c r="T31" i="3" s="1"/>
  <c r="Q68" i="64"/>
  <c r="R68" i="64"/>
  <c r="S40" i="3"/>
  <c r="T40" i="3" s="1"/>
  <c r="R40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I53" i="63"/>
  <c r="J53" i="63" s="1"/>
  <c r="L53" i="63" s="1"/>
  <c r="M53" i="63" s="1"/>
  <c r="N53" i="63" s="1"/>
  <c r="L52" i="49"/>
  <c r="M52" i="49" s="1"/>
  <c r="O52" i="49" s="1"/>
  <c r="I52" i="14"/>
  <c r="J52" i="14" s="1"/>
  <c r="L52" i="14" s="1"/>
  <c r="M52" i="14" s="1"/>
  <c r="N52" i="14" s="1"/>
  <c r="N45" i="77"/>
  <c r="P45" i="77" s="1"/>
  <c r="S27" i="3"/>
  <c r="T27" i="3" s="1"/>
  <c r="R27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F42" i="73"/>
  <c r="F42" i="61"/>
  <c r="F42" i="7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G54" i="14"/>
  <c r="H54" i="14" s="1"/>
  <c r="K54" i="14" s="1"/>
  <c r="M54" i="14" s="1"/>
  <c r="N54" i="14" s="1"/>
  <c r="J54" i="49"/>
  <c r="K54" i="49" s="1"/>
  <c r="N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Q28" i="3"/>
  <c r="Q36" i="3"/>
  <c r="N65" i="64"/>
  <c r="E30" i="3"/>
  <c r="I30" i="3" s="1"/>
  <c r="J59" i="61"/>
  <c r="K59" i="61" s="1"/>
  <c r="L59" i="61" s="1"/>
  <c r="G59" i="61"/>
  <c r="Q34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Q57" i="52" l="1"/>
  <c r="K36" i="5"/>
  <c r="O36" i="5" s="1"/>
  <c r="AD46" i="5"/>
  <c r="AC47" i="5"/>
  <c r="K30" i="2"/>
  <c r="O30" i="2" s="1"/>
  <c r="Q56" i="52"/>
  <c r="P58" i="49"/>
  <c r="P56" i="49"/>
  <c r="R56" i="49" s="1"/>
  <c r="P58" i="64"/>
  <c r="Q58" i="64" s="1"/>
  <c r="P69" i="64"/>
  <c r="R69" i="64" s="1"/>
  <c r="P56" i="64"/>
  <c r="R56" i="64" s="1"/>
  <c r="L54" i="49"/>
  <c r="M54" i="49" s="1"/>
  <c r="O54" i="49" s="1"/>
  <c r="P54" i="49" s="1"/>
  <c r="J52" i="73"/>
  <c r="K52" i="73" s="1"/>
  <c r="L52" i="73" s="1"/>
  <c r="J54" i="7"/>
  <c r="K54" i="7" s="1"/>
  <c r="L54" i="7" s="1"/>
  <c r="N54" i="77"/>
  <c r="N55" i="64"/>
  <c r="J52" i="7"/>
  <c r="K52" i="7" s="1"/>
  <c r="L52" i="7" s="1"/>
  <c r="P52" i="64"/>
  <c r="Q52" i="64" s="1"/>
  <c r="P52" i="49"/>
  <c r="R52" i="49" s="1"/>
  <c r="J50" i="61"/>
  <c r="K50" i="61" s="1"/>
  <c r="L50" i="61" s="1"/>
  <c r="J48" i="7"/>
  <c r="K48" i="7" s="1"/>
  <c r="L48" i="7" s="1"/>
  <c r="J50" i="73"/>
  <c r="K50" i="73" s="1"/>
  <c r="L50" i="73" s="1"/>
  <c r="R68" i="77"/>
  <c r="P58" i="77"/>
  <c r="Q58" i="77" s="1"/>
  <c r="P67" i="77"/>
  <c r="R67" i="77" s="1"/>
  <c r="P59" i="64"/>
  <c r="Q59" i="64" s="1"/>
  <c r="P69" i="77"/>
  <c r="R69" i="77" s="1"/>
  <c r="P61" i="64"/>
  <c r="Q61" i="64" s="1"/>
  <c r="S39" i="3"/>
  <c r="T39" i="3" s="1"/>
  <c r="N68" i="7" s="1"/>
  <c r="O68" i="7" s="1"/>
  <c r="P53" i="64"/>
  <c r="M55" i="63"/>
  <c r="N55" i="63" s="1"/>
  <c r="J55" i="7"/>
  <c r="K55" i="7" s="1"/>
  <c r="L55" i="7" s="1"/>
  <c r="J53" i="73"/>
  <c r="K53" i="73" s="1"/>
  <c r="L53" i="73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2" i="61"/>
  <c r="Q73" i="61" s="1"/>
  <c r="Q72" i="73"/>
  <c r="Q73" i="73" s="1"/>
  <c r="P62" i="64"/>
  <c r="Q62" i="64" s="1"/>
  <c r="P64" i="49"/>
  <c r="Q64" i="49" s="1"/>
  <c r="P65" i="64"/>
  <c r="Q65" i="64" s="1"/>
  <c r="P64" i="64"/>
  <c r="Q64" i="64" s="1"/>
  <c r="P64" i="77"/>
  <c r="Q64" i="77" s="1"/>
  <c r="P65" i="77"/>
  <c r="R65" i="77" s="1"/>
  <c r="P63" i="64"/>
  <c r="R63" i="64" s="1"/>
  <c r="R47" i="64"/>
  <c r="Q47" i="64"/>
  <c r="G26" i="64"/>
  <c r="I26" i="64" s="1"/>
  <c r="N26" i="64" s="1"/>
  <c r="AH28" i="1"/>
  <c r="R67" i="49"/>
  <c r="Q67" i="49"/>
  <c r="Q5" i="77"/>
  <c r="R5" i="77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G30" i="64"/>
  <c r="I30" i="64" s="1"/>
  <c r="N30" i="64" s="1"/>
  <c r="AH32" i="1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Q60" i="77"/>
  <c r="R60" i="77"/>
  <c r="R41" i="49"/>
  <c r="Q41" i="49"/>
  <c r="G18" i="64"/>
  <c r="I18" i="64" s="1"/>
  <c r="N18" i="64" s="1"/>
  <c r="AH20" i="1"/>
  <c r="R8" i="77"/>
  <c r="Q8" i="77"/>
  <c r="O3" i="14"/>
  <c r="Q3" i="14"/>
  <c r="R56" i="77"/>
  <c r="Q56" i="77"/>
  <c r="R40" i="49"/>
  <c r="Q40" i="49"/>
  <c r="Y21" i="2"/>
  <c r="Z21" i="2"/>
  <c r="AA21" i="2" s="1"/>
  <c r="Q16" i="77"/>
  <c r="R16" i="77"/>
  <c r="R66" i="64"/>
  <c r="Q66" i="64"/>
  <c r="R24" i="77"/>
  <c r="Q24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P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4" i="3"/>
  <c r="T34" i="3" s="1"/>
  <c r="R34" i="3"/>
  <c r="R28" i="3"/>
  <c r="S28" i="3"/>
  <c r="T28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N56" i="61"/>
  <c r="O56" i="61" s="1"/>
  <c r="N56" i="73"/>
  <c r="O56" i="73" s="1"/>
  <c r="N56" i="7"/>
  <c r="O56" i="7" s="1"/>
  <c r="V27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2" i="3"/>
  <c r="T32" i="3" s="1"/>
  <c r="R32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M55" i="14" s="1"/>
  <c r="N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P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M23" i="76"/>
  <c r="N23" i="76" s="1"/>
  <c r="P61" i="77"/>
  <c r="G49" i="7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S33" i="63"/>
  <c r="S32" i="14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Q59" i="77"/>
  <c r="R59" i="77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G34" i="61"/>
  <c r="P29" i="64"/>
  <c r="G44" i="6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G11" i="7"/>
  <c r="G9" i="61"/>
  <c r="N58" i="61"/>
  <c r="O58" i="61" s="1"/>
  <c r="N58" i="73"/>
  <c r="O58" i="73" s="1"/>
  <c r="N58" i="7"/>
  <c r="O58" i="7" s="1"/>
  <c r="G11" i="73"/>
  <c r="Y32" i="5"/>
  <c r="Z32" i="5"/>
  <c r="AA32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G22" i="73"/>
  <c r="J22" i="73"/>
  <c r="K22" i="73" s="1"/>
  <c r="L22" i="73" s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R36" i="3"/>
  <c r="S36" i="3"/>
  <c r="T36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P13" i="77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5" i="3"/>
  <c r="T35" i="3" s="1"/>
  <c r="R35" i="3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G30" i="61"/>
  <c r="M32" i="63"/>
  <c r="N32" i="63" s="1"/>
  <c r="R42" i="49"/>
  <c r="Q42" i="49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J41" i="7"/>
  <c r="K41" i="7" s="1"/>
  <c r="L41" i="7" s="1"/>
  <c r="Q56" i="49" l="1"/>
  <c r="R58" i="64"/>
  <c r="AD47" i="5"/>
  <c r="AC48" i="5"/>
  <c r="Q65" i="77"/>
  <c r="Q69" i="64"/>
  <c r="R61" i="64"/>
  <c r="R65" i="64"/>
  <c r="Q56" i="64"/>
  <c r="R62" i="64"/>
  <c r="Q67" i="77"/>
  <c r="Q72" i="7"/>
  <c r="Q73" i="7" s="1"/>
  <c r="Q69" i="77"/>
  <c r="R58" i="77"/>
  <c r="R59" i="64"/>
  <c r="R54" i="49"/>
  <c r="Q54" i="49"/>
  <c r="P55" i="64"/>
  <c r="Q52" i="49"/>
  <c r="R52" i="64"/>
  <c r="P49" i="77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77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2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S63" i="63"/>
  <c r="S62" i="14"/>
  <c r="S59" i="63"/>
  <c r="S58" i="14"/>
  <c r="R29" i="64"/>
  <c r="Q29" i="64"/>
  <c r="R4" i="64"/>
  <c r="Q4" i="64"/>
  <c r="Q57" i="77"/>
  <c r="R57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8" i="3"/>
  <c r="W27" i="3"/>
  <c r="AD48" i="5" l="1"/>
  <c r="AC49" i="5"/>
  <c r="S46" i="49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S61" i="49" s="1"/>
  <c r="S62" i="49" s="1"/>
  <c r="S63" i="49" s="1"/>
  <c r="S64" i="49" s="1"/>
  <c r="S65" i="49" s="1"/>
  <c r="S66" i="49" s="1"/>
  <c r="S67" i="49" s="1"/>
  <c r="S68" i="49" s="1"/>
  <c r="S69" i="49" s="1"/>
  <c r="J14" i="61"/>
  <c r="K14" i="61" s="1"/>
  <c r="L14" i="61" s="1"/>
  <c r="J30" i="61"/>
  <c r="K30" i="61" s="1"/>
  <c r="L30" i="61" s="1"/>
  <c r="Q70" i="76"/>
  <c r="Q71" i="76" s="1"/>
  <c r="Q70" i="14"/>
  <c r="Q71" i="14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D32" i="5"/>
  <c r="S31" i="63"/>
  <c r="S30" i="14"/>
  <c r="J7" i="61"/>
  <c r="K7" i="61" s="1"/>
  <c r="L7" i="61" s="1"/>
  <c r="S65" i="63"/>
  <c r="S64" i="14"/>
  <c r="O5" i="76"/>
  <c r="P4" i="76"/>
  <c r="W28" i="3"/>
  <c r="V29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O4" i="63"/>
  <c r="S52" i="63"/>
  <c r="S51" i="14"/>
  <c r="R16" i="64"/>
  <c r="Q16" i="64"/>
  <c r="R41" i="64"/>
  <c r="Q41" i="64"/>
  <c r="AD49" i="5" l="1"/>
  <c r="Q72" i="76"/>
  <c r="Q73" i="76" s="1"/>
  <c r="Q72" i="14"/>
  <c r="Q73" i="14" s="1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S70" i="77"/>
  <c r="S71" i="77" s="1"/>
  <c r="S70" i="49"/>
  <c r="S71" i="49" s="1"/>
  <c r="O5" i="63"/>
  <c r="P4" i="63"/>
  <c r="U4" i="63" s="1"/>
  <c r="V4" i="63" s="1"/>
  <c r="P5" i="14"/>
  <c r="O6" i="14"/>
  <c r="R38" i="64"/>
  <c r="Q38" i="64"/>
  <c r="S5" i="64"/>
  <c r="S6" i="64" s="1"/>
  <c r="BJ6" i="1"/>
  <c r="BI7" i="1"/>
  <c r="R43" i="64"/>
  <c r="Q43" i="64"/>
  <c r="R18" i="64"/>
  <c r="Q18" i="64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30" i="3"/>
  <c r="W29" i="3"/>
  <c r="R10" i="64"/>
  <c r="Q10" i="64"/>
  <c r="S72" i="77" l="1"/>
  <c r="S73" i="77" s="1"/>
  <c r="S72" i="49"/>
  <c r="S73" i="49" s="1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AC24" i="2"/>
  <c r="AD23" i="2"/>
  <c r="P6" i="14"/>
  <c r="O7" i="14"/>
  <c r="P6" i="76"/>
  <c r="O7" i="76"/>
  <c r="R5" i="7"/>
  <c r="S4" i="7"/>
  <c r="S5" i="61"/>
  <c r="T5" i="61" s="1"/>
  <c r="R6" i="61"/>
  <c r="S5" i="63"/>
  <c r="S4" i="14"/>
  <c r="BI8" i="1"/>
  <c r="BJ7" i="1"/>
  <c r="V31" i="3"/>
  <c r="W30" i="3"/>
  <c r="S7" i="73"/>
  <c r="T7" i="73" s="1"/>
  <c r="R8" i="73"/>
  <c r="P5" i="63"/>
  <c r="O6" i="63"/>
  <c r="Q72" i="63" l="1"/>
  <c r="Q73" i="63" s="1"/>
  <c r="Q74" i="63" s="1"/>
  <c r="S71" i="64"/>
  <c r="S72" i="64" s="1"/>
  <c r="S73" i="64" s="1"/>
  <c r="BI9" i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2" i="3"/>
  <c r="W31" i="3"/>
  <c r="R9" i="73"/>
  <c r="S8" i="73"/>
  <c r="T8" i="73" s="1"/>
  <c r="R7" i="61"/>
  <c r="S6" i="61"/>
  <c r="T6" i="61" s="1"/>
  <c r="AC25" i="2"/>
  <c r="AD24" i="2"/>
  <c r="S7" i="61" l="1"/>
  <c r="T7" i="61" s="1"/>
  <c r="R8" i="61"/>
  <c r="P8" i="14"/>
  <c r="O9" i="14"/>
  <c r="AC26" i="2"/>
  <c r="AD25" i="2"/>
  <c r="V33" i="3"/>
  <c r="W32" i="3"/>
  <c r="R7" i="7"/>
  <c r="S6" i="7"/>
  <c r="P7" i="63"/>
  <c r="O8" i="63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4" i="3"/>
  <c r="W33" i="3"/>
  <c r="O11" i="76" l="1"/>
  <c r="P10" i="76"/>
  <c r="P9" i="63"/>
  <c r="O10" i="63"/>
  <c r="AC28" i="2"/>
  <c r="AD27" i="2"/>
  <c r="V35" i="3"/>
  <c r="W34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6" i="3"/>
  <c r="W35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6" i="3"/>
  <c r="V37" i="3"/>
  <c r="R14" i="73"/>
  <c r="S13" i="73"/>
  <c r="T13" i="73" s="1"/>
  <c r="R11" i="7"/>
  <c r="S10" i="7"/>
  <c r="BI15" i="1" l="1"/>
  <c r="BJ14" i="1"/>
  <c r="V38" i="3"/>
  <c r="W37" i="3"/>
  <c r="R12" i="7"/>
  <c r="S11" i="7"/>
  <c r="P13" i="14"/>
  <c r="O14" i="14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9" i="3"/>
  <c r="W38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R13" i="7"/>
  <c r="S12" i="7"/>
  <c r="BI16" i="1"/>
  <c r="BJ15" i="1"/>
  <c r="P15" i="76" l="1"/>
  <c r="O16" i="76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40" i="3"/>
  <c r="V41" i="3" s="1"/>
  <c r="W39" i="3"/>
  <c r="S16" i="73"/>
  <c r="T16" i="73" s="1"/>
  <c r="R17" i="73"/>
  <c r="W41" i="3" l="1"/>
  <c r="V42" i="3"/>
  <c r="W40" i="3"/>
  <c r="R18" i="73"/>
  <c r="S17" i="73"/>
  <c r="T17" i="73" s="1"/>
  <c r="P16" i="14"/>
  <c r="O17" i="14"/>
  <c r="BI18" i="1"/>
  <c r="BJ17" i="1"/>
  <c r="R15" i="7"/>
  <c r="S14" i="7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W42" i="3" l="1"/>
  <c r="V43" i="3"/>
  <c r="W43" i="3" s="1"/>
  <c r="R16" i="7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BI19" i="1"/>
  <c r="BJ18" i="1"/>
  <c r="S18" i="73"/>
  <c r="T18" i="73" s="1"/>
  <c r="R19" i="73"/>
  <c r="P18" i="14" l="1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P19" i="63" l="1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P21" i="63"/>
  <c r="O22" i="63"/>
  <c r="P22" i="76"/>
  <c r="O23" i="76"/>
  <c r="P22" i="63" l="1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R71" i="73" s="1"/>
  <c r="S71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S70" i="73" l="1"/>
  <c r="T71" i="73" s="1"/>
  <c r="P67" i="63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O71" i="14" s="1"/>
  <c r="P71" i="14" s="1"/>
  <c r="P68" i="76"/>
  <c r="O69" i="76"/>
  <c r="O70" i="76" s="1"/>
  <c r="O71" i="76" s="1"/>
  <c r="P71" i="76" s="1"/>
  <c r="R67" i="7"/>
  <c r="S66" i="7"/>
  <c r="P70" i="76" l="1"/>
  <c r="P70" i="14"/>
  <c r="T70" i="73"/>
  <c r="R68" i="7"/>
  <c r="S67" i="7"/>
  <c r="P68" i="63"/>
  <c r="O69" i="63"/>
  <c r="S68" i="61"/>
  <c r="T68" i="61" s="1"/>
  <c r="R69" i="61"/>
  <c r="R70" i="61" s="1"/>
  <c r="P69" i="76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S70" i="61" l="1"/>
  <c r="R71" i="61"/>
  <c r="S71" i="61" s="1"/>
  <c r="R72" i="73"/>
  <c r="R73" i="73" s="1"/>
  <c r="S73" i="73" s="1"/>
  <c r="P69" i="63"/>
  <c r="O70" i="63"/>
  <c r="O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R69" i="7"/>
  <c r="R70" i="7" s="1"/>
  <c r="R71" i="7" s="1"/>
  <c r="S71" i="7" s="1"/>
  <c r="R72" i="63" s="1"/>
  <c r="S68" i="7"/>
  <c r="P71" i="63" l="1"/>
  <c r="O72" i="63"/>
  <c r="P72" i="63" s="1"/>
  <c r="T71" i="61"/>
  <c r="R71" i="14"/>
  <c r="S72" i="73"/>
  <c r="T72" i="73" s="1"/>
  <c r="S70" i="7"/>
  <c r="U70" i="64" s="1"/>
  <c r="U71" i="64"/>
  <c r="O72" i="76"/>
  <c r="O73" i="76" s="1"/>
  <c r="P73" i="76" s="1"/>
  <c r="O72" i="14"/>
  <c r="O73" i="14" s="1"/>
  <c r="P73" i="14" s="1"/>
  <c r="T70" i="6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P70" i="63"/>
  <c r="T70" i="7" l="1"/>
  <c r="R70" i="14"/>
  <c r="T71" i="14" s="1"/>
  <c r="U71" i="14" s="1"/>
  <c r="V71" i="14" s="1"/>
  <c r="T73" i="73"/>
  <c r="T71" i="7"/>
  <c r="V71" i="64"/>
  <c r="W71" i="64" s="1"/>
  <c r="X71" i="64" s="1"/>
  <c r="R71" i="63"/>
  <c r="T72" i="63" s="1"/>
  <c r="U72" i="63" s="1"/>
  <c r="V72" i="63" s="1"/>
  <c r="U71" i="49"/>
  <c r="P72" i="76"/>
  <c r="P72" i="14"/>
  <c r="R72" i="61"/>
  <c r="R73" i="61" s="1"/>
  <c r="S73" i="61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S72" i="61" l="1"/>
  <c r="T72" i="61" s="1"/>
  <c r="R72" i="7"/>
  <c r="R73" i="7" s="1"/>
  <c r="S73" i="7" s="1"/>
  <c r="O73" i="63"/>
  <c r="O74" i="63" s="1"/>
  <c r="P74" i="63" s="1"/>
  <c r="T70" i="14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R74" i="63" l="1"/>
  <c r="U73" i="49"/>
  <c r="R73" i="14"/>
  <c r="T73" i="61"/>
  <c r="P73" i="63"/>
  <c r="V71" i="49"/>
  <c r="W71" i="49" s="1"/>
  <c r="X71" i="49" s="1"/>
  <c r="Y3" i="49" s="1"/>
  <c r="Z3" i="49" s="1"/>
  <c r="S72" i="7"/>
  <c r="T73" i="7" s="1"/>
  <c r="W47" i="63"/>
  <c r="X47" i="63" s="1"/>
  <c r="Y45" i="64"/>
  <c r="Z45" i="64" s="1"/>
  <c r="R73" i="63" l="1"/>
  <c r="T74" i="63" s="1"/>
  <c r="U74" i="63" s="1"/>
  <c r="V74" i="63" s="1"/>
  <c r="U72" i="64"/>
  <c r="V72" i="64" s="1"/>
  <c r="W72" i="64" s="1"/>
  <c r="X72" i="64" s="1"/>
  <c r="Y3" i="64"/>
  <c r="Z3" i="64" s="1"/>
  <c r="U72" i="49"/>
  <c r="V72" i="49" s="1"/>
  <c r="W72" i="49" s="1"/>
  <c r="X72" i="49" s="1"/>
  <c r="R72" i="14"/>
  <c r="T72" i="14" s="1"/>
  <c r="U72" i="14" s="1"/>
  <c r="V72" i="14" s="1"/>
  <c r="T72" i="7"/>
  <c r="W4" i="63"/>
  <c r="X4" i="63" s="1"/>
  <c r="W46" i="14"/>
  <c r="X46" i="14" s="1"/>
  <c r="W3" i="14"/>
  <c r="X3" i="14" s="1"/>
  <c r="Y45" i="49"/>
  <c r="Z45" i="49" s="1"/>
  <c r="T73" i="14" l="1"/>
  <c r="U73" i="14" s="1"/>
  <c r="V73" i="14" s="1"/>
  <c r="V73" i="49"/>
  <c r="W73" i="49" s="1"/>
  <c r="X73" i="49" s="1"/>
  <c r="T73" i="63"/>
  <c r="U73" i="63" s="1"/>
  <c r="V73" i="63" s="1"/>
</calcChain>
</file>

<file path=xl/comments1.xml><?xml version="1.0" encoding="utf-8"?>
<comments xmlns="http://schemas.openxmlformats.org/spreadsheetml/2006/main">
  <authors>
    <author>Felipe Moraes Cornelio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<sst xmlns="http://schemas.openxmlformats.org/spreadsheetml/2006/main" count="554" uniqueCount="193">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</sst>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6" formatCode="#\ ###\ ###\ ##0;\ \(\-\)\ ###\ ###\ ##0"/>
    <numFmt numFmtId="177" formatCode="###\ ###\ ##0;\(\-\)\ ###\ ###\ ##0"/>
  </numFmts>
  <fonts count="2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6"/>
      <name val="Univers"/>
      <family val="2"/>
    </font>
    <font>
      <sz val="10"/>
      <name val="Arial"/>
    </font>
    <font>
      <b/>
      <sz val="6"/>
      <name val="Univers 45 Light"/>
      <family val="2"/>
    </font>
    <font>
      <sz val="6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8" fillId="0" borderId="0"/>
  </cellStyleXfs>
  <cellXfs count="35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5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5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172" fontId="7" fillId="0" borderId="1" xfId="0" applyNumberFormat="1" applyFont="1" applyBorder="1"/>
    <xf numFmtId="10" fontId="7" fillId="0" borderId="1" xfId="5" applyNumberFormat="1" applyFont="1" applyBorder="1"/>
    <xf numFmtId="0" fontId="7" fillId="7" borderId="1" xfId="0" applyFont="1" applyFill="1" applyBorder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vertical="center"/>
    </xf>
    <xf numFmtId="177" fontId="20" fillId="0" borderId="0" xfId="0" applyNumberFormat="1" applyFont="1" applyFill="1" applyBorder="1" applyAlignment="1">
      <alignment vertical="center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17" fillId="0" borderId="0" xfId="6" applyNumberFormat="1" applyFont="1" applyFill="1" applyBorder="1"/>
  </cellXfs>
  <cellStyles count="7">
    <cellStyle name="Normal" xfId="0" builtinId="0"/>
    <cellStyle name="Normal 2" xfId="2"/>
    <cellStyle name="Normal 3" xfId="1"/>
    <cellStyle name="Normal 4" xfId="6"/>
    <cellStyle name="Normal_quadro04B" xfId="4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67456"/>
        <c:axId val="262909952"/>
      </c:barChart>
      <c:catAx>
        <c:axId val="272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909952"/>
        <c:crosses val="autoZero"/>
        <c:auto val="1"/>
        <c:lblAlgn val="ctr"/>
        <c:lblOffset val="100"/>
        <c:noMultiLvlLbl val="0"/>
      </c:catAx>
      <c:valAx>
        <c:axId val="262909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246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90'!$L$4:$L$74</c:f>
              <c:numCache>
                <c:formatCode>0.000</c:formatCode>
                <c:ptCount val="71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8.5601988194280055E-4</c:v>
                </c:pt>
                <c:pt idx="50">
                  <c:v>4.0608340905013145E-4</c:v>
                </c:pt>
                <c:pt idx="51">
                  <c:v>-5.6840281044484506E-3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-3.5538683485765915E-4</c:v>
                </c:pt>
                <c:pt idx="69">
                  <c:v>-5.8060578509942567E-4</c:v>
                </c:pt>
                <c:pt idx="70">
                  <c:v>7.2985512028266649E-4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90'!$O$3:$O$73</c:f>
              <c:numCache>
                <c:formatCode>0.0000</c:formatCode>
                <c:ptCount val="71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8.7021835151951171E-4</c:v>
                </c:pt>
                <c:pt idx="50">
                  <c:v>4.09571121219182E-4</c:v>
                </c:pt>
                <c:pt idx="51">
                  <c:v>-4.8947073791823833E-3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-3.6940296868783628E-4</c:v>
                </c:pt>
                <c:pt idx="69">
                  <c:v>-5.9752640763684444E-4</c:v>
                </c:pt>
                <c:pt idx="70">
                  <c:v>6.817121676444593E-4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17920"/>
        <c:axId val="270823808"/>
      </c:lineChart>
      <c:catAx>
        <c:axId val="270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823808"/>
        <c:crosses val="autoZero"/>
        <c:auto val="1"/>
        <c:lblAlgn val="ctr"/>
        <c:lblOffset val="100"/>
        <c:noMultiLvlLbl val="0"/>
      </c:catAx>
      <c:valAx>
        <c:axId val="2708238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817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941568"/>
        <c:axId val="270947456"/>
      </c:barChart>
      <c:catAx>
        <c:axId val="270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0947456"/>
        <c:crosses val="autoZero"/>
        <c:auto val="1"/>
        <c:lblAlgn val="ctr"/>
        <c:lblOffset val="100"/>
        <c:noMultiLvlLbl val="0"/>
      </c:catAx>
      <c:valAx>
        <c:axId val="270947456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094156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22656"/>
        <c:axId val="271224192"/>
      </c:barChart>
      <c:catAx>
        <c:axId val="2712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24192"/>
        <c:crosses val="autoZero"/>
        <c:auto val="1"/>
        <c:lblAlgn val="ctr"/>
        <c:lblOffset val="100"/>
        <c:noMultiLvlLbl val="0"/>
      </c:catAx>
      <c:valAx>
        <c:axId val="2712241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2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90'!$K$47:$K$74</c:f>
              <c:numCache>
                <c:formatCode>0.000</c:formatCode>
                <c:ptCount val="28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6.2007118537161834E-5</c:v>
                </c:pt>
                <c:pt idx="26">
                  <c:v>6.3095210588832136E-3</c:v>
                </c:pt>
                <c:pt idx="27">
                  <c:v>-8.8687369715465718E-4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90'!$L$47:$L$74</c:f>
              <c:numCache>
                <c:formatCode>0.000</c:formatCode>
                <c:ptCount val="28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8.5601988194280055E-4</c:v>
                </c:pt>
                <c:pt idx="7">
                  <c:v>4.0608340905013145E-4</c:v>
                </c:pt>
                <c:pt idx="8">
                  <c:v>-5.6840281044484506E-3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-3.5538683485765915E-4</c:v>
                </c:pt>
                <c:pt idx="26">
                  <c:v>-5.8060578509942567E-4</c:v>
                </c:pt>
                <c:pt idx="27">
                  <c:v>7.2985512028266649E-4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64384"/>
        <c:axId val="271278464"/>
      </c:barChart>
      <c:catAx>
        <c:axId val="2712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78464"/>
        <c:crosses val="autoZero"/>
        <c:auto val="1"/>
        <c:lblAlgn val="ctr"/>
        <c:lblOffset val="100"/>
        <c:noMultiLvlLbl val="0"/>
      </c:catAx>
      <c:valAx>
        <c:axId val="27127846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64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383936"/>
        <c:axId val="271451264"/>
      </c:barChart>
      <c:catAx>
        <c:axId val="2713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1451264"/>
        <c:crosses val="autoZero"/>
        <c:auto val="1"/>
        <c:lblAlgn val="ctr"/>
        <c:lblOffset val="100"/>
        <c:noMultiLvlLbl val="0"/>
      </c:catAx>
      <c:valAx>
        <c:axId val="271451264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13839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87200"/>
        <c:axId val="271588736"/>
      </c:barChart>
      <c:catAx>
        <c:axId val="2715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588736"/>
        <c:crosses val="autoZero"/>
        <c:auto val="1"/>
        <c:lblAlgn val="ctr"/>
        <c:lblOffset val="100"/>
        <c:noMultiLvlLbl val="0"/>
      </c:catAx>
      <c:valAx>
        <c:axId val="2715887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587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90'!$N$46:$N$73</c:f>
              <c:numCache>
                <c:formatCode>0.0000</c:formatCode>
                <c:ptCount val="28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-4.852469330150264E-4</c:v>
                </c:pt>
                <c:pt idx="7">
                  <c:v>-1.87101228654063E-3</c:v>
                </c:pt>
                <c:pt idx="8">
                  <c:v>-8.0959743497411845E-3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6.696159681582072E-5</c:v>
                </c:pt>
                <c:pt idx="26">
                  <c:v>6.6815786725145446E-3</c:v>
                </c:pt>
                <c:pt idx="27">
                  <c:v>-7.7250527343541227E-4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90'!$O$46:$O$73</c:f>
              <c:numCache>
                <c:formatCode>0.0000</c:formatCode>
                <c:ptCount val="28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8.7021835151951171E-4</c:v>
                </c:pt>
                <c:pt idx="7">
                  <c:v>4.09571121219182E-4</c:v>
                </c:pt>
                <c:pt idx="8">
                  <c:v>-4.8947073791823833E-3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-3.6940296868783628E-4</c:v>
                </c:pt>
                <c:pt idx="26">
                  <c:v>-5.9752640763684444E-4</c:v>
                </c:pt>
                <c:pt idx="27">
                  <c:v>6.817121676444593E-4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55904"/>
        <c:axId val="271757696"/>
      </c:barChart>
      <c:catAx>
        <c:axId val="271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757696"/>
        <c:crosses val="autoZero"/>
        <c:auto val="1"/>
        <c:lblAlgn val="ctr"/>
        <c:lblOffset val="100"/>
        <c:noMultiLvlLbl val="0"/>
      </c:catAx>
      <c:valAx>
        <c:axId val="27175769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75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'SNA 2008 - Pa calculado até 90'!$S$2:$S$73</c:f>
              <c:numCache>
                <c:formatCode>0.0</c:formatCode>
                <c:ptCount val="72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96.348369449763368</c:v>
                </c:pt>
                <c:pt idx="54">
                  <c:v>95.89712368119109</c:v>
                </c:pt>
                <c:pt idx="55">
                  <c:v>96.199292432612609</c:v>
                </c:pt>
                <c:pt idx="56">
                  <c:v>95.976860602158069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97.092995232051948</c:v>
                </c:pt>
                <c:pt idx="70">
                  <c:v>97.685963326259255</c:v>
                </c:pt>
                <c:pt idx="71">
                  <c:v>97.67709398483359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'Kohli (2008) t - Pa calc até 90'!$O$3:$O$74</c:f>
              <c:numCache>
                <c:formatCode>0.000</c:formatCode>
                <c:ptCount val="72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99.362465028688845</c:v>
                </c:pt>
                <c:pt idx="64">
                  <c:v>100.17683473074175</c:v>
                </c:pt>
                <c:pt idx="65">
                  <c:v>99.607022716177056</c:v>
                </c:pt>
                <c:pt idx="66">
                  <c:v>99.27650934274611</c:v>
                </c:pt>
                <c:pt idx="67">
                  <c:v>98.796605187319727</c:v>
                </c:pt>
                <c:pt idx="68">
                  <c:v>97.530132736056913</c:v>
                </c:pt>
                <c:pt idx="69">
                  <c:v>97.501523570261796</c:v>
                </c:pt>
                <c:pt idx="70">
                  <c:v>98.061704620632142</c:v>
                </c:pt>
                <c:pt idx="71">
                  <c:v>98.046308320111208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'Reinsdorf (2009) - Pa calc 90'!$S$2:$S$73</c:f>
              <c:numCache>
                <c:formatCode>0.00</c:formatCode>
                <c:ptCount val="72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98.290921474473535</c:v>
                </c:pt>
                <c:pt idx="64">
                  <c:v>99.06909533292486</c:v>
                </c:pt>
                <c:pt idx="65">
                  <c:v>98.530613224605219</c:v>
                </c:pt>
                <c:pt idx="66">
                  <c:v>98.205851961431705</c:v>
                </c:pt>
                <c:pt idx="67">
                  <c:v>97.719129684152762</c:v>
                </c:pt>
                <c:pt idx="68">
                  <c:v>96.560642116875911</c:v>
                </c:pt>
                <c:pt idx="69">
                  <c:v>96.53143818380525</c:v>
                </c:pt>
                <c:pt idx="70">
                  <c:v>97.118740498919337</c:v>
                </c:pt>
                <c:pt idx="71">
                  <c:v>97.109922786838936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11936"/>
        <c:axId val="271930112"/>
      </c:lineChart>
      <c:catAx>
        <c:axId val="271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1930112"/>
        <c:crosses val="autoZero"/>
        <c:auto val="1"/>
        <c:lblAlgn val="ctr"/>
        <c:lblOffset val="100"/>
        <c:noMultiLvlLbl val="0"/>
      </c:catAx>
      <c:valAx>
        <c:axId val="271930112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191193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-4.5982020716746064E-3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-2.6139174390282793E-4</c:v>
                </c:pt>
                <c:pt idx="69">
                  <c:v>6.1072180623340522E-3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90'!$P$4:$P$74</c:f>
              <c:numCache>
                <c:formatCode>0.0%</c:formatCode>
                <c:ptCount val="71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-2.9333668469966323E-4</c:v>
                </c:pt>
                <c:pt idx="69">
                  <c:v>5.7453568914405118E-3</c:v>
                </c:pt>
                <c:pt idx="70">
                  <c:v>-1.5700625010039992E-4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90'!$Q$3:$Q$73</c:f>
              <c:numCache>
                <c:formatCode>0.00%</c:formatCode>
                <c:ptCount val="71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3.8497141850448531E-4</c:v>
                </c:pt>
                <c:pt idx="50">
                  <c:v>-1.4614411653214479E-3</c:v>
                </c:pt>
                <c:pt idx="51">
                  <c:v>-1.2990681728923568E-2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-3.0244137187201558E-4</c:v>
                </c:pt>
                <c:pt idx="69">
                  <c:v>6.0840522648777E-3</c:v>
                </c:pt>
                <c:pt idx="70">
                  <c:v>-9.0793105790952966E-5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19520"/>
        <c:axId val="272221312"/>
      </c:lineChart>
      <c:catAx>
        <c:axId val="27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272221312"/>
        <c:crosses val="autoZero"/>
        <c:auto val="1"/>
        <c:lblAlgn val="ctr"/>
        <c:lblOffset val="100"/>
        <c:tickLblSkip val="3"/>
        <c:noMultiLvlLbl val="0"/>
      </c:catAx>
      <c:valAx>
        <c:axId val="272221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2219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4560"/>
        <c:axId val="269716096"/>
      </c:lineChart>
      <c:catAx>
        <c:axId val="26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6096"/>
        <c:crosses val="autoZero"/>
        <c:auto val="1"/>
        <c:lblAlgn val="ctr"/>
        <c:lblOffset val="100"/>
        <c:noMultiLvlLbl val="0"/>
      </c:catAx>
      <c:valAx>
        <c:axId val="269716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71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harmônica'!$R$4:$R$74</c:f>
              <c:numCache>
                <c:formatCode>0.00</c:formatCode>
                <c:ptCount val="71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harmônica'!$M$4:$M$74</c:f>
              <c:numCache>
                <c:formatCode>0.00</c:formatCode>
                <c:ptCount val="71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  <c:pt idx="43">
                  <c:v>5.1310275421683791</c:v>
                </c:pt>
                <c:pt idx="44">
                  <c:v>10.621140114190567</c:v>
                </c:pt>
                <c:pt idx="45">
                  <c:v>20.967837665709581</c:v>
                </c:pt>
                <c:pt idx="46">
                  <c:v>23.314463916266401</c:v>
                </c:pt>
                <c:pt idx="47">
                  <c:v>1.7619374183147651</c:v>
                </c:pt>
                <c:pt idx="48">
                  <c:v>1.1711701863893198</c:v>
                </c:pt>
                <c:pt idx="49">
                  <c:v>1.091189063978202</c:v>
                </c:pt>
                <c:pt idx="50">
                  <c:v>1.0543957390057568</c:v>
                </c:pt>
                <c:pt idx="51">
                  <c:v>1.0900448492345451</c:v>
                </c:pt>
                <c:pt idx="52">
                  <c:v>1.0548968705555857</c:v>
                </c:pt>
                <c:pt idx="53">
                  <c:v>1.0873434958905233</c:v>
                </c:pt>
                <c:pt idx="54">
                  <c:v>1.0945322863233087</c:v>
                </c:pt>
                <c:pt idx="55">
                  <c:v>1.1435543395540368</c:v>
                </c:pt>
                <c:pt idx="56">
                  <c:v>1.0719108225842757</c:v>
                </c:pt>
                <c:pt idx="57">
                  <c:v>1.0799382157355053</c:v>
                </c:pt>
                <c:pt idx="58">
                  <c:v>1.0595768006859598</c:v>
                </c:pt>
                <c:pt idx="59">
                  <c:v>1.0630429858409847</c:v>
                </c:pt>
                <c:pt idx="60">
                  <c:v>1.0834575227612984</c:v>
                </c:pt>
                <c:pt idx="61">
                  <c:v>1.07318749154659</c:v>
                </c:pt>
                <c:pt idx="62">
                  <c:v>1.066584269233581</c:v>
                </c:pt>
                <c:pt idx="63">
                  <c:v>1.0746052152571637</c:v>
                </c:pt>
                <c:pt idx="64">
                  <c:v>1.0852955873663479</c:v>
                </c:pt>
                <c:pt idx="65">
                  <c:v>1.0785872103497052</c:v>
                </c:pt>
                <c:pt idx="66">
                  <c:v>1.0838050928286409</c:v>
                </c:pt>
                <c:pt idx="67">
                  <c:v>1.0884029874075856</c:v>
                </c:pt>
                <c:pt idx="68">
                  <c:v>1.0816490031557695</c:v>
                </c:pt>
                <c:pt idx="69">
                  <c:v>1.03206948226152</c:v>
                </c:pt>
                <c:pt idx="70">
                  <c:v>1.0335658348767853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64352"/>
        <c:axId val="270165888"/>
      </c:lineChart>
      <c:catAx>
        <c:axId val="270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70165888"/>
        <c:crosses val="autoZero"/>
        <c:auto val="1"/>
        <c:lblAlgn val="ctr"/>
        <c:lblOffset val="100"/>
        <c:noMultiLvlLbl val="0"/>
      </c:catAx>
      <c:valAx>
        <c:axId val="270165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0164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90'!$M$3:$M$73</c:f>
              <c:numCache>
                <c:formatCode>0.00%</c:formatCode>
                <c:ptCount val="7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4.6793756667953268E-3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-3.3054543131702308E-2</c:v>
                </c:pt>
                <c:pt idx="69">
                  <c:v>1.0638612600035069E-2</c:v>
                </c:pt>
                <c:pt idx="70">
                  <c:v>1.1175791817495062E-2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90'!$N$3:$N$73</c:f>
              <c:numCache>
                <c:formatCode>0.00%</c:formatCode>
                <c:ptCount val="7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  <c:pt idx="43">
                  <c:v>1.7369123719913615E-2</c:v>
                </c:pt>
                <c:pt idx="44">
                  <c:v>1.0194543040478177E-3</c:v>
                </c:pt>
                <c:pt idx="45">
                  <c:v>4.8929959073152451E-2</c:v>
                </c:pt>
                <c:pt idx="46">
                  <c:v>6.2488903266263884E-2</c:v>
                </c:pt>
                <c:pt idx="47">
                  <c:v>5.0245234165466446E-2</c:v>
                </c:pt>
                <c:pt idx="48">
                  <c:v>2.9184038854410677E-2</c:v>
                </c:pt>
                <c:pt idx="49">
                  <c:v>3.4346031122562515E-2</c:v>
                </c:pt>
                <c:pt idx="50">
                  <c:v>1.9020067867845381E-3</c:v>
                </c:pt>
                <c:pt idx="51">
                  <c:v>-8.3196571589084778E-3</c:v>
                </c:pt>
                <c:pt idx="52">
                  <c:v>3.9079525582591534E-2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-3.3307294690931855E-2</c:v>
                </c:pt>
                <c:pt idx="69">
                  <c:v>1.6810802989398299E-2</c:v>
                </c:pt>
                <c:pt idx="70">
                  <c:v>1.1083982687159377E-2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83040"/>
        <c:axId val="270184832"/>
      </c:barChart>
      <c:catAx>
        <c:axId val="2701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184832"/>
        <c:crosses val="autoZero"/>
        <c:auto val="1"/>
        <c:lblAlgn val="ctr"/>
        <c:lblOffset val="100"/>
        <c:noMultiLvlLbl val="0"/>
      </c:catAx>
      <c:valAx>
        <c:axId val="27018483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18304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64960"/>
        <c:axId val="270336384"/>
      </c:barChart>
      <c:catAx>
        <c:axId val="270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336384"/>
        <c:crosses val="autoZero"/>
        <c:auto val="1"/>
        <c:lblAlgn val="ctr"/>
        <c:lblOffset val="100"/>
        <c:noMultiLvlLbl val="0"/>
      </c:catAx>
      <c:valAx>
        <c:axId val="2703363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26496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46880"/>
        <c:axId val="270348672"/>
      </c:barChart>
      <c:catAx>
        <c:axId val="270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48672"/>
        <c:crosses val="autoZero"/>
        <c:auto val="1"/>
        <c:lblAlgn val="ctr"/>
        <c:lblOffset val="100"/>
        <c:noMultiLvlLbl val="0"/>
      </c:catAx>
      <c:valAx>
        <c:axId val="270348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346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9.8196095503989556E-2</c:v>
                </c:pt>
                <c:pt idx="1">
                  <c:v>0.11083141702638644</c:v>
                </c:pt>
                <c:pt idx="2">
                  <c:v>0.10876563867463673</c:v>
                </c:pt>
                <c:pt idx="3">
                  <c:v>0.11963385425739981</c:v>
                </c:pt>
                <c:pt idx="4">
                  <c:v>0.14991786947383079</c:v>
                </c:pt>
                <c:pt idx="5">
                  <c:v>5.768420155474363E-2</c:v>
                </c:pt>
                <c:pt idx="6">
                  <c:v>4.9542852931379278E-2</c:v>
                </c:pt>
                <c:pt idx="7">
                  <c:v>0.11125425967365521</c:v>
                </c:pt>
                <c:pt idx="8">
                  <c:v>6.0630208022393717E-2</c:v>
                </c:pt>
                <c:pt idx="9">
                  <c:v>3.8697902144039675E-2</c:v>
                </c:pt>
                <c:pt idx="10">
                  <c:v>5.9023156224582429E-2</c:v>
                </c:pt>
                <c:pt idx="11">
                  <c:v>6.8762188582179418E-2</c:v>
                </c:pt>
                <c:pt idx="12">
                  <c:v>-5.5224193225577811E-2</c:v>
                </c:pt>
                <c:pt idx="13">
                  <c:v>6.3420475200512971E-3</c:v>
                </c:pt>
                <c:pt idx="14">
                  <c:v>-2.3826927445206314E-2</c:v>
                </c:pt>
                <c:pt idx="15">
                  <c:v>6.5607449656368777E-2</c:v>
                </c:pt>
                <c:pt idx="16">
                  <c:v>6.7364369825075876E-2</c:v>
                </c:pt>
                <c:pt idx="17">
                  <c:v>9.3945395621685135E-2</c:v>
                </c:pt>
                <c:pt idx="18">
                  <c:v>2.5054642362969615E-2</c:v>
                </c:pt>
                <c:pt idx="19">
                  <c:v>5.7036374044157068E-3</c:v>
                </c:pt>
                <c:pt idx="20">
                  <c:v>1.8114153895769869E-2</c:v>
                </c:pt>
                <c:pt idx="21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6048"/>
        <c:axId val="270547584"/>
      </c:barChart>
      <c:catAx>
        <c:axId val="2705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47584"/>
        <c:crosses val="autoZero"/>
        <c:auto val="1"/>
        <c:lblAlgn val="ctr"/>
        <c:lblOffset val="100"/>
        <c:noMultiLvlLbl val="0"/>
      </c:catAx>
      <c:valAx>
        <c:axId val="2705475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46048"/>
        <c:crosses val="autoZero"/>
        <c:crossBetween val="between"/>
        <c:majorUnit val="2.0000000000000004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90'!$M$46:$M$73</c:f>
              <c:numCache>
                <c:formatCode>0.00%</c:formatCode>
                <c:ptCount val="28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4.6793756667953268E-3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-3.3054543131702308E-2</c:v>
                </c:pt>
                <c:pt idx="26">
                  <c:v>1.0638612600035069E-2</c:v>
                </c:pt>
                <c:pt idx="27">
                  <c:v>1.1175791817495062E-2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90'!$N$46:$N$73</c:f>
              <c:numCache>
                <c:formatCode>0.00%</c:formatCode>
                <c:ptCount val="28"/>
                <c:pt idx="0">
                  <c:v>1.7369123719913615E-2</c:v>
                </c:pt>
                <c:pt idx="1">
                  <c:v>1.0194543040478177E-3</c:v>
                </c:pt>
                <c:pt idx="2">
                  <c:v>4.8929959073152451E-2</c:v>
                </c:pt>
                <c:pt idx="3">
                  <c:v>6.2488903266263884E-2</c:v>
                </c:pt>
                <c:pt idx="4">
                  <c:v>5.0245234165466446E-2</c:v>
                </c:pt>
                <c:pt idx="5">
                  <c:v>2.9184038854410677E-2</c:v>
                </c:pt>
                <c:pt idx="6">
                  <c:v>3.4346031122562515E-2</c:v>
                </c:pt>
                <c:pt idx="7">
                  <c:v>1.9020067867845381E-3</c:v>
                </c:pt>
                <c:pt idx="8">
                  <c:v>-8.3196571589084778E-3</c:v>
                </c:pt>
                <c:pt idx="9">
                  <c:v>3.9079525582591534E-2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-3.3307294690931855E-2</c:v>
                </c:pt>
                <c:pt idx="26">
                  <c:v>1.6810802989398299E-2</c:v>
                </c:pt>
                <c:pt idx="27">
                  <c:v>1.1083982687159377E-2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75488"/>
        <c:axId val="270577024"/>
      </c:barChart>
      <c:catAx>
        <c:axId val="2705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77024"/>
        <c:crosses val="autoZero"/>
        <c:auto val="1"/>
        <c:lblAlgn val="ctr"/>
        <c:lblOffset val="100"/>
        <c:noMultiLvlLbl val="0"/>
      </c:catAx>
      <c:valAx>
        <c:axId val="270577024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75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90'!$K$4:$K$74</c:f>
              <c:numCache>
                <c:formatCode>0.000</c:formatCode>
                <c:ptCount val="71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6.2007118537161834E-5</c:v>
                </c:pt>
                <c:pt idx="69">
                  <c:v>6.3095210588832136E-3</c:v>
                </c:pt>
                <c:pt idx="70">
                  <c:v>-8.8687369715465718E-4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-4.852469330150264E-4</c:v>
                </c:pt>
                <c:pt idx="50">
                  <c:v>-1.87101228654063E-3</c:v>
                </c:pt>
                <c:pt idx="51">
                  <c:v>-8.0959743497411845E-3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6.696159681582072E-5</c:v>
                </c:pt>
                <c:pt idx="69">
                  <c:v>6.6815786725145446E-3</c:v>
                </c:pt>
                <c:pt idx="70">
                  <c:v>-7.7250527343541227E-4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62368"/>
        <c:axId val="270763904"/>
      </c:lineChart>
      <c:catAx>
        <c:axId val="2707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763904"/>
        <c:crosses val="autoZero"/>
        <c:auto val="1"/>
        <c:lblAlgn val="ctr"/>
        <c:lblOffset val="100"/>
        <c:noMultiLvlLbl val="0"/>
      </c:catAx>
      <c:valAx>
        <c:axId val="27076390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762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E13" sqref="E13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190</v>
      </c>
      <c r="D4" s="2" t="s">
        <v>7</v>
      </c>
      <c r="E4" s="2" t="s">
        <v>8</v>
      </c>
      <c r="F4" s="2" t="s">
        <v>9</v>
      </c>
      <c r="G4" s="67" t="s">
        <v>191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192</v>
      </c>
      <c r="D6" s="2" t="s">
        <v>12</v>
      </c>
      <c r="E6" s="2" t="s">
        <v>8</v>
      </c>
      <c r="F6" s="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pane xSplit="2" ySplit="1" topLeftCell="K56" activePane="bottomRight" state="frozen"/>
      <selection pane="topRight" activeCell="C1" sqref="C1"/>
      <selection pane="bottomLeft" activeCell="A2" sqref="A2"/>
      <selection pane="bottomRight" activeCell="C72" sqref="C72:Q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2"/>
      <c r="C1" s="194" t="s">
        <v>95</v>
      </c>
      <c r="D1" s="195" t="s">
        <v>96</v>
      </c>
      <c r="E1" s="195" t="s">
        <v>97</v>
      </c>
      <c r="F1" s="195" t="s">
        <v>98</v>
      </c>
      <c r="G1" s="195" t="s">
        <v>101</v>
      </c>
      <c r="H1" s="195" t="s">
        <v>99</v>
      </c>
      <c r="I1" s="299" t="s">
        <v>102</v>
      </c>
      <c r="J1" s="299" t="s">
        <v>100</v>
      </c>
      <c r="K1" s="200" t="s">
        <v>107</v>
      </c>
      <c r="L1" s="200" t="s">
        <v>108</v>
      </c>
      <c r="M1" s="195" t="s">
        <v>103</v>
      </c>
      <c r="N1" s="195" t="s">
        <v>104</v>
      </c>
      <c r="O1" s="196" t="s">
        <v>159</v>
      </c>
      <c r="P1" s="199" t="s">
        <v>160</v>
      </c>
      <c r="Q1" s="201"/>
    </row>
    <row r="2" spans="1:17" s="1" customFormat="1">
      <c r="A2" s="157" t="s">
        <v>83</v>
      </c>
      <c r="B2" s="118">
        <v>1947</v>
      </c>
      <c r="C2" s="230">
        <f>('Anual_1947-1989 (ref1987)'!G4/'Anual_1947-1989 (ref1987)'!B4)</f>
        <v>0.12661064425770308</v>
      </c>
      <c r="D2" s="230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2">
        <v>100</v>
      </c>
      <c r="P2" s="154"/>
      <c r="Q2" s="220">
        <v>1</v>
      </c>
    </row>
    <row r="3" spans="1:17">
      <c r="A3" s="117"/>
      <c r="B3" s="119">
        <v>1948</v>
      </c>
      <c r="C3" s="230">
        <f>('Anual_1947-1989 (ref1987)'!G5/'Anual_1947-1989 (ref1987)'!B5)</f>
        <v>0.11089681774349082</v>
      </c>
      <c r="D3" s="230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198">
        <f>(O3/O2)-1</f>
        <v>-3.2146758190243485E-3</v>
      </c>
      <c r="Q3" s="48">
        <f>(Q2*N3)</f>
        <v>0.99678532418097554</v>
      </c>
    </row>
    <row r="4" spans="1:17">
      <c r="A4" s="117"/>
      <c r="B4" s="119">
        <v>1949</v>
      </c>
      <c r="C4" s="230">
        <f>('Anual_1947-1989 (ref1987)'!G6/'Anual_1947-1989 (ref1987)'!B6)</f>
        <v>8.8879702356345583E-2</v>
      </c>
      <c r="D4" s="230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198">
        <f>(O4/O3)-1</f>
        <v>-2.0007254120102402E-6</v>
      </c>
      <c r="Q4" s="48">
        <f t="shared" ref="Q4:Q67" si="3">(Q3*N4)</f>
        <v>0.99678332988724716</v>
      </c>
    </row>
    <row r="5" spans="1:17">
      <c r="A5" s="117"/>
      <c r="B5" s="119">
        <v>1950</v>
      </c>
      <c r="C5" s="230">
        <f>('Anual_1947-1989 (ref1987)'!G7/'Anual_1947-1989 (ref1987)'!B7)</f>
        <v>9.2007104795737121E-2</v>
      </c>
      <c r="D5" s="230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198">
        <f t="shared" ref="P5:P68" si="10">(O5/O4)-1</f>
        <v>4.4490411525079931E-2</v>
      </c>
      <c r="Q5" s="48">
        <f t="shared" si="3"/>
        <v>1.0411306304352703</v>
      </c>
    </row>
    <row r="6" spans="1:17">
      <c r="A6" s="117"/>
      <c r="B6" s="119">
        <v>1951</v>
      </c>
      <c r="C6" s="230">
        <f>('Anual_1947-1989 (ref1987)'!G8/'Anual_1947-1989 (ref1987)'!B8)</f>
        <v>9.6043577981651376E-2</v>
      </c>
      <c r="D6" s="230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198">
        <f t="shared" si="10"/>
        <v>-1.2688735391222061E-2</v>
      </c>
      <c r="Q6" s="48">
        <f t="shared" si="3"/>
        <v>1.0279199993579811</v>
      </c>
    </row>
    <row r="7" spans="1:17">
      <c r="A7" s="117"/>
      <c r="B7" s="119">
        <v>1952</v>
      </c>
      <c r="C7" s="230">
        <f>('Anual_1947-1989 (ref1987)'!G9/'Anual_1947-1989 (ref1987)'!B9)</f>
        <v>7.0697220867869337E-2</v>
      </c>
      <c r="D7" s="230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198">
        <f t="shared" si="10"/>
        <v>-3.8821118601259919E-3</v>
      </c>
      <c r="Q7" s="48">
        <f t="shared" si="3"/>
        <v>1.0239294989372125</v>
      </c>
    </row>
    <row r="8" spans="1:17">
      <c r="A8" s="117"/>
      <c r="B8" s="119">
        <v>1953</v>
      </c>
      <c r="C8" s="230">
        <f>('Anual_1947-1989 (ref1987)'!G10/'Anual_1947-1989 (ref1987)'!B10)</f>
        <v>6.5985699693564853E-2</v>
      </c>
      <c r="D8" s="230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198">
        <f t="shared" si="10"/>
        <v>7.7640801369169843E-3</v>
      </c>
      <c r="Q8" s="48">
        <f t="shared" si="3"/>
        <v>1.0318793696215143</v>
      </c>
    </row>
    <row r="9" spans="1:17">
      <c r="A9" s="117"/>
      <c r="B9" s="119">
        <v>1954</v>
      </c>
      <c r="C9" s="230">
        <f>('Anual_1947-1989 (ref1987)'!G11/'Anual_1947-1989 (ref1987)'!B11)</f>
        <v>6.6746126340881992E-2</v>
      </c>
      <c r="D9" s="230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198">
        <f t="shared" si="10"/>
        <v>1.5559608492995425E-2</v>
      </c>
      <c r="Q9" s="48">
        <f t="shared" si="3"/>
        <v>1.047935008624824</v>
      </c>
    </row>
    <row r="10" spans="1:17">
      <c r="A10" s="117"/>
      <c r="B10" s="119">
        <v>1955</v>
      </c>
      <c r="C10" s="230">
        <f>('Anual_1947-1989 (ref1987)'!G12/'Anual_1947-1989 (ref1987)'!B12)</f>
        <v>7.6224377071314603E-2</v>
      </c>
      <c r="D10" s="230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198">
        <f t="shared" si="10"/>
        <v>-1.644081427066213E-2</v>
      </c>
      <c r="Q10" s="48">
        <f t="shared" si="3"/>
        <v>1.0307061037802985</v>
      </c>
    </row>
    <row r="11" spans="1:17">
      <c r="A11" s="117"/>
      <c r="B11" s="119">
        <v>1956</v>
      </c>
      <c r="C11" s="230">
        <f>('Anual_1947-1989 (ref1987)'!G13/'Anual_1947-1989 (ref1987)'!B13)</f>
        <v>6.7645057828749133E-2</v>
      </c>
      <c r="D11" s="230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198">
        <f t="shared" si="10"/>
        <v>-1.7635562977720287E-3</v>
      </c>
      <c r="Q11" s="48">
        <f t="shared" si="3"/>
        <v>1.0288883955398247</v>
      </c>
    </row>
    <row r="12" spans="1:17">
      <c r="A12" s="117"/>
      <c r="B12" s="119">
        <v>1957</v>
      </c>
      <c r="C12" s="230">
        <f>('Anual_1947-1989 (ref1987)'!G14/'Anual_1947-1989 (ref1987)'!B14)</f>
        <v>5.5724579663730983E-2</v>
      </c>
      <c r="D12" s="230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198">
        <f t="shared" si="10"/>
        <v>-3.8807703657750547E-4</v>
      </c>
      <c r="Q12" s="48">
        <f t="shared" si="3"/>
        <v>1.0284891075803146</v>
      </c>
    </row>
    <row r="13" spans="1:17">
      <c r="A13" s="117"/>
      <c r="B13" s="119">
        <v>1958</v>
      </c>
      <c r="C13" s="230">
        <f>('Anual_1947-1989 (ref1987)'!G15/'Anual_1947-1989 (ref1987)'!B15)</f>
        <v>5.7234726688102894E-2</v>
      </c>
      <c r="D13" s="230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198">
        <f t="shared" si="10"/>
        <v>-3.4573481163884257E-3</v>
      </c>
      <c r="Q13" s="48">
        <f t="shared" si="3"/>
        <v>1.0249332627014958</v>
      </c>
    </row>
    <row r="14" spans="1:17">
      <c r="A14" s="117"/>
      <c r="B14" s="119">
        <v>1959</v>
      </c>
      <c r="C14" s="230">
        <f>('Anual_1947-1989 (ref1987)'!G16/'Anual_1947-1989 (ref1987)'!B16)</f>
        <v>5.9493016037247812E-2</v>
      </c>
      <c r="D14" s="230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198">
        <f t="shared" si="10"/>
        <v>-5.1451888107401089E-4</v>
      </c>
      <c r="Q14" s="48">
        <f t="shared" si="3"/>
        <v>1.024405915185995</v>
      </c>
    </row>
    <row r="15" spans="1:17">
      <c r="A15" s="117"/>
      <c r="B15" s="119">
        <v>1960</v>
      </c>
      <c r="C15" s="230">
        <f>('Anual_1947-1989 (ref1987)'!G17/'Anual_1947-1989 (ref1987)'!B17)</f>
        <v>5.319550053415447E-2</v>
      </c>
      <c r="D15" s="230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198">
        <f t="shared" si="10"/>
        <v>-3.6240166185060874E-3</v>
      </c>
      <c r="Q15" s="48">
        <f t="shared" si="3"/>
        <v>1.020693451125265</v>
      </c>
    </row>
    <row r="16" spans="1:17">
      <c r="A16" s="117"/>
      <c r="B16" s="119">
        <v>1961</v>
      </c>
      <c r="C16" s="230">
        <f>('Anual_1947-1989 (ref1987)'!G18/'Anual_1947-1989 (ref1987)'!B18)</f>
        <v>5.7943603851444286E-2</v>
      </c>
      <c r="D16" s="230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198">
        <f t="shared" si="10"/>
        <v>-6.9150263754091945E-4</v>
      </c>
      <c r="Q16" s="48">
        <f t="shared" si="3"/>
        <v>1.0199876389116911</v>
      </c>
    </row>
    <row r="17" spans="1:17">
      <c r="A17" s="117"/>
      <c r="B17" s="119">
        <v>1962</v>
      </c>
      <c r="C17" s="230">
        <f>('Anual_1947-1989 (ref1987)'!G19/'Anual_1947-1989 (ref1987)'!B19)</f>
        <v>6.6611202061136299E-2</v>
      </c>
      <c r="D17" s="230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198">
        <f t="shared" si="10"/>
        <v>-3.7593558625884649E-3</v>
      </c>
      <c r="Q17" s="48">
        <f t="shared" si="3"/>
        <v>1.0161531424015806</v>
      </c>
    </row>
    <row r="18" spans="1:17">
      <c r="A18" s="117"/>
      <c r="B18" s="119">
        <v>1963</v>
      </c>
      <c r="C18" s="230">
        <f>('Anual_1947-1989 (ref1987)'!G20/'Anual_1947-1989 (ref1987)'!B20)</f>
        <v>8.6447165777000262E-2</v>
      </c>
      <c r="D18" s="230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198">
        <f t="shared" si="10"/>
        <v>-4.3985479384889281E-4</v>
      </c>
      <c r="Q18" s="48">
        <f t="shared" si="3"/>
        <v>1.0157061825706106</v>
      </c>
    </row>
    <row r="19" spans="1:17">
      <c r="A19" s="117"/>
      <c r="B19" s="119">
        <v>1964</v>
      </c>
      <c r="C19" s="230">
        <f>('Anual_1947-1989 (ref1987)'!G21/'Anual_1947-1989 (ref1987)'!B21)</f>
        <v>6.5198980681783508E-2</v>
      </c>
      <c r="D19" s="230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198">
        <f t="shared" si="10"/>
        <v>1.4241796528744688E-2</v>
      </c>
      <c r="Q19" s="48">
        <f t="shared" si="3"/>
        <v>1.0301716633557694</v>
      </c>
    </row>
    <row r="20" spans="1:17">
      <c r="A20" s="117"/>
      <c r="B20" s="119">
        <v>1965</v>
      </c>
      <c r="C20" s="230">
        <f>('Anual_1947-1989 (ref1987)'!G22/'Anual_1947-1989 (ref1987)'!B22)</f>
        <v>7.6081758942384323E-2</v>
      </c>
      <c r="D20" s="230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198">
        <f t="shared" si="10"/>
        <v>-5.8925610623028479E-4</v>
      </c>
      <c r="Q20" s="48">
        <f t="shared" si="3"/>
        <v>1.0295646284126716</v>
      </c>
    </row>
    <row r="21" spans="1:17">
      <c r="A21" s="117"/>
      <c r="B21" s="119">
        <v>1966</v>
      </c>
      <c r="C21" s="230">
        <f>('Anual_1947-1989 (ref1987)'!G23/'Anual_1947-1989 (ref1987)'!B23)</f>
        <v>6.4890347035308729E-2</v>
      </c>
      <c r="D21" s="230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198">
        <f t="shared" si="10"/>
        <v>-6.4514967970135118E-3</v>
      </c>
      <c r="Q21" s="48">
        <f t="shared" si="3"/>
        <v>1.0229223955101487</v>
      </c>
    </row>
    <row r="22" spans="1:17">
      <c r="A22" s="117"/>
      <c r="B22" s="119">
        <v>1967</v>
      </c>
      <c r="C22" s="230">
        <f>('Anual_1947-1989 (ref1987)'!G24/'Anual_1947-1989 (ref1987)'!B24)</f>
        <v>5.7231557203773722E-2</v>
      </c>
      <c r="D22" s="230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198">
        <f t="shared" si="10"/>
        <v>-1.3205548283885538E-3</v>
      </c>
      <c r="Q22" s="48">
        <f t="shared" si="3"/>
        <v>1.021571570401691</v>
      </c>
    </row>
    <row r="23" spans="1:17">
      <c r="A23" s="117"/>
      <c r="B23" s="119">
        <v>1968</v>
      </c>
      <c r="C23" s="230">
        <f>('Anual_1947-1989 (ref1987)'!G25/'Anual_1947-1989 (ref1987)'!B25)</f>
        <v>5.9627857707235325E-2</v>
      </c>
      <c r="D23" s="230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198">
        <f t="shared" si="10"/>
        <v>-3.624798783744998E-3</v>
      </c>
      <c r="Q23" s="48">
        <f t="shared" si="3"/>
        <v>1.0178685790157904</v>
      </c>
    </row>
    <row r="24" spans="1:17">
      <c r="A24" s="117"/>
      <c r="B24" s="119">
        <v>1969</v>
      </c>
      <c r="C24" s="230">
        <f>('Anual_1947-1989 (ref1987)'!G26/'Anual_1947-1989 (ref1987)'!B26)</f>
        <v>6.7060105680317048E-2</v>
      </c>
      <c r="D24" s="230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198">
        <f t="shared" si="10"/>
        <v>3.0855631096406988E-3</v>
      </c>
      <c r="Q24" s="48">
        <f t="shared" si="3"/>
        <v>1.021009276753664</v>
      </c>
    </row>
    <row r="25" spans="1:17">
      <c r="A25" s="117"/>
      <c r="B25" s="119">
        <v>1970</v>
      </c>
      <c r="C25" s="230">
        <f>('Anual_1947-1989 (ref1987)'!G27/'Anual_1947-1989 (ref1987)'!B27)</f>
        <v>7.0298117189823039E-2</v>
      </c>
      <c r="D25" s="230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198">
        <f t="shared" si="10"/>
        <v>6.8461323305162303E-3</v>
      </c>
      <c r="Q25" s="48">
        <f t="shared" si="3"/>
        <v>1.0279992413730044</v>
      </c>
    </row>
    <row r="26" spans="1:17">
      <c r="A26" s="117"/>
      <c r="B26" s="119">
        <v>1971</v>
      </c>
      <c r="C26" s="230">
        <f>('Anual_1947-1989 (ref1987)'!G28/'Anual_1947-1989 (ref1987)'!B28)</f>
        <v>6.4573173983102819E-2</v>
      </c>
      <c r="D26" s="230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198">
        <f t="shared" si="10"/>
        <v>-4.1259244679606732E-3</v>
      </c>
      <c r="Q26" s="48">
        <f t="shared" si="3"/>
        <v>1.0237577941499785</v>
      </c>
    </row>
    <row r="27" spans="1:17">
      <c r="A27" s="117"/>
      <c r="B27" s="119">
        <v>1972</v>
      </c>
      <c r="C27" s="230">
        <f>('Anual_1947-1989 (ref1987)'!G29/'Anual_1947-1989 (ref1987)'!B29)</f>
        <v>7.2718974061046174E-2</v>
      </c>
      <c r="D27" s="230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198">
        <f t="shared" si="10"/>
        <v>-2.3058643762996489E-4</v>
      </c>
      <c r="Q27" s="48">
        <f t="shared" si="3"/>
        <v>1.0235217294872294</v>
      </c>
    </row>
    <row r="28" spans="1:17">
      <c r="A28" s="117"/>
      <c r="B28" s="119">
        <v>1973</v>
      </c>
      <c r="C28" s="230">
        <f>('Anual_1947-1989 (ref1987)'!G30/'Anual_1947-1989 (ref1987)'!B30)</f>
        <v>7.8447270591648521E-2</v>
      </c>
      <c r="D28" s="230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198">
        <f t="shared" si="10"/>
        <v>7.6284071444543411E-3</v>
      </c>
      <c r="Q28" s="48">
        <f t="shared" si="3"/>
        <v>1.0313295699609542</v>
      </c>
    </row>
    <row r="29" spans="1:17">
      <c r="A29" s="117"/>
      <c r="B29" s="119">
        <v>1974</v>
      </c>
      <c r="C29" s="230">
        <f>('Anual_1947-1989 (ref1987)'!G31/'Anual_1947-1989 (ref1987)'!B31)</f>
        <v>7.6729601302119338E-2</v>
      </c>
      <c r="D29" s="230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198">
        <f t="shared" si="10"/>
        <v>-2.8725627794938258E-2</v>
      </c>
      <c r="Q29" s="48">
        <f t="shared" si="3"/>
        <v>1.001703980600342</v>
      </c>
    </row>
    <row r="30" spans="1:17">
      <c r="A30" s="117"/>
      <c r="B30" s="119">
        <v>1975</v>
      </c>
      <c r="C30" s="230">
        <f>('Anual_1947-1989 (ref1987)'!G32/'Anual_1947-1989 (ref1987)'!B32)</f>
        <v>7.2179830062000003E-2</v>
      </c>
      <c r="D30" s="230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198">
        <f t="shared" si="10"/>
        <v>-3.3347350155783495E-3</v>
      </c>
      <c r="Q30" s="48">
        <f t="shared" si="3"/>
        <v>0.99836356326098974</v>
      </c>
    </row>
    <row r="31" spans="1:17">
      <c r="A31" s="117"/>
      <c r="B31" s="119">
        <v>1976</v>
      </c>
      <c r="C31" s="230">
        <f>('Anual_1947-1989 (ref1987)'!G33/'Anual_1947-1989 (ref1987)'!B33)</f>
        <v>7.0131939587136941E-2</v>
      </c>
      <c r="D31" s="230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198">
        <f t="shared" si="10"/>
        <v>8.4141864690294721E-3</v>
      </c>
      <c r="Q31" s="48">
        <f t="shared" si="3"/>
        <v>1.0067639804461523</v>
      </c>
    </row>
    <row r="32" spans="1:17">
      <c r="A32" s="117"/>
      <c r="B32" s="119">
        <v>1977</v>
      </c>
      <c r="C32" s="230">
        <f>('Anual_1947-1989 (ref1987)'!G34/'Anual_1947-1989 (ref1987)'!B34)</f>
        <v>7.2452708524399737E-2</v>
      </c>
      <c r="D32" s="230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198">
        <f t="shared" si="10"/>
        <v>1.1352312310536572E-2</v>
      </c>
      <c r="Q32" s="48">
        <f t="shared" si="3"/>
        <v>1.0181930795751759</v>
      </c>
    </row>
    <row r="33" spans="1:17">
      <c r="A33" s="117"/>
      <c r="B33" s="119">
        <v>1978</v>
      </c>
      <c r="C33" s="230">
        <f>('Anual_1947-1989 (ref1987)'!G35/'Anual_1947-1989 (ref1987)'!B35)</f>
        <v>6.6929654136610089E-2</v>
      </c>
      <c r="D33" s="230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198">
        <f t="shared" si="10"/>
        <v>-9.7716171537753915E-3</v>
      </c>
      <c r="Q33" s="48">
        <f t="shared" si="3"/>
        <v>1.0082436866129438</v>
      </c>
    </row>
    <row r="34" spans="1:17">
      <c r="A34" s="117"/>
      <c r="B34" s="119">
        <v>1979</v>
      </c>
      <c r="C34" s="230">
        <f>('Anual_1947-1989 (ref1987)'!G36/'Anual_1947-1989 (ref1987)'!B36)</f>
        <v>7.2407634768658552E-2</v>
      </c>
      <c r="D34" s="230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198">
        <f t="shared" si="10"/>
        <v>-9.194851675023985E-3</v>
      </c>
      <c r="Q34" s="48">
        <f t="shared" si="3"/>
        <v>0.99897303546225835</v>
      </c>
    </row>
    <row r="35" spans="1:17">
      <c r="A35" s="117"/>
      <c r="B35" s="119">
        <v>1980</v>
      </c>
      <c r="C35" s="230">
        <f>('Anual_1947-1989 (ref1987)'!G37/'Anual_1947-1989 (ref1987)'!B37)</f>
        <v>8.9624031584755945E-2</v>
      </c>
      <c r="D35" s="230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198">
        <f t="shared" si="10"/>
        <v>-2.7080301127256901E-2</v>
      </c>
      <c r="Q35" s="48">
        <f t="shared" si="3"/>
        <v>0.97192054484393053</v>
      </c>
    </row>
    <row r="36" spans="1:17">
      <c r="A36" s="117"/>
      <c r="B36" s="119">
        <v>1981</v>
      </c>
      <c r="C36" s="230">
        <f>('Anual_1947-1989 (ref1987)'!G38/'Anual_1947-1989 (ref1987)'!B38)</f>
        <v>9.6228364440925265E-2</v>
      </c>
      <c r="D36" s="230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198">
        <f t="shared" si="10"/>
        <v>-1.1865094499295958E-2</v>
      </c>
      <c r="Q36" s="48">
        <f t="shared" si="3"/>
        <v>0.96038861573355006</v>
      </c>
    </row>
    <row r="37" spans="1:17">
      <c r="A37" s="117"/>
      <c r="B37" s="119">
        <v>1982</v>
      </c>
      <c r="C37" s="230">
        <f>('Anual_1947-1989 (ref1987)'!G39/'Anual_1947-1989 (ref1987)'!B39)</f>
        <v>7.9004586579844618E-2</v>
      </c>
      <c r="D37" s="230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198">
        <f t="shared" si="10"/>
        <v>-1.8898639255849892E-3</v>
      </c>
      <c r="Q37" s="48">
        <f t="shared" si="3"/>
        <v>0.95857361193413271</v>
      </c>
    </row>
    <row r="38" spans="1:17">
      <c r="A38" s="117"/>
      <c r="B38" s="119">
        <v>1983</v>
      </c>
      <c r="C38" s="230">
        <f>('Anual_1947-1989 (ref1987)'!G40/'Anual_1947-1989 (ref1987)'!B40)</f>
        <v>0.12243759810069144</v>
      </c>
      <c r="D38" s="230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198">
        <f t="shared" si="10"/>
        <v>5.0095229406112995E-3</v>
      </c>
      <c r="Q38" s="48">
        <f t="shared" si="3"/>
        <v>0.96337560843338133</v>
      </c>
    </row>
    <row r="39" spans="1:17">
      <c r="A39" s="117"/>
      <c r="B39" s="119">
        <v>1984</v>
      </c>
      <c r="C39" s="230">
        <f>('Anual_1947-1989 (ref1987)'!G41/'Anual_1947-1989 (ref1987)'!B41)</f>
        <v>0.15035384506617777</v>
      </c>
      <c r="D39" s="230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198">
        <f t="shared" si="10"/>
        <v>1.2018534816469195E-2</v>
      </c>
      <c r="Q39" s="48">
        <f t="shared" si="3"/>
        <v>0.97495397172467513</v>
      </c>
    </row>
    <row r="40" spans="1:17">
      <c r="A40" s="117"/>
      <c r="B40" s="119">
        <v>1985</v>
      </c>
      <c r="C40" s="230">
        <f>('Anual_1947-1989 (ref1987)'!G42/'Anual_1947-1989 (ref1987)'!B42)</f>
        <v>0.12948580675401197</v>
      </c>
      <c r="D40" s="230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198">
        <f t="shared" si="10"/>
        <v>-5.6362235925446758E-3</v>
      </c>
      <c r="Q40" s="48">
        <f t="shared" si="3"/>
        <v>0.96945891314759547</v>
      </c>
    </row>
    <row r="41" spans="1:17">
      <c r="A41" s="117"/>
      <c r="B41" s="119">
        <v>1986</v>
      </c>
      <c r="C41" s="230">
        <f>('Anual_1947-1989 (ref1987)'!G43/'Anual_1947-1989 (ref1987)'!B43)</f>
        <v>9.2173003191722919E-2</v>
      </c>
      <c r="D41" s="230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198">
        <f t="shared" si="10"/>
        <v>1.4286989346135259E-2</v>
      </c>
      <c r="Q41" s="48">
        <f t="shared" si="3"/>
        <v>0.983309562311251</v>
      </c>
    </row>
    <row r="42" spans="1:17">
      <c r="A42" s="117"/>
      <c r="B42" s="119">
        <v>1987</v>
      </c>
      <c r="C42" s="230">
        <f>('Anual_1947-1989 (ref1987)'!G44/'Anual_1947-1989 (ref1987)'!B44)</f>
        <v>9.8284524863357078E-2</v>
      </c>
      <c r="D42" s="230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198">
        <f t="shared" si="10"/>
        <v>-1.2104472726464421E-2</v>
      </c>
      <c r="Q42" s="48">
        <f t="shared" si="3"/>
        <v>0.97140711853258277</v>
      </c>
    </row>
    <row r="43" spans="1:17">
      <c r="A43" s="117"/>
      <c r="B43" s="119">
        <v>1988</v>
      </c>
      <c r="C43" s="230">
        <f>('Anual_1947-1989 (ref1987)'!G45/'Anual_1947-1989 (ref1987)'!B45)</f>
        <v>0.1166736189573731</v>
      </c>
      <c r="D43" s="230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198">
        <f t="shared" si="10"/>
        <v>1.880956136767864E-3</v>
      </c>
      <c r="Q43" s="48">
        <f t="shared" si="3"/>
        <v>0.9732342927134866</v>
      </c>
    </row>
    <row r="44" spans="1:17" s="134" customFormat="1" ht="15.75" thickBot="1">
      <c r="A44" s="117"/>
      <c r="B44" s="136">
        <v>1989</v>
      </c>
      <c r="C44" s="258">
        <f>('Anual_1947-1989 (ref1987)'!G46/'Anual_1947-1989 (ref1987)'!B46)</f>
        <v>8.9296096718890161E-2</v>
      </c>
      <c r="D44" s="258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4"/>
        <v>-4.7444002898725385E-2</v>
      </c>
      <c r="I44" s="48">
        <f>('Anual_1947-1989 (ref1987)'!AM46)</f>
        <v>0.81578579804733975</v>
      </c>
      <c r="J44" s="82">
        <f t="shared" si="5"/>
        <v>-0.20360346087077985</v>
      </c>
      <c r="K44" s="82">
        <f t="shared" si="6"/>
        <v>-3.4138046889669749E-3</v>
      </c>
      <c r="L44" s="82">
        <f t="shared" si="7"/>
        <v>-7.0616595670207755E-3</v>
      </c>
      <c r="M44" s="82">
        <f t="shared" si="8"/>
        <v>-1.047546425598775E-2</v>
      </c>
      <c r="N44" s="82">
        <f t="shared" si="9"/>
        <v>0.98957921233227064</v>
      </c>
      <c r="O44" s="82">
        <f t="shared" si="2"/>
        <v>96.30924247981666</v>
      </c>
      <c r="P44" s="259">
        <f t="shared" si="10"/>
        <v>-1.0420787667729359E-2</v>
      </c>
      <c r="Q44" s="82">
        <f t="shared" si="3"/>
        <v>0.96309242479816659</v>
      </c>
    </row>
    <row r="45" spans="1:17" s="116" customFormat="1">
      <c r="A45" s="158" t="s">
        <v>81</v>
      </c>
      <c r="B45" s="120">
        <v>1990</v>
      </c>
      <c r="C45" s="230">
        <f>('Anual_1947-1989 (ref1987)'!G47/'Anual_1947-1989 (ref1987)'!B47)</f>
        <v>8.1972380588481705E-2</v>
      </c>
      <c r="D45" s="230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198">
        <f t="shared" si="10"/>
        <v>-1.0249448541189032E-2</v>
      </c>
      <c r="Q45" s="48">
        <f t="shared" si="3"/>
        <v>0.95322125854978879</v>
      </c>
    </row>
    <row r="46" spans="1:17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1.0856922812260335</v>
      </c>
      <c r="J46" s="48">
        <f t="shared" si="5"/>
        <v>8.2217830739776454E-2</v>
      </c>
      <c r="K46" s="48">
        <f t="shared" si="6"/>
        <v>6.8785719077187838E-3</v>
      </c>
      <c r="L46" s="48">
        <f t="shared" si="7"/>
        <v>6.2739148822851993E-4</v>
      </c>
      <c r="M46" s="48">
        <f t="shared" si="8"/>
        <v>7.5059633959473036E-3</v>
      </c>
      <c r="N46" s="48">
        <f t="shared" si="9"/>
        <v>1.0075342037520063</v>
      </c>
      <c r="O46" s="48">
        <f t="shared" si="2"/>
        <v>96.040302173244683</v>
      </c>
      <c r="P46" s="198">
        <f t="shared" si="10"/>
        <v>7.5342037520063077E-3</v>
      </c>
      <c r="Q46" s="48">
        <f>(Q45*N46)</f>
        <v>0.96040302173244674</v>
      </c>
    </row>
    <row r="47" spans="1:17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1.0447797204470035</v>
      </c>
      <c r="J47" s="48">
        <f t="shared" si="5"/>
        <v>4.3806069366013528E-2</v>
      </c>
      <c r="K47" s="48">
        <f t="shared" si="6"/>
        <v>5.6352438649527594E-3</v>
      </c>
      <c r="L47" s="48">
        <f t="shared" si="7"/>
        <v>1.0878160903559984E-3</v>
      </c>
      <c r="M47" s="48">
        <f t="shared" si="8"/>
        <v>6.7230599553087574E-3</v>
      </c>
      <c r="N47" s="48">
        <f t="shared" si="9"/>
        <v>1.0067457104546604</v>
      </c>
      <c r="O47" s="48">
        <f t="shared" si="2"/>
        <v>96.688162243683493</v>
      </c>
      <c r="P47" s="198">
        <f t="shared" si="10"/>
        <v>6.7457104546604363E-3</v>
      </c>
      <c r="Q47" s="48">
        <f t="shared" si="3"/>
        <v>0.96688162243683473</v>
      </c>
    </row>
    <row r="48" spans="1:17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0.90257621875796723</v>
      </c>
      <c r="J48" s="48">
        <f t="shared" si="5"/>
        <v>-0.10250213942363272</v>
      </c>
      <c r="K48" s="48">
        <f t="shared" si="6"/>
        <v>1.0978098686702639E-3</v>
      </c>
      <c r="L48" s="48">
        <f t="shared" si="7"/>
        <v>-1.4424335729687769E-3</v>
      </c>
      <c r="M48" s="48">
        <f t="shared" si="8"/>
        <v>-3.4462370429851302E-4</v>
      </c>
      <c r="N48" s="48">
        <f t="shared" si="9"/>
        <v>0.99965543567162929</v>
      </c>
      <c r="O48" s="48">
        <f t="shared" si="2"/>
        <v>96.654846951998593</v>
      </c>
      <c r="P48" s="198">
        <f t="shared" si="10"/>
        <v>-3.4456432837082218E-4</v>
      </c>
      <c r="Q48" s="48">
        <f t="shared" si="3"/>
        <v>0.96654846951998585</v>
      </c>
    </row>
    <row r="49" spans="1:17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0.90706287317240264</v>
      </c>
      <c r="J49" s="48">
        <f t="shared" si="5"/>
        <v>-9.7543511344043973E-2</v>
      </c>
      <c r="K49" s="48">
        <f t="shared" si="6"/>
        <v>3.7078839433335813E-3</v>
      </c>
      <c r="L49" s="48">
        <f t="shared" si="7"/>
        <v>-3.4276112733174662E-4</v>
      </c>
      <c r="M49" s="48">
        <f t="shared" si="8"/>
        <v>3.3651228160018346E-3</v>
      </c>
      <c r="N49" s="48">
        <f t="shared" si="9"/>
        <v>1.0033707911982692</v>
      </c>
      <c r="O49" s="48">
        <f t="shared" si="2"/>
        <v>96.980650259374443</v>
      </c>
      <c r="P49" s="198">
        <f t="shared" si="10"/>
        <v>3.3707911982692185E-3</v>
      </c>
      <c r="Q49" s="48">
        <f t="shared" si="3"/>
        <v>0.96980650259374446</v>
      </c>
    </row>
    <row r="50" spans="1:17">
      <c r="A50" s="159" t="s">
        <v>82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4"/>
        <v>4.4852801828274946E-2</v>
      </c>
      <c r="I50" s="48">
        <f>'Anual_1900-2000 (ref1985e2000)'!N25</f>
        <v>0.85119399139384067</v>
      </c>
      <c r="J50" s="81">
        <f t="shared" si="5"/>
        <v>-0.16111521940247181</v>
      </c>
      <c r="K50" s="48">
        <f t="shared" si="6"/>
        <v>3.8603175813553109E-3</v>
      </c>
      <c r="L50" s="48">
        <f t="shared" si="7"/>
        <v>2.8417185806270989E-3</v>
      </c>
      <c r="M50" s="81">
        <f t="shared" si="8"/>
        <v>6.7020361619824099E-3</v>
      </c>
      <c r="N50" s="81">
        <f t="shared" si="9"/>
        <v>1.0067245450634008</v>
      </c>
      <c r="O50" s="48">
        <f t="shared" si="2"/>
        <v>97.632801012321522</v>
      </c>
      <c r="P50" s="198">
        <f t="shared" si="10"/>
        <v>6.7245450634008108E-3</v>
      </c>
      <c r="Q50" s="48">
        <f t="shared" si="3"/>
        <v>0.97632801012321524</v>
      </c>
    </row>
    <row r="51" spans="1:17" ht="15.75" thickBot="1">
      <c r="B51" s="137">
        <v>1996</v>
      </c>
      <c r="C51" s="43">
        <f>'Anual_1900-2000 (ref1985e2000)'!G10/'Anual_1900-2000 (ref1985e2000)'!B10</f>
        <v>6.9881954735120308E-2</v>
      </c>
      <c r="D51" s="231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4"/>
        <v>1.0129832550956825E-2</v>
      </c>
      <c r="I51" s="82">
        <f>'Anual_1900-2000 (ref1985e2000)'!N26</f>
        <v>0.92049825088490445</v>
      </c>
      <c r="J51" s="82">
        <f t="shared" si="5"/>
        <v>-8.2840178490164063E-2</v>
      </c>
      <c r="K51" s="82">
        <f t="shared" si="6"/>
        <v>8.0465659428700302E-4</v>
      </c>
      <c r="L51" s="82">
        <f t="shared" si="7"/>
        <v>1.5826431124884362E-3</v>
      </c>
      <c r="M51" s="82">
        <f t="shared" si="8"/>
        <v>2.3872997067754392E-3</v>
      </c>
      <c r="N51" s="82">
        <f t="shared" si="9"/>
        <v>1.0023901515756908</v>
      </c>
      <c r="O51" s="82">
        <f t="shared" si="2"/>
        <v>97.866158205500227</v>
      </c>
      <c r="P51" s="259">
        <f t="shared" si="10"/>
        <v>2.3901515756907799E-3</v>
      </c>
      <c r="Q51" s="82">
        <f t="shared" si="3"/>
        <v>0.97866158205500231</v>
      </c>
    </row>
    <row r="52" spans="1:17">
      <c r="A52" s="160" t="s">
        <v>80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4"/>
        <v>-5.6657470847985064E-3</v>
      </c>
      <c r="I52" s="48">
        <f>'Trimestral_1996-2018 (ref2010)'!N32</f>
        <v>0.96772105640562178</v>
      </c>
      <c r="J52" s="48">
        <f t="shared" si="5"/>
        <v>-3.2811398103259712E-2</v>
      </c>
      <c r="K52" s="48">
        <f t="shared" si="6"/>
        <v>-4.6958304655381146E-4</v>
      </c>
      <c r="L52" s="48">
        <f t="shared" si="7"/>
        <v>8.5601988194280055E-4</v>
      </c>
      <c r="M52" s="48">
        <f t="shared" si="8"/>
        <v>3.8643683538898909E-4</v>
      </c>
      <c r="N52" s="48">
        <f t="shared" si="9"/>
        <v>1.0003865115117219</v>
      </c>
      <c r="O52" s="48">
        <f t="shared" si="2"/>
        <v>97.903984602254653</v>
      </c>
      <c r="P52" s="198">
        <f t="shared" si="10"/>
        <v>3.8651151172186538E-4</v>
      </c>
      <c r="Q52" s="48">
        <f t="shared" si="3"/>
        <v>0.97903984602254646</v>
      </c>
    </row>
    <row r="53" spans="1:17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4"/>
        <v>-2.2377704769421157E-2</v>
      </c>
      <c r="I53" s="48">
        <f>'Trimestral_1996-2018 (ref2010)'!N33</f>
        <v>0.98306536633515984</v>
      </c>
      <c r="J53" s="48">
        <f t="shared" si="5"/>
        <v>-1.7079664265356294E-2</v>
      </c>
      <c r="K53" s="48">
        <f t="shared" si="6"/>
        <v>-1.839289001752365E-3</v>
      </c>
      <c r="L53" s="48">
        <f t="shared" si="7"/>
        <v>4.0608340905013145E-4</v>
      </c>
      <c r="M53" s="48">
        <f t="shared" si="8"/>
        <v>-1.4332055927022335E-3</v>
      </c>
      <c r="N53" s="48">
        <f t="shared" si="9"/>
        <v>0.9985678209559562</v>
      </c>
      <c r="O53" s="48">
        <f t="shared" si="2"/>
        <v>97.763768567178914</v>
      </c>
      <c r="P53" s="198">
        <f t="shared" si="10"/>
        <v>-1.432179044043802E-3</v>
      </c>
      <c r="Q53" s="48">
        <f t="shared" si="3"/>
        <v>0.9776376856717891</v>
      </c>
    </row>
    <row r="54" spans="1:17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4"/>
        <v>-0.10483683728756753</v>
      </c>
      <c r="I54" s="48">
        <f>'Trimestral_1996-2018 (ref2010)'!N34</f>
        <v>1.3591393493172317</v>
      </c>
      <c r="J54" s="48">
        <f t="shared" si="5"/>
        <v>0.30685166804127367</v>
      </c>
      <c r="K54" s="48">
        <f t="shared" si="6"/>
        <v>-1.0998519862814539E-2</v>
      </c>
      <c r="L54" s="48">
        <f t="shared" si="7"/>
        <v>-5.6840281044484506E-3</v>
      </c>
      <c r="M54" s="48">
        <f t="shared" si="8"/>
        <v>-1.6682547967262991E-2</v>
      </c>
      <c r="N54" s="48">
        <f t="shared" si="9"/>
        <v>0.98345583513985424</v>
      </c>
      <c r="O54" s="48">
        <f t="shared" si="2"/>
        <v>96.146348662654376</v>
      </c>
      <c r="P54" s="198">
        <f t="shared" si="10"/>
        <v>-1.654416486014576E-2</v>
      </c>
      <c r="Q54" s="48">
        <f t="shared" si="3"/>
        <v>0.96146348662654368</v>
      </c>
    </row>
    <row r="55" spans="1:17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4"/>
        <v>-4.20549254190185E-2</v>
      </c>
      <c r="I55" s="82">
        <f>'Trimestral_1996-2018 (ref2010)'!N35</f>
        <v>0.99427662260467908</v>
      </c>
      <c r="J55" s="82">
        <f t="shared" si="5"/>
        <v>-5.7398186828666624E-3</v>
      </c>
      <c r="K55" s="82">
        <f t="shared" si="6"/>
        <v>-4.7605673772804624E-3</v>
      </c>
      <c r="L55" s="82">
        <f t="shared" si="7"/>
        <v>1.2993028652059983E-4</v>
      </c>
      <c r="M55" s="82">
        <f t="shared" si="8"/>
        <v>-4.6306370907598622E-3</v>
      </c>
      <c r="N55" s="82">
        <f t="shared" si="9"/>
        <v>0.99538006777934296</v>
      </c>
      <c r="O55" s="82">
        <f t="shared" si="2"/>
        <v>95.702159048569257</v>
      </c>
      <c r="P55" s="259">
        <f t="shared" si="10"/>
        <v>-4.6199322206570415E-3</v>
      </c>
      <c r="Q55" s="82">
        <f t="shared" si="3"/>
        <v>0.95702159048569246</v>
      </c>
    </row>
    <row r="56" spans="1:17">
      <c r="A56" s="161" t="s">
        <v>84</v>
      </c>
      <c r="B56" s="123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(ref2010)'!K27</f>
        <v>0.98210605030275633</v>
      </c>
      <c r="H56" s="48">
        <f t="shared" si="4"/>
        <v>-1.8055982260298597E-2</v>
      </c>
      <c r="I56" s="48">
        <f>'Anual_2000-2017 (ref2010)'!H27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95.210377841253276</v>
      </c>
      <c r="P56" s="198">
        <f t="shared" si="10"/>
        <v>-5.138663664488452E-3</v>
      </c>
      <c r="Q56" s="48">
        <f t="shared" si="3"/>
        <v>0.95210377841253269</v>
      </c>
    </row>
    <row r="57" spans="1:17">
      <c r="B57" s="123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(ref2010)'!K28</f>
        <v>1.0188503787534173</v>
      </c>
      <c r="H57" s="48">
        <f t="shared" si="4"/>
        <v>1.8674912010744522E-2</v>
      </c>
      <c r="I57" s="48">
        <f>'Anual_2000-2017 (ref2010)'!H28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95.537609041766927</v>
      </c>
      <c r="P57" s="198">
        <f t="shared" si="10"/>
        <v>3.436927863675221E-3</v>
      </c>
      <c r="Q57" s="48">
        <f t="shared" si="3"/>
        <v>0.95537609041766913</v>
      </c>
    </row>
    <row r="58" spans="1:17">
      <c r="B58" s="123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(ref2010)'!K29</f>
        <v>0.98786492040016904</v>
      </c>
      <c r="H58" s="48">
        <f t="shared" si="4"/>
        <v>-1.2209310824077472E-2</v>
      </c>
      <c r="I58" s="48">
        <f>'Anual_2000-2017 (ref2010)'!H29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95.32124655337374</v>
      </c>
      <c r="P58" s="198">
        <f t="shared" si="10"/>
        <v>-2.2646839350836112E-3</v>
      </c>
      <c r="Q58" s="48">
        <f t="shared" si="3"/>
        <v>0.95321246553373729</v>
      </c>
    </row>
    <row r="59" spans="1:17">
      <c r="B59" s="123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(ref2010)'!K30</f>
        <v>1.0369520539142594</v>
      </c>
      <c r="H59" s="48">
        <f t="shared" si="4"/>
        <v>3.6285692801703233E-2</v>
      </c>
      <c r="I59" s="48">
        <f>'Anual_2000-2017 (ref2010)'!H30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95.816270382514148</v>
      </c>
      <c r="P59" s="198">
        <f t="shared" si="10"/>
        <v>5.193216067135964E-3</v>
      </c>
      <c r="Q59" s="48">
        <f t="shared" si="3"/>
        <v>0.95816270382514135</v>
      </c>
    </row>
    <row r="60" spans="1:17">
      <c r="B60" s="123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(ref2010)'!K31</f>
        <v>1.0012916881104064</v>
      </c>
      <c r="H60" s="48">
        <f t="shared" si="4"/>
        <v>1.2908545989997237E-3</v>
      </c>
      <c r="I60" s="48">
        <f>'Anual_2000-2017 (ref2010)'!H31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95.350665960052567</v>
      </c>
      <c r="P60" s="198">
        <f t="shared" si="10"/>
        <v>-4.8593461277799399E-3</v>
      </c>
      <c r="Q60" s="48">
        <f t="shared" si="3"/>
        <v>0.95350665960052561</v>
      </c>
    </row>
    <row r="61" spans="1:17">
      <c r="B61" s="123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(ref2010)'!K32</f>
        <v>1.0751550437489548</v>
      </c>
      <c r="H61" s="48">
        <f t="shared" si="4"/>
        <v>7.2464877923163057E-2</v>
      </c>
      <c r="I61" s="48">
        <f>'Anual_2000-2017 (ref2010)'!H32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96.005652546950714</v>
      </c>
      <c r="P61" s="198">
        <f t="shared" si="10"/>
        <v>6.8692397719860576E-3</v>
      </c>
      <c r="Q61" s="48">
        <f t="shared" si="3"/>
        <v>0.96005652546950715</v>
      </c>
    </row>
    <row r="62" spans="1:17">
      <c r="B62" s="123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(ref2010)'!K33</f>
        <v>1.0180771599836109</v>
      </c>
      <c r="H62" s="48">
        <f t="shared" si="4"/>
        <v>1.7915710917685294E-2</v>
      </c>
      <c r="I62" s="48">
        <f>'Anual_2000-2017 (ref2010)'!H33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96.112949707848813</v>
      </c>
      <c r="P62" s="198">
        <f t="shared" si="10"/>
        <v>1.1176129535250823E-3</v>
      </c>
      <c r="Q62" s="48">
        <f t="shared" si="3"/>
        <v>0.96112949707848816</v>
      </c>
    </row>
    <row r="63" spans="1:17">
      <c r="B63" s="123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(ref2010)'!K34</f>
        <v>1.031864502196991</v>
      </c>
      <c r="H63" s="48">
        <f t="shared" si="4"/>
        <v>3.1367362118509379E-2</v>
      </c>
      <c r="I63" s="48">
        <f>'Anual_2000-2017 (ref2010)'!H34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96.515696477128131</v>
      </c>
      <c r="P63" s="198">
        <f t="shared" si="10"/>
        <v>4.1903486523255928E-3</v>
      </c>
      <c r="Q63" s="48">
        <f t="shared" si="3"/>
        <v>0.96515696477128132</v>
      </c>
    </row>
    <row r="64" spans="1:17">
      <c r="B64" s="123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(ref2010)'!K35</f>
        <v>0.99539925318796751</v>
      </c>
      <c r="H64" s="48">
        <f t="shared" si="4"/>
        <v>-4.611362821208098E-3</v>
      </c>
      <c r="I64" s="48">
        <f>'Anual_2000-2017 (ref2010)'!H35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96.51432848876027</v>
      </c>
      <c r="P64" s="198">
        <f t="shared" si="10"/>
        <v>-1.4173739793510443E-5</v>
      </c>
      <c r="Q64" s="48">
        <f t="shared" si="3"/>
        <v>0.96514328488760281</v>
      </c>
    </row>
    <row r="65" spans="1:17">
      <c r="B65" s="123">
        <v>2010</v>
      </c>
      <c r="C65" s="37">
        <f>'Anual_2000-2017 (ref2010)'!H14/'Anual_2000-2017 (ref2010)'!B14</f>
        <v>0.10738199419586</v>
      </c>
      <c r="D65" s="37">
        <f>-('Anual_2000-2017 (ref2010)'!I14/'Anual_2000-2017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'Anual_2000-2017 (ref2010)'!K36</f>
        <v>1.1309845512943431</v>
      </c>
      <c r="H65" s="48">
        <f t="shared" si="4"/>
        <v>0.12308853770766386</v>
      </c>
      <c r="I65" s="48">
        <f>'Anual_2000-2017 (ref2010)'!H36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97.956831898382987</v>
      </c>
      <c r="P65" s="198">
        <f t="shared" si="10"/>
        <v>1.494600265276369E-2</v>
      </c>
      <c r="Q65" s="48">
        <f t="shared" si="3"/>
        <v>0.97956831898383001</v>
      </c>
    </row>
    <row r="66" spans="1:17">
      <c r="B66" s="123">
        <v>2011</v>
      </c>
      <c r="C66" s="37">
        <f>'Anual_2000-2017 (ref2010)'!H15/'Anual_2000-2017 (ref2010)'!B15</f>
        <v>0.11466138010804358</v>
      </c>
      <c r="D66" s="37">
        <f>-('Anual_2000-2017 (ref2010)'!I15/'Anual_2000-2017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'Anual_2000-2017 (ref2010)'!K37</f>
        <v>1.0734154215147984</v>
      </c>
      <c r="H66" s="48">
        <f t="shared" si="4"/>
        <v>7.0845547635958656E-2</v>
      </c>
      <c r="I66" s="48">
        <f>'Anual_2000-2017 (ref2010)'!H37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98.759681102899989</v>
      </c>
      <c r="P66" s="198">
        <f t="shared" si="10"/>
        <v>8.19594906203025E-3</v>
      </c>
      <c r="Q66" s="48">
        <f t="shared" si="3"/>
        <v>0.9875968110290001</v>
      </c>
    </row>
    <row r="67" spans="1:17">
      <c r="B67" s="123">
        <v>2012</v>
      </c>
      <c r="C67" s="37">
        <f>'Anual_2000-2017 (ref2010)'!H16/'Anual_2000-2017 (ref2010)'!B16</f>
        <v>0.11703054773238956</v>
      </c>
      <c r="D67" s="37">
        <f>-('Anual_2000-2017 (ref2010)'!I16/'Anual_2000-2017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'Anual_2000-2017 (ref2010)'!K38</f>
        <v>0.96039819058502074</v>
      </c>
      <c r="H67" s="48">
        <f t="shared" si="4"/>
        <v>-4.0407298659074456E-2</v>
      </c>
      <c r="I67" s="48">
        <f>'Anual_2000-2017 (ref2010)'!H38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98.197929945576377</v>
      </c>
      <c r="P67" s="198">
        <f t="shared" si="10"/>
        <v>-5.6880616770959014E-3</v>
      </c>
      <c r="Q67" s="48">
        <f t="shared" si="3"/>
        <v>0.98197929945576401</v>
      </c>
    </row>
    <row r="68" spans="1:17">
      <c r="B68" s="245">
        <v>2013</v>
      </c>
      <c r="C68" s="37">
        <f>'Anual_2000-2017 (ref2010)'!H17/'Anual_2000-2017 (ref2010)'!B17</f>
        <v>0.11630182126667341</v>
      </c>
      <c r="D68" s="37">
        <f>-('Anual_2000-2017 (ref2010)'!I17/'Anual_2000-2017 (ref2010)'!B17)</f>
        <v>0.13931678163799777</v>
      </c>
      <c r="E68" s="81">
        <f t="shared" ref="E68:E72" si="11">(C68+D68)/2</f>
        <v>0.1278093014523356</v>
      </c>
      <c r="F68" s="81">
        <f t="shared" ref="F68:F72" si="12">(C68-D68)</f>
        <v>-2.3014960371324361E-2</v>
      </c>
      <c r="G68" s="48">
        <f>'Anual_2000-2017 (ref2010)'!K39</f>
        <v>0.97584634779115498</v>
      </c>
      <c r="H68" s="81">
        <f t="shared" si="4"/>
        <v>-2.4450135504382485E-2</v>
      </c>
      <c r="I68" s="48">
        <f>'Anual_2000-2017 (ref2010)'!H39</f>
        <v>1.0086724691694453</v>
      </c>
      <c r="J68" s="81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1">
        <f t="shared" si="8"/>
        <v>-3.3236907477676271E-3</v>
      </c>
      <c r="N68" s="81">
        <f t="shared" si="9"/>
        <v>0.99668182659798277</v>
      </c>
      <c r="O68" s="48">
        <f t="shared" ref="O68:O72" si="13">(O67*N68)</f>
        <v>97.87209218629782</v>
      </c>
      <c r="P68" s="198">
        <f t="shared" si="10"/>
        <v>-3.3181734020171216E-3</v>
      </c>
      <c r="Q68" s="48">
        <f t="shared" ref="Q68:Q72" si="14">(Q67*N68)</f>
        <v>0.97872092186297843</v>
      </c>
    </row>
    <row r="69" spans="1:17" s="65" customFormat="1">
      <c r="A69" s="255"/>
      <c r="B69" s="245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1">
        <f t="shared" si="11"/>
        <v>0.12342702908294979</v>
      </c>
      <c r="F69" s="81">
        <f t="shared" si="12"/>
        <v>-2.661520175021323E-2</v>
      </c>
      <c r="G69" s="48">
        <f>'Anual_2000-2017 (ref2010)'!K40</f>
        <v>0.95711264357757908</v>
      </c>
      <c r="H69" s="81">
        <f>LN(G69)</f>
        <v>-4.3834189568107126E-2</v>
      </c>
      <c r="I69" s="48">
        <f>'Anual_2000-2017 (ref2010)'!H40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 t="shared" si="13"/>
        <v>97.398977004756532</v>
      </c>
      <c r="P69" s="198">
        <f>(O69/O68)-1</f>
        <v>-4.8340152026250527E-3</v>
      </c>
      <c r="Q69" s="48">
        <f t="shared" si="14"/>
        <v>0.9739897700475656</v>
      </c>
    </row>
    <row r="70" spans="1:17">
      <c r="B70" s="245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1">
        <f t="shared" si="11"/>
        <v>0.13476812968839619</v>
      </c>
      <c r="F70" s="81">
        <f t="shared" si="12"/>
        <v>-1.153243102198262E-2</v>
      </c>
      <c r="G70" s="48">
        <f>'Anual_2000-2017 (ref2010)'!K41</f>
        <v>0.91561337926834319</v>
      </c>
      <c r="H70" s="81">
        <f>LN(G70)</f>
        <v>-8.8161078441305815E-2</v>
      </c>
      <c r="I70" s="48">
        <f>'Anual_2000-2017 (ref2010)'!H41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 t="shared" si="13"/>
        <v>96.15042073175681</v>
      </c>
      <c r="P70" s="198">
        <f>(O70/O69)-1</f>
        <v>-1.2818987543767979E-2</v>
      </c>
      <c r="Q70" s="48">
        <f t="shared" si="14"/>
        <v>0.96150420731756836</v>
      </c>
    </row>
    <row r="71" spans="1:17" ht="15.75" thickBot="1">
      <c r="B71" s="140">
        <v>2016</v>
      </c>
      <c r="C71" s="37">
        <f>'Anual_2000-2017 (ref2010)'!H20/'Anual_2000-2017 (ref2010)'!B20</f>
        <v>0.14420713447784816</v>
      </c>
      <c r="D71" s="37">
        <f>-('Anual_2000-2017 (ref2010)'!I20/'Anual_2000-2017 (ref2010)'!B20)</f>
        <v>0.13958391991471306</v>
      </c>
      <c r="E71" s="81">
        <f t="shared" si="11"/>
        <v>0.14189552719628062</v>
      </c>
      <c r="F71" s="81">
        <f t="shared" si="12"/>
        <v>4.6232145631351085E-3</v>
      </c>
      <c r="G71" s="48">
        <f>'Anual_2000-2017 (ref2010)'!K42</f>
        <v>1.0004370868484982</v>
      </c>
      <c r="H71" s="81">
        <f>LN(G71)</f>
        <v>4.3699135386691154E-4</v>
      </c>
      <c r="I71" s="48">
        <f>'Anual_2000-2017 (ref2010)'!H42</f>
        <v>0.92601016073567388</v>
      </c>
      <c r="J71" s="81">
        <f>LN(I71)</f>
        <v>-7.6870071679447025E-2</v>
      </c>
      <c r="K71" s="48">
        <f>(E71*H71)</f>
        <v>6.2007118537161834E-5</v>
      </c>
      <c r="L71" s="48">
        <f>(F71*J71)</f>
        <v>-3.5538683485765915E-4</v>
      </c>
      <c r="M71" s="81">
        <f>SUM(K71:L71)</f>
        <v>-2.933797163204973E-4</v>
      </c>
      <c r="N71" s="81">
        <f>EXP(M71)</f>
        <v>0.99970666331530023</v>
      </c>
      <c r="O71" s="48">
        <f t="shared" si="13"/>
        <v>96.122216286106863</v>
      </c>
      <c r="P71" s="198">
        <f>(O71/O70)-1</f>
        <v>-2.9333668469988528E-4</v>
      </c>
      <c r="Q71" s="48">
        <f t="shared" si="14"/>
        <v>0.96122216286106898</v>
      </c>
    </row>
    <row r="72" spans="1:17">
      <c r="A72" s="160" t="s">
        <v>80</v>
      </c>
      <c r="B72" s="257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 t="shared" si="11"/>
        <v>0.12059878477155192</v>
      </c>
      <c r="F72" s="48">
        <f t="shared" si="12"/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 t="shared" si="13"/>
        <v>96.674472723866785</v>
      </c>
      <c r="P72" s="198">
        <f>(O72/O71)-1</f>
        <v>5.7453568914405118E-3</v>
      </c>
      <c r="Q72" s="48">
        <f t="shared" si="14"/>
        <v>0.96674472723866822</v>
      </c>
    </row>
    <row r="73" spans="1:17">
      <c r="B73" s="257">
        <v>2018</v>
      </c>
      <c r="C73" s="37">
        <f>'Trimestral_1996-2018 (ref2010)'!F26/'Trimestral_1996-2018 (ref2010)'!B26</f>
        <v>0.14805344446951332</v>
      </c>
      <c r="D73" s="37">
        <f>'Trimestral_1996-2018 (ref2010)'!G26/'Trimestral_1996-2018 (ref2010)'!B26</f>
        <v>0.14276714042448393</v>
      </c>
      <c r="E73" s="48">
        <f t="shared" ref="E73" si="15">(C73+D73)/2</f>
        <v>0.14541029244699863</v>
      </c>
      <c r="F73" s="48">
        <f t="shared" ref="F73" si="16">(C73-D73)</f>
        <v>5.2863040450293886E-3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-8.8687369715465718E-4</v>
      </c>
      <c r="L73" s="48">
        <f>(F73*J73)</f>
        <v>7.2985512028266649E-4</v>
      </c>
      <c r="M73" s="48">
        <f>SUM(K73:L73)</f>
        <v>-1.5701857687199069E-4</v>
      </c>
      <c r="N73" s="48">
        <f>EXP(M73)</f>
        <v>0.9998429937498996</v>
      </c>
      <c r="O73" s="48">
        <f t="shared" ref="O73" si="17">(O72*N73)</f>
        <v>96.65929422742397</v>
      </c>
      <c r="P73" s="198">
        <f>(O73/O72)-1</f>
        <v>-1.5700625010051095E-4</v>
      </c>
      <c r="Q73" s="48">
        <f t="shared" ref="Q73" si="18">(Q72*N73)</f>
        <v>0.9665929422742402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workbookViewId="0">
      <pane xSplit="2" ySplit="1" topLeftCell="F59" activePane="bottomRight" state="frozen"/>
      <selection pane="topRight" activeCell="C1" sqref="C1"/>
      <selection pane="bottomLeft" activeCell="A2" sqref="A2"/>
      <selection pane="bottomRight" activeCell="C72" sqref="C72:S7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300" t="s">
        <v>36</v>
      </c>
      <c r="H1" s="227" t="s">
        <v>50</v>
      </c>
      <c r="I1" s="300" t="s">
        <v>117</v>
      </c>
      <c r="J1" s="228" t="s">
        <v>90</v>
      </c>
      <c r="K1" s="228" t="s">
        <v>118</v>
      </c>
      <c r="L1" s="301" t="s">
        <v>94</v>
      </c>
      <c r="M1" s="301" t="s">
        <v>119</v>
      </c>
      <c r="N1" s="228" t="s">
        <v>120</v>
      </c>
      <c r="O1" s="228" t="s">
        <v>121</v>
      </c>
      <c r="P1" s="228" t="s">
        <v>122</v>
      </c>
      <c r="Q1" s="228" t="s">
        <v>162</v>
      </c>
      <c r="R1" s="228" t="s">
        <v>124</v>
      </c>
      <c r="S1" s="228" t="s">
        <v>161</v>
      </c>
    </row>
    <row r="2" spans="1:19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</row>
    <row r="3" spans="1:19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('Anual_1947-1989 (ref1987)'!AG5)</f>
        <v>1.0337211320781452</v>
      </c>
      <c r="H3" s="234">
        <f>('Anual_1947-1989 (ref1987)'!AI5)</f>
        <v>1.0381256206359935</v>
      </c>
      <c r="I3" s="234">
        <f>(G3/H3)</f>
        <v>0.99575726822429267</v>
      </c>
      <c r="J3" s="234">
        <f>('Anual_1947-1989 (ref1987)'!AP5)</f>
        <v>0.96830823228107543</v>
      </c>
      <c r="K3" s="234">
        <f>J3-1</f>
        <v>-3.1691767718924568E-2</v>
      </c>
      <c r="L3" s="234">
        <f>('Anual_1947-1989 (ref1987)'!AM5)</f>
        <v>1.020562726694578</v>
      </c>
      <c r="M3" s="234">
        <f>L3-1</f>
        <v>2.0562726694578037E-2</v>
      </c>
      <c r="N3" s="234">
        <f>(E3)*(I3)*(K3)</f>
        <v>-3.3474482983504978E-3</v>
      </c>
      <c r="O3" s="234">
        <f>(F3*M3)/L3</f>
        <v>1.9429527710645026E-4</v>
      </c>
      <c r="P3" s="234">
        <f>(N3+O3)</f>
        <v>-3.1531530212440474E-3</v>
      </c>
      <c r="Q3" s="235">
        <f>P3</f>
        <v>-3.1531530212440474E-3</v>
      </c>
      <c r="R3" s="234">
        <f>P3+1</f>
        <v>0.99684684697875592</v>
      </c>
      <c r="S3" s="46">
        <f>S2*R3</f>
        <v>99.684684697875596</v>
      </c>
    </row>
    <row r="4" spans="1:19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('Anual_1947-1989 (ref1987)'!AG6)</f>
        <v>1.0424811044418696</v>
      </c>
      <c r="H4" s="234">
        <f>('Anual_1947-1989 (ref1987)'!AI6)</f>
        <v>1.0422614706786131</v>
      </c>
      <c r="I4" s="234">
        <f t="shared" ref="I4:I67" si="2">(G4/H4)</f>
        <v>1.0002107280844925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('Anual_1947-1989 (ref1987)'!AM6)</f>
        <v>0.99979923795481584</v>
      </c>
      <c r="M4" s="234">
        <f t="shared" ref="M4:M67" si="4">L4-1</f>
        <v>-2.0076204518415519E-4</v>
      </c>
      <c r="N4" s="234">
        <f t="shared" ref="N4:N67" si="5">(E4)*(I4)*(K4)</f>
        <v>-1.7520727135062804E-6</v>
      </c>
      <c r="O4" s="234">
        <f t="shared" ref="O4:O67" si="6">(F4*M4)/L4</f>
        <v>-2.4903144937126049E-7</v>
      </c>
      <c r="P4" s="234">
        <f t="shared" ref="P4:P67" si="7">(N4+O4)</f>
        <v>-2.0011041628775408E-6</v>
      </c>
      <c r="Q4" s="235">
        <f t="shared" ref="Q4:Q67" si="8">P4</f>
        <v>-2.0011041628775408E-6</v>
      </c>
      <c r="R4" s="234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('Anual_1947-1989 (ref1987)'!AG7)</f>
        <v>1.0937563089484554</v>
      </c>
      <c r="H5" s="234">
        <f>('Anual_1947-1989 (ref1987)'!AI7)</f>
        <v>1.4956116404841613</v>
      </c>
      <c r="I5" s="234">
        <f t="shared" si="2"/>
        <v>0.73131037452635983</v>
      </c>
      <c r="J5" s="234">
        <f>('Anual_1947-1989 (ref1987)'!AP7)</f>
        <v>1.659955259121948</v>
      </c>
      <c r="K5" s="234">
        <f t="shared" si="3"/>
        <v>0.65995525912194797</v>
      </c>
      <c r="L5" s="234">
        <f>('Anual_1947-1989 (ref1987)'!AM7)</f>
        <v>1.0613291052453664</v>
      </c>
      <c r="M5" s="234">
        <f t="shared" si="4"/>
        <v>6.1329105245366389E-2</v>
      </c>
      <c r="N5" s="234">
        <f t="shared" si="5"/>
        <v>4.0547956733772691E-2</v>
      </c>
      <c r="O5" s="234">
        <f t="shared" si="6"/>
        <v>9.2374195482765862E-4</v>
      </c>
      <c r="P5" s="234">
        <f t="shared" si="7"/>
        <v>4.1471698688600352E-2</v>
      </c>
      <c r="Q5" s="235">
        <f t="shared" si="8"/>
        <v>4.1471698688600352E-2</v>
      </c>
      <c r="R5" s="234">
        <f t="shared" si="9"/>
        <v>1.0414716986886003</v>
      </c>
      <c r="S5" s="46">
        <f t="shared" si="10"/>
        <v>103.81857015334536</v>
      </c>
    </row>
    <row r="6" spans="1:19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('Anual_1947-1989 (ref1987)'!AG8)</f>
        <v>1.1207627836484977</v>
      </c>
      <c r="H6" s="234">
        <f>('Anual_1947-1989 (ref1987)'!AI8)</f>
        <v>1.1795305748948102</v>
      </c>
      <c r="I6" s="234">
        <f t="shared" si="2"/>
        <v>0.95017696658558137</v>
      </c>
      <c r="J6" s="234">
        <f>('Anual_1947-1989 (ref1987)'!AP8)</f>
        <v>0.89960938022049464</v>
      </c>
      <c r="K6" s="234">
        <f t="shared" si="3"/>
        <v>-0.10039061977950536</v>
      </c>
      <c r="L6" s="234">
        <f>('Anual_1947-1989 (ref1987)'!AM8)</f>
        <v>1.1096052784082395</v>
      </c>
      <c r="M6" s="234">
        <f t="shared" si="4"/>
        <v>0.10960527840823953</v>
      </c>
      <c r="N6" s="234">
        <f t="shared" si="5"/>
        <v>-9.9545708330184141E-3</v>
      </c>
      <c r="O6" s="234">
        <f t="shared" si="6"/>
        <v>-1.6425343961335057E-3</v>
      </c>
      <c r="P6" s="234">
        <f t="shared" si="7"/>
        <v>-1.159710522915192E-2</v>
      </c>
      <c r="Q6" s="235">
        <f t="shared" si="8"/>
        <v>-1.159710522915192E-2</v>
      </c>
      <c r="R6" s="234">
        <f t="shared" si="9"/>
        <v>0.98840289477084808</v>
      </c>
      <c r="S6" s="46">
        <f t="shared" si="10"/>
        <v>102.61457527053693</v>
      </c>
    </row>
    <row r="7" spans="1:19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('Anual_1947-1989 (ref1987)'!AG9)</f>
        <v>1.1732739539115513</v>
      </c>
      <c r="H7" s="234">
        <f>('Anual_1947-1989 (ref1987)'!AI9)</f>
        <v>0.98991691538275506</v>
      </c>
      <c r="I7" s="234">
        <f t="shared" si="2"/>
        <v>1.1852246745959489</v>
      </c>
      <c r="J7" s="234">
        <f>('Anual_1947-1989 (ref1987)'!AP9)</f>
        <v>0.91608284213356184</v>
      </c>
      <c r="K7" s="234">
        <f t="shared" si="3"/>
        <v>-8.3917157866438163E-2</v>
      </c>
      <c r="L7" s="234">
        <f>('Anual_1947-1989 (ref1987)'!AM9)</f>
        <v>0.88151953549675355</v>
      </c>
      <c r="M7" s="234">
        <f t="shared" si="4"/>
        <v>-0.11848046450324645</v>
      </c>
      <c r="N7" s="234">
        <f t="shared" si="5"/>
        <v>-8.4257894755070586E-3</v>
      </c>
      <c r="O7" s="234">
        <f t="shared" si="6"/>
        <v>3.768052900175547E-3</v>
      </c>
      <c r="P7" s="234">
        <f t="shared" si="7"/>
        <v>-4.6577365753315116E-3</v>
      </c>
      <c r="Q7" s="235">
        <f t="shared" si="8"/>
        <v>-4.6577365753315116E-3</v>
      </c>
      <c r="R7" s="234">
        <f t="shared" si="9"/>
        <v>0.99534226342466847</v>
      </c>
      <c r="S7" s="46">
        <f t="shared" si="10"/>
        <v>102.13662361013724</v>
      </c>
    </row>
    <row r="8" spans="1:19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('Anual_1947-1989 (ref1987)'!AG10)</f>
        <v>1.1430791675984457</v>
      </c>
      <c r="H8" s="234">
        <f>('Anual_1947-1989 (ref1987)'!AI10)</f>
        <v>2.0557231081387553</v>
      </c>
      <c r="I8" s="234">
        <f t="shared" si="2"/>
        <v>0.55604724346042189</v>
      </c>
      <c r="J8" s="234">
        <f>('Anual_1947-1989 (ref1987)'!AP10)</f>
        <v>1.0337700789774855</v>
      </c>
      <c r="K8" s="234">
        <f t="shared" si="3"/>
        <v>3.3770078977485518E-2</v>
      </c>
      <c r="L8" s="234">
        <f>('Anual_1947-1989 (ref1987)'!AM10)</f>
        <v>1.7687902225001033</v>
      </c>
      <c r="M8" s="234">
        <f t="shared" si="4"/>
        <v>0.76879022250010332</v>
      </c>
      <c r="N8" s="234">
        <f t="shared" si="5"/>
        <v>1.1450788884721475E-3</v>
      </c>
      <c r="O8" s="234">
        <f t="shared" si="6"/>
        <v>4.3508579696833211E-3</v>
      </c>
      <c r="P8" s="234">
        <f t="shared" si="7"/>
        <v>5.4959368581554684E-3</v>
      </c>
      <c r="Q8" s="235">
        <f t="shared" si="8"/>
        <v>5.4959368581554684E-3</v>
      </c>
      <c r="R8" s="234">
        <f t="shared" si="9"/>
        <v>1.0054959368581555</v>
      </c>
      <c r="S8" s="46">
        <f t="shared" si="10"/>
        <v>102.69796004440374</v>
      </c>
    </row>
    <row r="9" spans="1:19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('Anual_1947-1989 (ref1987)'!AG11)</f>
        <v>1.2249359219030829</v>
      </c>
      <c r="H9" s="234">
        <f>('Anual_1947-1989 (ref1987)'!AI11)</f>
        <v>1.7983777600079631</v>
      </c>
      <c r="I9" s="234">
        <f t="shared" si="2"/>
        <v>0.68113382468523131</v>
      </c>
      <c r="J9" s="234">
        <f>('Anual_1947-1989 (ref1987)'!AP11)</f>
        <v>1.2644721897149052</v>
      </c>
      <c r="K9" s="234">
        <f t="shared" si="3"/>
        <v>0.26447218971490516</v>
      </c>
      <c r="L9" s="234">
        <f>('Anual_1947-1989 (ref1987)'!AM11)</f>
        <v>1.3056083271465457</v>
      </c>
      <c r="M9" s="234">
        <f t="shared" si="4"/>
        <v>0.30560832714654573</v>
      </c>
      <c r="N9" s="234">
        <f t="shared" si="5"/>
        <v>1.2157904083557257E-2</v>
      </c>
      <c r="O9" s="234">
        <f t="shared" si="6"/>
        <v>-3.4873884467754386E-4</v>
      </c>
      <c r="P9" s="234">
        <f t="shared" si="7"/>
        <v>1.1809165238879713E-2</v>
      </c>
      <c r="Q9" s="235">
        <f t="shared" si="8"/>
        <v>1.1809165238879713E-2</v>
      </c>
      <c r="R9" s="234">
        <f t="shared" si="9"/>
        <v>1.0118091652388796</v>
      </c>
      <c r="S9" s="46">
        <f t="shared" si="10"/>
        <v>103.91073722426397</v>
      </c>
    </row>
    <row r="10" spans="1:19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('Anual_1947-1989 (ref1987)'!AG12)</f>
        <v>1.2307456539143451</v>
      </c>
      <c r="H10" s="234">
        <f>('Anual_1947-1989 (ref1987)'!AI12)</f>
        <v>0.95068136048341734</v>
      </c>
      <c r="I10" s="234">
        <f t="shared" si="2"/>
        <v>1.2945932307839887</v>
      </c>
      <c r="J10" s="234">
        <f>('Anual_1947-1989 (ref1987)'!AP12)</f>
        <v>0.80831426823344055</v>
      </c>
      <c r="K10" s="234">
        <f t="shared" si="3"/>
        <v>-0.19168573176655945</v>
      </c>
      <c r="L10" s="234">
        <f>('Anual_1947-1989 (ref1987)'!AM12)</f>
        <v>0.85916493852006814</v>
      </c>
      <c r="M10" s="234">
        <f t="shared" si="4"/>
        <v>-0.14083506147993186</v>
      </c>
      <c r="N10" s="234">
        <f t="shared" si="5"/>
        <v>-1.7940754254462562E-2</v>
      </c>
      <c r="O10" s="234">
        <f t="shared" si="6"/>
        <v>-1.2877053489259152E-3</v>
      </c>
      <c r="P10" s="234">
        <f t="shared" si="7"/>
        <v>-1.9228459603388478E-2</v>
      </c>
      <c r="Q10" s="235">
        <f t="shared" si="8"/>
        <v>-1.9228459603388478E-2</v>
      </c>
      <c r="R10" s="234">
        <f t="shared" si="9"/>
        <v>0.98077154039661152</v>
      </c>
      <c r="S10" s="46">
        <f t="shared" si="10"/>
        <v>101.91269381118889</v>
      </c>
    </row>
    <row r="11" spans="1:19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('Anual_1947-1989 (ref1987)'!AG13)</f>
        <v>1.2103559742904781</v>
      </c>
      <c r="H11" s="234">
        <f>('Anual_1947-1989 (ref1987)'!AI13)</f>
        <v>0.95705519413405504</v>
      </c>
      <c r="I11" s="234">
        <f t="shared" si="2"/>
        <v>1.264666846498451</v>
      </c>
      <c r="J11" s="234">
        <f>('Anual_1947-1989 (ref1987)'!AP13)</f>
        <v>1.0081433551284047</v>
      </c>
      <c r="K11" s="234">
        <f t="shared" si="3"/>
        <v>8.1433551284046946E-3</v>
      </c>
      <c r="L11" s="234">
        <f>('Anual_1947-1989 (ref1987)'!AM13)</f>
        <v>0.78752204619578781</v>
      </c>
      <c r="M11" s="234">
        <f t="shared" si="4"/>
        <v>-0.21247795380421219</v>
      </c>
      <c r="N11" s="234">
        <f t="shared" si="5"/>
        <v>6.4760563892033124E-4</v>
      </c>
      <c r="O11" s="234">
        <f t="shared" si="6"/>
        <v>-2.5698280395264343E-3</v>
      </c>
      <c r="P11" s="234">
        <f t="shared" si="7"/>
        <v>-1.9222224006061031E-3</v>
      </c>
      <c r="Q11" s="235">
        <f t="shared" si="8"/>
        <v>-1.9222224006061031E-3</v>
      </c>
      <c r="R11" s="234">
        <f t="shared" si="9"/>
        <v>0.99807777759939387</v>
      </c>
      <c r="S11" s="46">
        <f t="shared" si="10"/>
        <v>101.71679494823891</v>
      </c>
    </row>
    <row r="12" spans="1:19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('Anual_1947-1989 (ref1987)'!AG14)</f>
        <v>1.160289119971311</v>
      </c>
      <c r="H12" s="234">
        <f>('Anual_1947-1989 (ref1987)'!AI14)</f>
        <v>1.0490727109570179</v>
      </c>
      <c r="I12" s="234">
        <f t="shared" si="2"/>
        <v>1.1060140139503161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('Anual_1947-1989 (ref1987)'!AM14)</f>
        <v>0.91135042644975206</v>
      </c>
      <c r="M12" s="234">
        <f t="shared" si="4"/>
        <v>-8.864957355024794E-2</v>
      </c>
      <c r="N12" s="234">
        <f t="shared" si="5"/>
        <v>-1.0212432617626927E-3</v>
      </c>
      <c r="O12" s="234">
        <f t="shared" si="6"/>
        <v>5.6852775497282253E-4</v>
      </c>
      <c r="P12" s="234">
        <f t="shared" si="7"/>
        <v>-4.5271550678987018E-4</v>
      </c>
      <c r="Q12" s="235">
        <f t="shared" si="8"/>
        <v>-4.5271550678987018E-4</v>
      </c>
      <c r="R12" s="234">
        <f t="shared" si="9"/>
        <v>0.99954728449321018</v>
      </c>
      <c r="S12" s="46">
        <f t="shared" si="10"/>
        <v>101.67074617786488</v>
      </c>
    </row>
    <row r="13" spans="1:19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('Anual_1947-1989 (ref1987)'!AG15)</f>
        <v>1.1477332126405257</v>
      </c>
      <c r="H13" s="234">
        <f>('Anual_1947-1989 (ref1987)'!AI15)</f>
        <v>1.6236907522015134</v>
      </c>
      <c r="I13" s="234">
        <f t="shared" si="2"/>
        <v>0.70686687787335667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('Anual_1947-1989 (ref1987)'!AM15)</f>
        <v>1.4403801187677843</v>
      </c>
      <c r="M13" s="234">
        <f t="shared" si="4"/>
        <v>0.44038011876778427</v>
      </c>
      <c r="N13" s="234">
        <f t="shared" si="5"/>
        <v>-1.4758964243001352E-3</v>
      </c>
      <c r="O13" s="234">
        <f t="shared" si="6"/>
        <v>-1.1207146479604026E-3</v>
      </c>
      <c r="P13" s="234">
        <f t="shared" si="7"/>
        <v>-2.5966110722605378E-3</v>
      </c>
      <c r="Q13" s="235">
        <f t="shared" si="8"/>
        <v>-2.5966110722605378E-3</v>
      </c>
      <c r="R13" s="234">
        <f t="shared" si="9"/>
        <v>0.9974033889277395</v>
      </c>
      <c r="S13" s="46">
        <f t="shared" si="10"/>
        <v>101.40674679261446</v>
      </c>
    </row>
    <row r="14" spans="1:19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('Anual_1947-1989 (ref1987)'!AG16)</f>
        <v>1.3917546338319262</v>
      </c>
      <c r="H14" s="234">
        <f>('Anual_1947-1989 (ref1987)'!AI16)</f>
        <v>1.0441270869517851</v>
      </c>
      <c r="I14" s="234">
        <f t="shared" si="2"/>
        <v>1.332936048900907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('Anual_1947-1989 (ref1987)'!AM16)</f>
        <v>0.76365259387038786</v>
      </c>
      <c r="M14" s="234">
        <f t="shared" si="4"/>
        <v>-0.23634740612961214</v>
      </c>
      <c r="N14" s="234">
        <f t="shared" si="5"/>
        <v>-2.9117586499560555E-3</v>
      </c>
      <c r="O14" s="234">
        <f t="shared" si="6"/>
        <v>1.9613687151001065E-3</v>
      </c>
      <c r="P14" s="234">
        <f t="shared" si="7"/>
        <v>-9.50389934855949E-4</v>
      </c>
      <c r="Q14" s="235">
        <f t="shared" si="8"/>
        <v>-9.50389934855949E-4</v>
      </c>
      <c r="R14" s="234">
        <f t="shared" si="9"/>
        <v>0.99904961006514403</v>
      </c>
      <c r="S14" s="46">
        <f t="shared" si="10"/>
        <v>101.31037084113626</v>
      </c>
    </row>
    <row r="15" spans="1:19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('Anual_1947-1989 (ref1987)'!AG17)</f>
        <v>1.2944811308554196</v>
      </c>
      <c r="H15" s="234">
        <f>('Anual_1947-1989 (ref1987)'!AI17)</f>
        <v>1.2525081758754761</v>
      </c>
      <c r="I15" s="234">
        <f t="shared" si="2"/>
        <v>1.0335111225526374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('Anual_1947-1989 (ref1987)'!AM17)</f>
        <v>0.99819236970879754</v>
      </c>
      <c r="M15" s="234">
        <f t="shared" si="4"/>
        <v>-1.8076302912024556E-3</v>
      </c>
      <c r="N15" s="234">
        <f t="shared" si="5"/>
        <v>-3.6572998403231198E-3</v>
      </c>
      <c r="O15" s="234">
        <f t="shared" si="6"/>
        <v>1.9516746726819807E-5</v>
      </c>
      <c r="P15" s="234">
        <f t="shared" si="7"/>
        <v>-3.6377830935962999E-3</v>
      </c>
      <c r="Q15" s="235">
        <f t="shared" si="8"/>
        <v>-3.6377830935962999E-3</v>
      </c>
      <c r="R15" s="234">
        <f t="shared" si="9"/>
        <v>0.9963622169064037</v>
      </c>
      <c r="S15" s="46">
        <f t="shared" si="10"/>
        <v>100.9418256868844</v>
      </c>
    </row>
    <row r="16" spans="1:19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('Anual_1947-1989 (ref1987)'!AG18)</f>
        <v>1.3325422113805159</v>
      </c>
      <c r="H16" s="234">
        <f>('Anual_1947-1989 (ref1987)'!AI18)</f>
        <v>1.5051006513736263</v>
      </c>
      <c r="I16" s="234">
        <f t="shared" si="2"/>
        <v>0.88535089674193856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('Anual_1947-1989 (ref1987)'!AM18)</f>
        <v>1.1313904003460749</v>
      </c>
      <c r="M16" s="234">
        <f t="shared" si="4"/>
        <v>0.13139040034607485</v>
      </c>
      <c r="N16" s="234">
        <f t="shared" si="5"/>
        <v>-1.7757176764267182E-4</v>
      </c>
      <c r="O16" s="234">
        <f t="shared" si="6"/>
        <v>-4.6175168613336371E-4</v>
      </c>
      <c r="P16" s="234">
        <f t="shared" si="7"/>
        <v>-6.3932345377603554E-4</v>
      </c>
      <c r="Q16" s="235">
        <f t="shared" si="8"/>
        <v>-6.3932345377603554E-4</v>
      </c>
      <c r="R16" s="234">
        <f t="shared" si="9"/>
        <v>0.99936067654622396</v>
      </c>
      <c r="S16" s="46">
        <f t="shared" si="10"/>
        <v>100.87729121025581</v>
      </c>
    </row>
    <row r="17" spans="1:19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('Anual_1947-1989 (ref1987)'!AG19)</f>
        <v>1.4951308032546156</v>
      </c>
      <c r="H17" s="234">
        <f>('Anual_1947-1989 (ref1987)'!AI19)</f>
        <v>1.3271953776813186</v>
      </c>
      <c r="I17" s="234">
        <f t="shared" si="2"/>
        <v>1.1265340645374227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('Anual_1947-1989 (ref1987)'!AM19)</f>
        <v>0.91799787044449688</v>
      </c>
      <c r="M17" s="234">
        <f t="shared" si="4"/>
        <v>-8.2002129555503123E-2</v>
      </c>
      <c r="N17" s="234">
        <f t="shared" si="5"/>
        <v>-5.3733339754250863E-3</v>
      </c>
      <c r="O17" s="234">
        <f t="shared" si="6"/>
        <v>1.2166481430811004E-3</v>
      </c>
      <c r="P17" s="234">
        <f t="shared" si="7"/>
        <v>-4.1566858323439856E-3</v>
      </c>
      <c r="Q17" s="235">
        <f t="shared" si="8"/>
        <v>-4.1566858323439856E-3</v>
      </c>
      <c r="R17" s="234">
        <f t="shared" si="9"/>
        <v>0.99584331416765604</v>
      </c>
      <c r="S17" s="46">
        <f t="shared" si="10"/>
        <v>100.45797600307689</v>
      </c>
    </row>
    <row r="18" spans="1:19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('Anual_1947-1989 (ref1987)'!AG20)</f>
        <v>1.7274190613321805</v>
      </c>
      <c r="H18" s="234">
        <f>('Anual_1947-1989 (ref1987)'!AI20)</f>
        <v>1.508054744423847</v>
      </c>
      <c r="I18" s="234">
        <f t="shared" si="2"/>
        <v>1.1454617730022405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('Anual_1947-1989 (ref1987)'!AM20)</f>
        <v>0.87762720150491247</v>
      </c>
      <c r="M18" s="234">
        <f t="shared" si="4"/>
        <v>-0.12237279849508753</v>
      </c>
      <c r="N18" s="234">
        <f t="shared" si="5"/>
        <v>-1.0617326973485725E-3</v>
      </c>
      <c r="O18" s="234">
        <f t="shared" si="6"/>
        <v>5.2539457778404846E-4</v>
      </c>
      <c r="P18" s="234">
        <f t="shared" si="7"/>
        <v>-5.36338119564524E-4</v>
      </c>
      <c r="Q18" s="235">
        <f t="shared" si="8"/>
        <v>-5.36338119564524E-4</v>
      </c>
      <c r="R18" s="234">
        <f t="shared" si="9"/>
        <v>0.99946366188043545</v>
      </c>
      <c r="S18" s="46">
        <f t="shared" si="10"/>
        <v>100.40409656113215</v>
      </c>
    </row>
    <row r="19" spans="1:19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('Anual_1947-1989 (ref1987)'!AG21)</f>
        <v>1.9172322282278897</v>
      </c>
      <c r="H19" s="234">
        <f>('Anual_1947-1989 (ref1987)'!AI21)</f>
        <v>2.5788465400686782</v>
      </c>
      <c r="I19" s="234">
        <f t="shared" si="2"/>
        <v>0.74344564456977391</v>
      </c>
      <c r="J19" s="234">
        <f>('Anual_1947-1989 (ref1987)'!AP21)</f>
        <v>1.2264569350783991</v>
      </c>
      <c r="K19" s="234">
        <f t="shared" si="3"/>
        <v>0.22645693507839915</v>
      </c>
      <c r="L19" s="234">
        <f>('Anual_1947-1989 (ref1987)'!AM21)</f>
        <v>1.2145758087494145</v>
      </c>
      <c r="M19" s="234">
        <f t="shared" si="4"/>
        <v>0.21457580874941451</v>
      </c>
      <c r="N19" s="234">
        <f t="shared" si="5"/>
        <v>1.0217972029288088E-2</v>
      </c>
      <c r="O19" s="234">
        <f t="shared" si="6"/>
        <v>1.5925503972574562E-3</v>
      </c>
      <c r="P19" s="234">
        <f t="shared" si="7"/>
        <v>1.1810522426545544E-2</v>
      </c>
      <c r="Q19" s="235">
        <f t="shared" si="8"/>
        <v>1.1810522426545544E-2</v>
      </c>
      <c r="R19" s="234">
        <f t="shared" si="9"/>
        <v>1.0118105224265455</v>
      </c>
      <c r="S19" s="46">
        <f t="shared" si="10"/>
        <v>101.58992139528443</v>
      </c>
    </row>
    <row r="20" spans="1:19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('Anual_1947-1989 (ref1987)'!AG22)</f>
        <v>1.6567337881840336</v>
      </c>
      <c r="H20" s="234">
        <f>('Anual_1947-1989 (ref1987)'!AI22)</f>
        <v>1.5719860603146842</v>
      </c>
      <c r="I20" s="234">
        <f t="shared" si="2"/>
        <v>1.0539112464218572</v>
      </c>
      <c r="J20" s="234">
        <f>('Anual_1947-1989 (ref1987)'!AP22)</f>
        <v>1.0105776775259325</v>
      </c>
      <c r="K20" s="234">
        <f t="shared" si="3"/>
        <v>1.0577677525932527E-2</v>
      </c>
      <c r="L20" s="234">
        <f>('Anual_1947-1989 (ref1987)'!AM22)</f>
        <v>0.94386766996014781</v>
      </c>
      <c r="M20" s="234">
        <f t="shared" si="4"/>
        <v>-5.6132330039852185E-2</v>
      </c>
      <c r="N20" s="234">
        <f t="shared" si="5"/>
        <v>7.2523496545809829E-4</v>
      </c>
      <c r="O20" s="234">
        <f t="shared" si="6"/>
        <v>-1.3114690829829428E-3</v>
      </c>
      <c r="P20" s="234">
        <f t="shared" si="7"/>
        <v>-5.862341175248445E-4</v>
      </c>
      <c r="Q20" s="235">
        <f t="shared" si="8"/>
        <v>-5.862341175248445E-4</v>
      </c>
      <c r="R20" s="234">
        <f t="shared" si="9"/>
        <v>0.9994137658824751</v>
      </c>
      <c r="S20" s="46">
        <f t="shared" si="10"/>
        <v>101.53036591736584</v>
      </c>
    </row>
    <row r="21" spans="1:19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('Anual_1947-1989 (ref1987)'!AG23)</f>
        <v>1.4129038327990269</v>
      </c>
      <c r="H21" s="234">
        <f>('Anual_1947-1989 (ref1987)'!AI23)</f>
        <v>1.1241279949371206</v>
      </c>
      <c r="I21" s="234">
        <f t="shared" si="2"/>
        <v>1.256888752137215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('Anual_1947-1989 (ref1987)'!AM23)</f>
        <v>0.82965494685583019</v>
      </c>
      <c r="M21" s="234">
        <f t="shared" si="4"/>
        <v>-0.17034505314416981</v>
      </c>
      <c r="N21" s="234">
        <f t="shared" si="5"/>
        <v>-6.1942515827318441E-3</v>
      </c>
      <c r="O21" s="234">
        <f t="shared" si="6"/>
        <v>-1.4675783654766301E-3</v>
      </c>
      <c r="P21" s="234">
        <f t="shared" si="7"/>
        <v>-7.6618299482084738E-3</v>
      </c>
      <c r="Q21" s="235">
        <f t="shared" si="8"/>
        <v>-7.6618299482084738E-3</v>
      </c>
      <c r="R21" s="234">
        <f t="shared" si="9"/>
        <v>0.99233817005179148</v>
      </c>
      <c r="S21" s="46">
        <f t="shared" si="10"/>
        <v>100.7524575191276</v>
      </c>
    </row>
    <row r="22" spans="1:19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('Anual_1947-1989 (ref1987)'!AG24)</f>
        <v>1.3044522547735196</v>
      </c>
      <c r="H22" s="234">
        <f>('Anual_1947-1989 (ref1987)'!AI24)</f>
        <v>1.199528233129121</v>
      </c>
      <c r="I22" s="234">
        <f t="shared" si="2"/>
        <v>1.0874710729989998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('Anual_1947-1989 (ref1987)'!AM24)</f>
        <v>0.93051165790538848</v>
      </c>
      <c r="M22" s="234">
        <f t="shared" si="4"/>
        <v>-6.9488342094611522E-2</v>
      </c>
      <c r="N22" s="234">
        <f t="shared" si="5"/>
        <v>-1.4627769495220802E-3</v>
      </c>
      <c r="O22" s="234">
        <f t="shared" si="6"/>
        <v>4.113521895333206E-5</v>
      </c>
      <c r="P22" s="234">
        <f t="shared" si="7"/>
        <v>-1.421641730568748E-3</v>
      </c>
      <c r="Q22" s="235">
        <f t="shared" si="8"/>
        <v>-1.421641730568748E-3</v>
      </c>
      <c r="R22" s="234">
        <f t="shared" si="9"/>
        <v>0.9985783582694312</v>
      </c>
      <c r="S22" s="46">
        <f t="shared" si="10"/>
        <v>100.60922362106105</v>
      </c>
    </row>
    <row r="23" spans="1:19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('Anual_1947-1989 (ref1987)'!AG25)</f>
        <v>1.2200846714349667</v>
      </c>
      <c r="H23" s="234">
        <f>('Anual_1947-1989 (ref1987)'!AI25)</f>
        <v>1.2622507070437996</v>
      </c>
      <c r="I23" s="234">
        <f t="shared" si="2"/>
        <v>0.96659456368411467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('Anual_1947-1989 (ref1987)'!AM25)</f>
        <v>1.0608630004445074</v>
      </c>
      <c r="M23" s="234">
        <f t="shared" si="4"/>
        <v>6.0863000444507431E-2</v>
      </c>
      <c r="N23" s="234">
        <f t="shared" si="5"/>
        <v>-3.0017875746831749E-3</v>
      </c>
      <c r="O23" s="234">
        <f t="shared" si="6"/>
        <v>-4.3427795357032248E-4</v>
      </c>
      <c r="P23" s="234">
        <f t="shared" si="7"/>
        <v>-3.4360655282534972E-3</v>
      </c>
      <c r="Q23" s="235">
        <f t="shared" si="8"/>
        <v>-3.4360655282534972E-3</v>
      </c>
      <c r="R23" s="234">
        <f t="shared" si="9"/>
        <v>0.99656393447174652</v>
      </c>
      <c r="S23" s="46">
        <f t="shared" si="10"/>
        <v>100.26352373595238</v>
      </c>
    </row>
    <row r="24" spans="1:19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('Anual_1947-1989 (ref1987)'!AG26)</f>
        <v>1.2264461389408234</v>
      </c>
      <c r="H24" s="234">
        <f>('Anual_1947-1989 (ref1987)'!AI26)</f>
        <v>1.2954864992768444</v>
      </c>
      <c r="I24" s="234">
        <f t="shared" si="2"/>
        <v>0.94670700128904461</v>
      </c>
      <c r="J24" s="234">
        <f>('Anual_1947-1989 (ref1987)'!AP26)</f>
        <v>1.0470284180288756</v>
      </c>
      <c r="K24" s="234">
        <f t="shared" si="3"/>
        <v>4.7028418028875585E-2</v>
      </c>
      <c r="L24" s="234">
        <f>('Anual_1947-1989 (ref1987)'!AM26)</f>
        <v>1.0322982151427353</v>
      </c>
      <c r="M24" s="234">
        <f t="shared" si="4"/>
        <v>3.2298215142735343E-2</v>
      </c>
      <c r="N24" s="234">
        <f t="shared" si="5"/>
        <v>2.9882026195348983E-3</v>
      </c>
      <c r="O24" s="234">
        <f t="shared" si="6"/>
        <v>-3.5751442929136466E-6</v>
      </c>
      <c r="P24" s="234">
        <f t="shared" si="7"/>
        <v>2.9846274752419848E-3</v>
      </c>
      <c r="Q24" s="235">
        <f t="shared" si="8"/>
        <v>2.9846274752419848E-3</v>
      </c>
      <c r="R24" s="234">
        <f t="shared" si="9"/>
        <v>1.0029846274752421</v>
      </c>
      <c r="S24" s="46">
        <f t="shared" si="10"/>
        <v>100.56277300365929</v>
      </c>
    </row>
    <row r="25" spans="1:19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('Anual_1947-1989 (ref1987)'!AG27)</f>
        <v>1.2239571504412392</v>
      </c>
      <c r="H25" s="234">
        <f>('Anual_1947-1989 (ref1987)'!AI27)</f>
        <v>1.2958957261331123</v>
      </c>
      <c r="I25" s="234">
        <f t="shared" si="2"/>
        <v>0.94448737329620325</v>
      </c>
      <c r="J25" s="234">
        <f>('Anual_1947-1989 (ref1987)'!AP27)</f>
        <v>1.0994430924831666</v>
      </c>
      <c r="K25" s="234">
        <f t="shared" si="3"/>
        <v>9.9443092483166629E-2</v>
      </c>
      <c r="L25" s="234">
        <f>('Anual_1947-1989 (ref1987)'!AM27)</f>
        <v>1.0097583802659122</v>
      </c>
      <c r="M25" s="234">
        <f t="shared" si="4"/>
        <v>9.7583802659122476E-3</v>
      </c>
      <c r="N25" s="234">
        <f t="shared" si="5"/>
        <v>6.7997998800806408E-3</v>
      </c>
      <c r="O25" s="234">
        <f t="shared" si="6"/>
        <v>-4.0582932372535629E-5</v>
      </c>
      <c r="P25" s="234">
        <f t="shared" si="7"/>
        <v>6.7592169477081049E-3</v>
      </c>
      <c r="Q25" s="235">
        <f t="shared" si="8"/>
        <v>6.7592169477081049E-3</v>
      </c>
      <c r="R25" s="234">
        <f t="shared" si="9"/>
        <v>1.0067592169477082</v>
      </c>
      <c r="S25" s="46">
        <f t="shared" si="10"/>
        <v>101.24249860325415</v>
      </c>
    </row>
    <row r="26" spans="1:19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('Anual_1947-1989 (ref1987)'!AG28)</f>
        <v>1.2013271643716867</v>
      </c>
      <c r="H26" s="234">
        <f>('Anual_1947-1989 (ref1987)'!AI28)</f>
        <v>1.1521656449001481</v>
      </c>
      <c r="I26" s="234">
        <f t="shared" si="2"/>
        <v>1.0426687947945186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('Anual_1947-1989 (ref1987)'!AM28)</f>
        <v>0.98794648485185432</v>
      </c>
      <c r="M26" s="234">
        <f t="shared" si="4"/>
        <v>-1.2053515148145677E-2</v>
      </c>
      <c r="N26" s="234">
        <f t="shared" si="5"/>
        <v>-4.3986824468798822E-3</v>
      </c>
      <c r="O26" s="234">
        <f t="shared" si="6"/>
        <v>2.1184824487939781E-4</v>
      </c>
      <c r="P26" s="234">
        <f t="shared" si="7"/>
        <v>-4.1868342020004844E-3</v>
      </c>
      <c r="Q26" s="235">
        <f t="shared" si="8"/>
        <v>-4.1868342020004844E-3</v>
      </c>
      <c r="R26" s="234">
        <f t="shared" si="9"/>
        <v>0.9958131657979995</v>
      </c>
      <c r="S26" s="46">
        <f t="shared" si="10"/>
        <v>100.81861304740606</v>
      </c>
    </row>
    <row r="27" spans="1:19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('Anual_1947-1989 (ref1987)'!AG29)</f>
        <v>1.1657640809224212</v>
      </c>
      <c r="H27" s="234">
        <f>('Anual_1947-1989 (ref1987)'!AI29)</f>
        <v>1.2114459988077695</v>
      </c>
      <c r="I27" s="234">
        <f t="shared" si="2"/>
        <v>0.96229141213862968</v>
      </c>
      <c r="J27" s="234">
        <f>('Anual_1947-1989 (ref1987)'!AP29)</f>
        <v>1.0042949390459408</v>
      </c>
      <c r="K27" s="234">
        <f t="shared" si="3"/>
        <v>4.2949390459408043E-3</v>
      </c>
      <c r="L27" s="234">
        <f>('Anual_1947-1989 (ref1987)'!AM29)</f>
        <v>1.0369617879388047</v>
      </c>
      <c r="M27" s="234">
        <f t="shared" si="4"/>
        <v>3.6961787938804669E-2</v>
      </c>
      <c r="N27" s="234">
        <f t="shared" si="5"/>
        <v>3.3335797333312227E-4</v>
      </c>
      <c r="O27" s="234">
        <f t="shared" si="6"/>
        <v>-5.6595934408711058E-4</v>
      </c>
      <c r="P27" s="234">
        <f t="shared" si="7"/>
        <v>-2.3260137075398831E-4</v>
      </c>
      <c r="Q27" s="235">
        <f t="shared" si="8"/>
        <v>-2.3260137075398831E-4</v>
      </c>
      <c r="R27" s="234">
        <f t="shared" si="9"/>
        <v>0.99976739862924602</v>
      </c>
      <c r="S27" s="46">
        <f t="shared" si="10"/>
        <v>100.79516249981371</v>
      </c>
    </row>
    <row r="28" spans="1:19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('Anual_1947-1989 (ref1987)'!AG30)</f>
        <v>1.1268160798739266</v>
      </c>
      <c r="H28" s="234">
        <f>('Anual_1947-1989 (ref1987)'!AI30)</f>
        <v>1.3960517152357295</v>
      </c>
      <c r="I28" s="234">
        <f t="shared" si="2"/>
        <v>0.80714494139184434</v>
      </c>
      <c r="J28" s="234">
        <f>('Anual_1947-1989 (ref1987)'!AP30)</f>
        <v>1.1185901187265608</v>
      </c>
      <c r="K28" s="234">
        <f t="shared" si="3"/>
        <v>0.11859011872656078</v>
      </c>
      <c r="L28" s="234">
        <f>('Anual_1947-1989 (ref1987)'!AM30)</f>
        <v>1.171420935555642</v>
      </c>
      <c r="M28" s="234">
        <f t="shared" si="4"/>
        <v>0.17142093555564197</v>
      </c>
      <c r="N28" s="234">
        <f t="shared" si="5"/>
        <v>8.0672526906133534E-3</v>
      </c>
      <c r="O28" s="234">
        <f t="shared" si="6"/>
        <v>-1.707137906707733E-3</v>
      </c>
      <c r="P28" s="234">
        <f t="shared" si="7"/>
        <v>6.3601147839056201E-3</v>
      </c>
      <c r="Q28" s="235">
        <f t="shared" si="8"/>
        <v>6.3601147839056201E-3</v>
      </c>
      <c r="R28" s="234">
        <f t="shared" si="9"/>
        <v>1.0063601147839056</v>
      </c>
      <c r="S28" s="46">
        <f t="shared" si="10"/>
        <v>101.43623130297495</v>
      </c>
    </row>
    <row r="29" spans="1:19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('Anual_1947-1989 (ref1987)'!AG31)</f>
        <v>1.275917166649571</v>
      </c>
      <c r="H29" s="234">
        <f>('Anual_1947-1989 (ref1987)'!AI31)</f>
        <v>1.3914260300571599</v>
      </c>
      <c r="I29" s="234">
        <f t="shared" si="2"/>
        <v>0.91698526482011855</v>
      </c>
      <c r="J29" s="234">
        <f>('Anual_1947-1989 (ref1987)'!AP31)</f>
        <v>0.83311382843720716</v>
      </c>
      <c r="K29" s="234">
        <f t="shared" si="3"/>
        <v>-0.16688617156279284</v>
      </c>
      <c r="L29" s="234">
        <f>('Anual_1947-1989 (ref1987)'!AM31)</f>
        <v>1.1947731974439642</v>
      </c>
      <c r="M29" s="234">
        <f t="shared" si="4"/>
        <v>0.19477319744396415</v>
      </c>
      <c r="N29" s="234">
        <f t="shared" si="5"/>
        <v>-1.6043671029812932E-2</v>
      </c>
      <c r="O29" s="234">
        <f t="shared" si="6"/>
        <v>-9.1647040883226141E-3</v>
      </c>
      <c r="P29" s="234">
        <f t="shared" si="7"/>
        <v>-2.5208375118135548E-2</v>
      </c>
      <c r="Q29" s="235">
        <f t="shared" si="8"/>
        <v>-2.5208375118135548E-2</v>
      </c>
      <c r="R29" s="234">
        <f t="shared" si="9"/>
        <v>0.97479162488186444</v>
      </c>
      <c r="S29" s="46">
        <f t="shared" si="10"/>
        <v>98.879188733719587</v>
      </c>
    </row>
    <row r="30" spans="1:19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('Anual_1947-1989 (ref1987)'!AG32)</f>
        <v>1.2896054889174027</v>
      </c>
      <c r="H30" s="234">
        <f>('Anual_1947-1989 (ref1987)'!AI32)</f>
        <v>1.228221122448157</v>
      </c>
      <c r="I30" s="234">
        <f t="shared" si="2"/>
        <v>1.0499782696676727</v>
      </c>
      <c r="J30" s="234">
        <f>('Anual_1947-1989 (ref1987)'!AP32)</f>
        <v>0.9539569412069</v>
      </c>
      <c r="K30" s="234">
        <f t="shared" si="3"/>
        <v>-4.60430587931E-2</v>
      </c>
      <c r="L30" s="234">
        <f>('Anual_1947-1989 (ref1987)'!AM32)</f>
        <v>0.97511380021819194</v>
      </c>
      <c r="M30" s="234">
        <f t="shared" si="4"/>
        <v>-2.488619978180806E-2</v>
      </c>
      <c r="N30" s="234">
        <f t="shared" si="5"/>
        <v>-4.407587013307037E-3</v>
      </c>
      <c r="O30" s="234">
        <f t="shared" si="6"/>
        <v>9.6935654215037016E-4</v>
      </c>
      <c r="P30" s="234">
        <f t="shared" si="7"/>
        <v>-3.4382304711566671E-3</v>
      </c>
      <c r="Q30" s="235">
        <f t="shared" si="8"/>
        <v>-3.4382304711566671E-3</v>
      </c>
      <c r="R30" s="234">
        <f t="shared" si="9"/>
        <v>0.99656176952884334</v>
      </c>
      <c r="S30" s="46">
        <f t="shared" si="10"/>
        <v>98.53921929405206</v>
      </c>
    </row>
    <row r="31" spans="1:19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('Anual_1947-1989 (ref1987)'!AG33)</f>
        <v>1.4187986131693633</v>
      </c>
      <c r="H31" s="234">
        <f>('Anual_1947-1989 (ref1987)'!AI33)</f>
        <v>1.5339267163258381</v>
      </c>
      <c r="I31" s="234">
        <f t="shared" si="2"/>
        <v>0.92494549972228324</v>
      </c>
      <c r="J31" s="234">
        <f>('Anual_1947-1989 (ref1987)'!AP33)</f>
        <v>1.1150963289647406</v>
      </c>
      <c r="K31" s="234">
        <f t="shared" si="3"/>
        <v>0.11509632896474065</v>
      </c>
      <c r="L31" s="234">
        <f>('Anual_1947-1989 (ref1987)'!AM33)</f>
        <v>1.0238295574793894</v>
      </c>
      <c r="M31" s="234">
        <f t="shared" si="4"/>
        <v>2.3829557479389418E-2</v>
      </c>
      <c r="N31" s="234">
        <f t="shared" si="5"/>
        <v>8.7378509985774223E-3</v>
      </c>
      <c r="O31" s="234">
        <f t="shared" si="6"/>
        <v>-5.5608958274465294E-4</v>
      </c>
      <c r="P31" s="234">
        <f t="shared" si="7"/>
        <v>8.1817614158327702E-3</v>
      </c>
      <c r="Q31" s="235">
        <f t="shared" si="8"/>
        <v>8.1817614158327702E-3</v>
      </c>
      <c r="R31" s="234">
        <f t="shared" si="9"/>
        <v>1.0081817614158328</v>
      </c>
      <c r="S31" s="46">
        <f t="shared" si="10"/>
        <v>99.345443676418427</v>
      </c>
    </row>
    <row r="32" spans="1:19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('Anual_1947-1989 (ref1987)'!AG34)</f>
        <v>1.4374725105129125</v>
      </c>
      <c r="H32" s="234">
        <f>('Anual_1947-1989 (ref1987)'!AI34)</f>
        <v>1.6518191445245833</v>
      </c>
      <c r="I32" s="234">
        <f t="shared" si="2"/>
        <v>0.8702360154123514</v>
      </c>
      <c r="J32" s="234">
        <f>('Anual_1947-1989 (ref1987)'!AP34)</f>
        <v>1.1669463710676247</v>
      </c>
      <c r="K32" s="234">
        <f t="shared" si="3"/>
        <v>0.16694637106762467</v>
      </c>
      <c r="L32" s="234">
        <f>('Anual_1947-1989 (ref1987)'!AM34)</f>
        <v>1.0637449177063412</v>
      </c>
      <c r="M32" s="234">
        <f t="shared" si="4"/>
        <v>6.3744917706341164E-2</v>
      </c>
      <c r="N32" s="234">
        <f t="shared" si="5"/>
        <v>1.1008951550903942E-2</v>
      </c>
      <c r="O32" s="234">
        <f t="shared" si="6"/>
        <v>-3.9830169012788555E-4</v>
      </c>
      <c r="P32" s="234">
        <f t="shared" si="7"/>
        <v>1.0610649860776056E-2</v>
      </c>
      <c r="Q32" s="235">
        <f t="shared" si="8"/>
        <v>1.0610649860776056E-2</v>
      </c>
      <c r="R32" s="234">
        <f t="shared" si="9"/>
        <v>1.0106106498607761</v>
      </c>
      <c r="S32" s="46">
        <f t="shared" si="10"/>
        <v>100.39956339453235</v>
      </c>
    </row>
    <row r="33" spans="1:19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('Anual_1947-1989 (ref1987)'!AG35)</f>
        <v>1.3868671836550772</v>
      </c>
      <c r="H33" s="234">
        <f>('Anual_1947-1989 (ref1987)'!AI35)</f>
        <v>1.1948845242489192</v>
      </c>
      <c r="I33" s="234">
        <f t="shared" si="2"/>
        <v>1.1606704710874338</v>
      </c>
      <c r="J33" s="234">
        <f>('Anual_1947-1989 (ref1987)'!AP35)</f>
        <v>0.86324113753831722</v>
      </c>
      <c r="K33" s="234">
        <f t="shared" si="3"/>
        <v>-0.13675886246168278</v>
      </c>
      <c r="L33" s="234">
        <f>('Anual_1947-1989 (ref1987)'!AM35)</f>
        <v>0.92731012180534489</v>
      </c>
      <c r="M33" s="234">
        <f t="shared" si="4"/>
        <v>-7.2689878194655111E-2</v>
      </c>
      <c r="N33" s="234">
        <f t="shared" si="5"/>
        <v>-1.1569862288993095E-2</v>
      </c>
      <c r="O33" s="234">
        <f t="shared" si="6"/>
        <v>9.3432792421739639E-4</v>
      </c>
      <c r="P33" s="234">
        <f t="shared" si="7"/>
        <v>-1.06355343647757E-2</v>
      </c>
      <c r="Q33" s="235">
        <f t="shared" si="8"/>
        <v>-1.06355343647757E-2</v>
      </c>
      <c r="R33" s="234">
        <f t="shared" si="9"/>
        <v>0.98936446563522429</v>
      </c>
      <c r="S33" s="46">
        <f t="shared" si="10"/>
        <v>99.331760387841328</v>
      </c>
    </row>
    <row r="34" spans="1:19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('Anual_1947-1989 (ref1987)'!AG36)</f>
        <v>1.5270397228627821</v>
      </c>
      <c r="H34" s="234">
        <f>('Anual_1947-1989 (ref1987)'!AI36)</f>
        <v>1.648256624213289</v>
      </c>
      <c r="I34" s="234">
        <f t="shared" si="2"/>
        <v>0.92645750693805728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('Anual_1947-1989 (ref1987)'!AM36)</f>
        <v>1.12453703761656</v>
      </c>
      <c r="M34" s="234">
        <f t="shared" si="4"/>
        <v>0.12453703761655999</v>
      </c>
      <c r="N34" s="234">
        <f t="shared" si="5"/>
        <v>-6.039563938882061E-3</v>
      </c>
      <c r="O34" s="234">
        <f t="shared" si="6"/>
        <v>-2.3093938802570208E-3</v>
      </c>
      <c r="P34" s="234">
        <f t="shared" si="7"/>
        <v>-8.3489578191390818E-3</v>
      </c>
      <c r="Q34" s="235">
        <f t="shared" si="8"/>
        <v>-8.3489578191390818E-3</v>
      </c>
      <c r="R34" s="234">
        <f t="shared" si="9"/>
        <v>0.99165104218086086</v>
      </c>
      <c r="S34" s="46">
        <f t="shared" si="10"/>
        <v>98.502443710262412</v>
      </c>
    </row>
    <row r="35" spans="1:19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('Anual_1947-1989 (ref1987)'!AG37)</f>
        <v>1.8281348928877246</v>
      </c>
      <c r="H35" s="234">
        <f>('Anual_1947-1989 (ref1987)'!AI37)</f>
        <v>2.1229867101671194</v>
      </c>
      <c r="I35" s="234">
        <f t="shared" si="2"/>
        <v>0.86111461938629641</v>
      </c>
      <c r="J35" s="234">
        <f>('Anual_1947-1989 (ref1987)'!AP37)</f>
        <v>0.80615686519862451</v>
      </c>
      <c r="K35" s="234">
        <f t="shared" si="3"/>
        <v>-0.19384313480137549</v>
      </c>
      <c r="L35" s="234">
        <f>('Anual_1947-1989 (ref1987)'!AM37)</f>
        <v>1.2933892863097718</v>
      </c>
      <c r="M35" s="234">
        <f t="shared" si="4"/>
        <v>0.29338928630977179</v>
      </c>
      <c r="N35" s="234">
        <f t="shared" si="5"/>
        <v>-1.6821824603570772E-2</v>
      </c>
      <c r="O35" s="234">
        <f t="shared" si="6"/>
        <v>-5.059854845322613E-3</v>
      </c>
      <c r="P35" s="234">
        <f t="shared" si="7"/>
        <v>-2.1881679448893385E-2</v>
      </c>
      <c r="Q35" s="235">
        <f t="shared" si="8"/>
        <v>-2.1881679448893385E-2</v>
      </c>
      <c r="R35" s="234">
        <f t="shared" si="9"/>
        <v>0.97811832055110659</v>
      </c>
      <c r="S35" s="46">
        <f t="shared" si="10"/>
        <v>96.347044812061782</v>
      </c>
    </row>
    <row r="36" spans="1:19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('Anual_1947-1989 (ref1987)'!AG38)</f>
        <v>2.0558491650107831</v>
      </c>
      <c r="H36" s="234">
        <f>('Anual_1947-1989 (ref1987)'!AI38)</f>
        <v>1.7005560831521107</v>
      </c>
      <c r="I36" s="234">
        <f t="shared" si="2"/>
        <v>1.2089275886744701</v>
      </c>
      <c r="J36" s="234">
        <f>('Anual_1947-1989 (ref1987)'!AP38)</f>
        <v>0.88110348439798869</v>
      </c>
      <c r="K36" s="234">
        <f t="shared" si="3"/>
        <v>-0.11889651560201131</v>
      </c>
      <c r="L36" s="234">
        <f>('Anual_1947-1989 (ref1987)'!AM38)</f>
        <v>0.88122386898509975</v>
      </c>
      <c r="M36" s="234">
        <f t="shared" si="4"/>
        <v>-0.11877613101490025</v>
      </c>
      <c r="N36" s="234">
        <f t="shared" si="5"/>
        <v>-1.4109911058066206E-2</v>
      </c>
      <c r="O36" s="234">
        <f t="shared" si="6"/>
        <v>5.2195015385256521E-4</v>
      </c>
      <c r="P36" s="234">
        <f t="shared" si="7"/>
        <v>-1.3587960904213641E-2</v>
      </c>
      <c r="Q36" s="235">
        <f t="shared" si="8"/>
        <v>-1.3587960904213641E-2</v>
      </c>
      <c r="R36" s="234">
        <f t="shared" si="9"/>
        <v>0.98641203909578634</v>
      </c>
      <c r="S36" s="46">
        <f t="shared" si="10"/>
        <v>95.03788493391896</v>
      </c>
    </row>
    <row r="37" spans="1:19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('Anual_1947-1989 (ref1987)'!AG39)</f>
        <v>1.9799696806276981</v>
      </c>
      <c r="H37" s="234">
        <f>('Anual_1947-1989 (ref1987)'!AI39)</f>
        <v>1.8317394183547369</v>
      </c>
      <c r="I37" s="234">
        <f t="shared" si="2"/>
        <v>1.0809232256442356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('Anual_1947-1989 (ref1987)'!AM39)</f>
        <v>0.9383056069137935</v>
      </c>
      <c r="M37" s="234">
        <f t="shared" si="4"/>
        <v>-6.16943930862065E-2</v>
      </c>
      <c r="N37" s="234">
        <f t="shared" si="5"/>
        <v>-2.4845353825872943E-3</v>
      </c>
      <c r="O37" s="234">
        <f t="shared" si="6"/>
        <v>4.5382005808332853E-4</v>
      </c>
      <c r="P37" s="234">
        <f t="shared" si="7"/>
        <v>-2.0307153245039656E-3</v>
      </c>
      <c r="Q37" s="235">
        <f t="shared" si="8"/>
        <v>-2.0307153245039656E-3</v>
      </c>
      <c r="R37" s="234">
        <f t="shared" si="9"/>
        <v>0.99796928467549606</v>
      </c>
      <c r="S37" s="46">
        <f t="shared" si="10"/>
        <v>94.844890044575209</v>
      </c>
    </row>
    <row r="38" spans="1:19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('Anual_1947-1989 (ref1987)'!AG40)</f>
        <v>2.4202205314314336</v>
      </c>
      <c r="H38" s="234">
        <f>('Anual_1947-1989 (ref1987)'!AI40)</f>
        <v>3.0545399400409101</v>
      </c>
      <c r="I38" s="234">
        <f t="shared" si="2"/>
        <v>0.79233553298995951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('Anual_1947-1989 (ref1987)'!AM40)</f>
        <v>1.2688084372486637</v>
      </c>
      <c r="M38" s="234">
        <f t="shared" si="4"/>
        <v>0.26880843724866366</v>
      </c>
      <c r="N38" s="234">
        <f t="shared" si="5"/>
        <v>-9.1617776923732207E-4</v>
      </c>
      <c r="O38" s="234">
        <f t="shared" si="6"/>
        <v>5.4811313055435846E-3</v>
      </c>
      <c r="P38" s="234">
        <f t="shared" si="7"/>
        <v>4.5649535363062625E-3</v>
      </c>
      <c r="Q38" s="235">
        <f t="shared" si="8"/>
        <v>4.5649535363062625E-3</v>
      </c>
      <c r="R38" s="234">
        <f t="shared" si="9"/>
        <v>1.0045649535363064</v>
      </c>
      <c r="S38" s="46">
        <f t="shared" si="10"/>
        <v>95.27785256078478</v>
      </c>
    </row>
    <row r="39" spans="1:19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('Anual_1947-1989 (ref1987)'!AG41)</f>
        <v>2.967331073819806</v>
      </c>
      <c r="H39" s="234">
        <f>('Anual_1947-1989 (ref1987)'!AI41)</f>
        <v>3.3114485212482885</v>
      </c>
      <c r="I39" s="234">
        <f t="shared" si="2"/>
        <v>0.89608250129198341</v>
      </c>
      <c r="J39" s="234">
        <f>('Anual_1947-1989 (ref1987)'!AP41)</f>
        <v>1.059696046486118</v>
      </c>
      <c r="K39" s="234">
        <f t="shared" si="3"/>
        <v>5.9696046486118037E-2</v>
      </c>
      <c r="L39" s="234">
        <f>('Anual_1947-1989 (ref1987)'!AM41)</f>
        <v>1.0840800354234779</v>
      </c>
      <c r="M39" s="234">
        <f t="shared" si="4"/>
        <v>8.4080035423477861E-2</v>
      </c>
      <c r="N39" s="234">
        <f t="shared" si="5"/>
        <v>6.3736229731408186E-3</v>
      </c>
      <c r="O39" s="234">
        <f t="shared" si="6"/>
        <v>4.8403235888885279E-3</v>
      </c>
      <c r="P39" s="234">
        <f t="shared" si="7"/>
        <v>1.1213946562029346E-2</v>
      </c>
      <c r="Q39" s="235">
        <f t="shared" si="8"/>
        <v>1.1213946562029346E-2</v>
      </c>
      <c r="R39" s="234">
        <f t="shared" si="9"/>
        <v>1.0112139465620293</v>
      </c>
      <c r="S39" s="46">
        <f t="shared" si="10"/>
        <v>96.346293307946326</v>
      </c>
    </row>
    <row r="40" spans="1:19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('Anual_1947-1989 (ref1987)'!AG42)</f>
        <v>3.2699524789726095</v>
      </c>
      <c r="H40" s="234">
        <f>('Anual_1947-1989 (ref1987)'!AI42)</f>
        <v>3.1226083521248853</v>
      </c>
      <c r="I40" s="234">
        <f t="shared" si="2"/>
        <v>1.0471862335049027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('Anual_1947-1989 (ref1987)'!AM42)</f>
        <v>0.97514108065379135</v>
      </c>
      <c r="M40" s="234">
        <f t="shared" si="4"/>
        <v>-2.4858919346208652E-2</v>
      </c>
      <c r="N40" s="234">
        <f t="shared" si="5"/>
        <v>-4.3903315739144107E-3</v>
      </c>
      <c r="O40" s="234">
        <f t="shared" si="6"/>
        <v>-1.388692558043288E-3</v>
      </c>
      <c r="P40" s="234">
        <f t="shared" si="7"/>
        <v>-5.7790241319576989E-3</v>
      </c>
      <c r="Q40" s="235">
        <f t="shared" si="8"/>
        <v>-5.7790241319576989E-3</v>
      </c>
      <c r="R40" s="234">
        <f t="shared" si="9"/>
        <v>0.99422097586804226</v>
      </c>
      <c r="S40" s="46">
        <f t="shared" si="10"/>
        <v>95.789505753895028</v>
      </c>
    </row>
    <row r="41" spans="1:19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('Anual_1947-1989 (ref1987)'!AG43)</f>
        <v>2.4372614253776974</v>
      </c>
      <c r="H41" s="234">
        <f>('Anual_1947-1989 (ref1987)'!AI43)</f>
        <v>2.2786037903238219</v>
      </c>
      <c r="I41" s="234">
        <f t="shared" si="2"/>
        <v>1.0696293211341179</v>
      </c>
      <c r="J41" s="234">
        <f>('Anual_1947-1989 (ref1987)'!AP43)</f>
        <v>1.2707583780920078</v>
      </c>
      <c r="K41" s="234">
        <f t="shared" si="3"/>
        <v>0.27075837809200776</v>
      </c>
      <c r="L41" s="234">
        <f>('Anual_1947-1989 (ref1987)'!AM43)</f>
        <v>0.82934495984553491</v>
      </c>
      <c r="M41" s="234">
        <f t="shared" si="4"/>
        <v>-0.17065504015446509</v>
      </c>
      <c r="N41" s="234">
        <f t="shared" si="5"/>
        <v>2.2967142318062399E-2</v>
      </c>
      <c r="O41" s="234">
        <f t="shared" si="6"/>
        <v>-5.2963827810648774E-3</v>
      </c>
      <c r="P41" s="234">
        <f t="shared" si="7"/>
        <v>1.7670759536997521E-2</v>
      </c>
      <c r="Q41" s="235">
        <f t="shared" si="8"/>
        <v>1.7670759536997521E-2</v>
      </c>
      <c r="R41" s="234">
        <f t="shared" si="9"/>
        <v>1.0176707595369976</v>
      </c>
      <c r="S41" s="46">
        <f t="shared" si="10"/>
        <v>97.482179076239959</v>
      </c>
    </row>
    <row r="42" spans="1:19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('Anual_1947-1989 (ref1987)'!AG44)</f>
        <v>3.3169570216684852</v>
      </c>
      <c r="H42" s="234">
        <f>('Anual_1947-1989 (ref1987)'!AI44)</f>
        <v>2.8806362944324477</v>
      </c>
      <c r="I42" s="234">
        <f t="shared" si="2"/>
        <v>1.1514667881118268</v>
      </c>
      <c r="J42" s="234">
        <f>('Anual_1947-1989 (ref1987)'!AP44)</f>
        <v>0.891479939868144</v>
      </c>
      <c r="K42" s="234">
        <f t="shared" si="3"/>
        <v>-0.108520060131856</v>
      </c>
      <c r="L42" s="234">
        <f>('Anual_1947-1989 (ref1987)'!AM44)</f>
        <v>0.91979871047544559</v>
      </c>
      <c r="M42" s="234">
        <f t="shared" si="4"/>
        <v>-8.0201289524554409E-2</v>
      </c>
      <c r="N42" s="234">
        <f t="shared" si="5"/>
        <v>-1.0160504777174194E-2</v>
      </c>
      <c r="O42" s="234">
        <f t="shared" si="6"/>
        <v>-2.9598441264595903E-3</v>
      </c>
      <c r="P42" s="234">
        <f t="shared" si="7"/>
        <v>-1.3120348903633785E-2</v>
      </c>
      <c r="Q42" s="235">
        <f t="shared" si="8"/>
        <v>-1.3120348903633785E-2</v>
      </c>
      <c r="R42" s="234">
        <f t="shared" si="9"/>
        <v>0.98687965109636622</v>
      </c>
      <c r="S42" s="46">
        <f t="shared" si="10"/>
        <v>96.203178874873188</v>
      </c>
    </row>
    <row r="43" spans="1:19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('Anual_1947-1989 (ref1987)'!AG45)</f>
        <v>7.8237899692296313</v>
      </c>
      <c r="H43" s="234">
        <f>('Anual_1947-1989 (ref1987)'!AI45)</f>
        <v>7.442859984864123</v>
      </c>
      <c r="I43" s="234">
        <f t="shared" si="2"/>
        <v>1.0511805925598723</v>
      </c>
      <c r="J43" s="234">
        <f>('Anual_1947-1989 (ref1987)'!AP45)</f>
        <v>1.0793561025425611</v>
      </c>
      <c r="K43" s="234">
        <f t="shared" si="3"/>
        <v>7.9356102542561091E-2</v>
      </c>
      <c r="L43" s="234">
        <f>('Anual_1947-1989 (ref1987)'!AM45)</f>
        <v>0.91567275052262453</v>
      </c>
      <c r="M43" s="234">
        <f t="shared" si="4"/>
        <v>-8.4327249477375466E-2</v>
      </c>
      <c r="N43" s="234">
        <f t="shared" si="5"/>
        <v>7.4104977527788213E-3</v>
      </c>
      <c r="O43" s="234">
        <f t="shared" si="6"/>
        <v>-5.1272846341719443E-3</v>
      </c>
      <c r="P43" s="234">
        <f t="shared" si="7"/>
        <v>2.283213118606877E-3</v>
      </c>
      <c r="Q43" s="235">
        <f t="shared" si="8"/>
        <v>2.283213118606877E-3</v>
      </c>
      <c r="R43" s="234">
        <f t="shared" si="9"/>
        <v>1.0022832131186068</v>
      </c>
      <c r="S43" s="46">
        <f t="shared" si="10"/>
        <v>96.422831234931976</v>
      </c>
    </row>
    <row r="44" spans="1:19" ht="13.5" thickBot="1">
      <c r="A44" s="233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4">
        <f t="shared" si="0"/>
        <v>7.195439845693731E-2</v>
      </c>
      <c r="F44" s="234">
        <f t="shared" si="1"/>
        <v>3.4683396523905695E-2</v>
      </c>
      <c r="G44" s="234">
        <f>('Anual_1947-1989 (ref1987)'!AG46)</f>
        <v>13.868958821448906</v>
      </c>
      <c r="H44" s="234">
        <f>('Anual_1947-1989 (ref1987)'!AI46)</f>
        <v>11.048864939077795</v>
      </c>
      <c r="I44" s="234">
        <f t="shared" si="2"/>
        <v>1.2552383342470737</v>
      </c>
      <c r="J44" s="234">
        <f>('Anual_1947-1989 (ref1987)'!AP46)</f>
        <v>0.95366387405000119</v>
      </c>
      <c r="K44" s="234">
        <f t="shared" si="3"/>
        <v>-4.6336125949998808E-2</v>
      </c>
      <c r="L44" s="234">
        <f>('Anual_1947-1989 (ref1987)'!AM46)</f>
        <v>0.81578579804733975</v>
      </c>
      <c r="M44" s="234">
        <f t="shared" si="4"/>
        <v>-0.18421420195266025</v>
      </c>
      <c r="N44" s="234">
        <f t="shared" si="5"/>
        <v>-4.1850751546638294E-3</v>
      </c>
      <c r="O44" s="234">
        <f t="shared" si="6"/>
        <v>-7.8319262568091394E-3</v>
      </c>
      <c r="P44" s="234">
        <f t="shared" si="7"/>
        <v>-1.201700141147297E-2</v>
      </c>
      <c r="Q44" s="235">
        <f t="shared" si="8"/>
        <v>-1.201700141147297E-2</v>
      </c>
      <c r="R44" s="234">
        <f t="shared" si="9"/>
        <v>0.98798299858852701</v>
      </c>
      <c r="S44" s="46">
        <f t="shared" si="10"/>
        <v>95.264117935883576</v>
      </c>
    </row>
    <row r="45" spans="1:19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('Anual_1947-1989 (ref1987)'!AG47)</f>
        <v>30.678264677369455</v>
      </c>
      <c r="H45" s="234">
        <f>('Anual_1947-1989 (ref1987)'!AI47)</f>
        <v>23.563184667851882</v>
      </c>
      <c r="I45" s="234">
        <f t="shared" si="2"/>
        <v>1.301957486214711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('Anual_1947-1989 (ref1987)'!AM47)</f>
        <v>0.80788934000658041</v>
      </c>
      <c r="M45" s="234">
        <f t="shared" si="4"/>
        <v>-0.19211065999341959</v>
      </c>
      <c r="N45" s="234">
        <f t="shared" si="5"/>
        <v>-9.4848466959021917E-3</v>
      </c>
      <c r="O45" s="234">
        <f t="shared" si="6"/>
        <v>-2.9459570421100827E-3</v>
      </c>
      <c r="P45" s="234">
        <f t="shared" si="7"/>
        <v>-1.2430803738012274E-2</v>
      </c>
      <c r="Q45" s="235">
        <f t="shared" si="8"/>
        <v>-1.2430803738012274E-2</v>
      </c>
      <c r="R45" s="234">
        <f t="shared" si="9"/>
        <v>0.98756919626198769</v>
      </c>
      <c r="S45" s="46">
        <f t="shared" si="10"/>
        <v>94.079908382547742</v>
      </c>
    </row>
    <row r="46" spans="1:19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('Anual_1900-2000 (ref1985e2000)'!J21)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94.732800629572054</v>
      </c>
    </row>
    <row r="47" spans="1:19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('Anual_1900-2000 (ref1985e2000)'!J22)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95.344662615009085</v>
      </c>
    </row>
    <row r="48" spans="1:19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('Anual_1900-2000 (ref1985e2000)'!J23)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95.315807667094859</v>
      </c>
    </row>
    <row r="49" spans="1:19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4">
        <f t="shared" si="0"/>
        <v>9.3373798980511374E-2</v>
      </c>
      <c r="F49" s="234">
        <f t="shared" si="1"/>
        <v>3.5139305793780579E-3</v>
      </c>
      <c r="G49" s="234">
        <f>('Anual_1900-2000 (ref1985e2000)'!J24)</f>
        <v>23.314463274215104</v>
      </c>
      <c r="H49" s="234">
        <f>('Anual_1900-2000 (ref1985e2000)'!B24)</f>
        <v>21.571768666762537</v>
      </c>
      <c r="I49" s="234">
        <f t="shared" si="2"/>
        <v>1.0807858935617869</v>
      </c>
      <c r="J49" s="234">
        <f>('Anual_1900-2000 (ref1985e2000)'!R24)</f>
        <v>1.0405090985638821</v>
      </c>
      <c r="K49" s="234">
        <f t="shared" si="3"/>
        <v>4.0509098563882073E-2</v>
      </c>
      <c r="L49" s="234">
        <f>('Anual_1900-2000 (ref1985e2000)'!N24)</f>
        <v>0.90706287317240264</v>
      </c>
      <c r="M49" s="234">
        <f t="shared" si="4"/>
        <v>-9.2937126827597361E-2</v>
      </c>
      <c r="N49" s="234">
        <f t="shared" si="5"/>
        <v>4.0880601335821706E-3</v>
      </c>
      <c r="O49" s="234">
        <f t="shared" si="6"/>
        <v>-3.6003525398063582E-4</v>
      </c>
      <c r="P49" s="234">
        <f t="shared" si="7"/>
        <v>3.7280248796015348E-3</v>
      </c>
      <c r="Q49" s="235">
        <f t="shared" si="8"/>
        <v>3.7280248796015348E-3</v>
      </c>
      <c r="R49" s="234">
        <f t="shared" si="9"/>
        <v>1.0037280248796014</v>
      </c>
      <c r="S49" s="46">
        <f t="shared" si="10"/>
        <v>95.671147369497092</v>
      </c>
    </row>
    <row r="50" spans="1:19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('Anual_1900-2000 (ref1985e2000)'!J25)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96.400066436482589</v>
      </c>
    </row>
    <row r="51" spans="1:19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4">
        <f t="shared" si="0"/>
        <v>7.9434343089017617E-2</v>
      </c>
      <c r="F51" s="234">
        <f t="shared" si="1"/>
        <v>-1.9104776707794632E-2</v>
      </c>
      <c r="G51" s="234">
        <f>('Anual_1900-2000 (ref1985e2000)'!J26)</f>
        <v>1.1711701863893196</v>
      </c>
      <c r="H51" s="234">
        <f>('Anual_1900-2000 (ref1985e2000)'!B26)</f>
        <v>1.0835342435636763</v>
      </c>
      <c r="I51" s="234">
        <f t="shared" si="2"/>
        <v>1.0808797168582454</v>
      </c>
      <c r="J51" s="234">
        <f>('Anual_1900-2000 (ref1985e2000)'!R26)</f>
        <v>1.0101813129872743</v>
      </c>
      <c r="K51" s="234">
        <f t="shared" si="3"/>
        <v>1.0181312987274316E-2</v>
      </c>
      <c r="L51" s="234">
        <f>('Anual_1900-2000 (ref1985e2000)'!N26)</f>
        <v>0.92049825088490445</v>
      </c>
      <c r="M51" s="234">
        <f t="shared" si="4"/>
        <v>-7.9501749115095555E-2</v>
      </c>
      <c r="N51" s="234">
        <f t="shared" si="5"/>
        <v>8.7415704905216519E-4</v>
      </c>
      <c r="O51" s="234">
        <f t="shared" si="6"/>
        <v>1.6500445962421746E-3</v>
      </c>
      <c r="P51" s="234">
        <f t="shared" si="7"/>
        <v>2.5242016452943399E-3</v>
      </c>
      <c r="Q51" s="235">
        <f t="shared" si="8"/>
        <v>2.5242016452943399E-3</v>
      </c>
      <c r="R51" s="234">
        <f t="shared" si="9"/>
        <v>1.0025242016452944</v>
      </c>
      <c r="S51" s="46">
        <f t="shared" si="10"/>
        <v>96.643399642788054</v>
      </c>
    </row>
    <row r="52" spans="1:19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('Trimestral_1996-2018 (ref2010)'!J32)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96.680604589437635</v>
      </c>
    </row>
    <row r="53" spans="1:19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('Trimestral_1996-2018 (ref2010)'!J33)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96.539311574002468</v>
      </c>
    </row>
    <row r="54" spans="1:19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('Trimestral_1996-2018 (ref2010)'!J34)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95.285200103015214</v>
      </c>
    </row>
    <row r="55" spans="1:19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4">
        <f t="shared" si="0"/>
        <v>0.11319880679487761</v>
      </c>
      <c r="F55" s="234">
        <f t="shared" si="1"/>
        <v>-2.26366534727728E-2</v>
      </c>
      <c r="G55" s="234">
        <f>('Trimestral_1996-2018 (ref2010)'!J35)</f>
        <v>1.0686428353299242</v>
      </c>
      <c r="H55" s="234">
        <f>('Trimestral_1996-2018 (ref2010)'!B35)</f>
        <v>1.0404176133098821</v>
      </c>
      <c r="I55" s="234">
        <f t="shared" si="2"/>
        <v>1.0271287429768217</v>
      </c>
      <c r="J55" s="234">
        <f>('Trimestral_1996-2018 (ref2010)'!R35)</f>
        <v>0.95881711569433592</v>
      </c>
      <c r="K55" s="234">
        <f t="shared" si="3"/>
        <v>-4.118288430566408E-2</v>
      </c>
      <c r="L55" s="234">
        <f>('Trimestral_1996-2018 (ref2010)'!N35)</f>
        <v>0.99427662260467908</v>
      </c>
      <c r="M55" s="234">
        <f t="shared" si="4"/>
        <v>-5.7233773953209166E-3</v>
      </c>
      <c r="N55" s="234">
        <f t="shared" si="5"/>
        <v>-4.7883235854740856E-3</v>
      </c>
      <c r="O55" s="234">
        <f t="shared" si="6"/>
        <v>1.3030388912532284E-4</v>
      </c>
      <c r="P55" s="234">
        <f t="shared" si="7"/>
        <v>-4.6580196963487627E-3</v>
      </c>
      <c r="Q55" s="235">
        <f t="shared" si="8"/>
        <v>-4.6580196963487627E-3</v>
      </c>
      <c r="R55" s="234">
        <f t="shared" si="9"/>
        <v>0.99534198030365129</v>
      </c>
      <c r="S55" s="46">
        <f t="shared" si="10"/>
        <v>94.841359764164835</v>
      </c>
    </row>
    <row r="56" spans="1:19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('Anual_2000-2017 (ref2010)'!D27)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94.395007045633847</v>
      </c>
    </row>
    <row r="57" spans="1:19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('Anual_2000-2017 (ref2010)'!D28)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94.691539757185495</v>
      </c>
    </row>
    <row r="58" spans="1:19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('Anual_2000-2017 (ref2010)'!D29)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94.472126903534729</v>
      </c>
    </row>
    <row r="59" spans="1:19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('Anual_2000-2017 (ref2010)'!D30)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94.96450136168103</v>
      </c>
    </row>
    <row r="60" spans="1:19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('Anual_2000-2017 (ref2010)'!D31)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94.467191174101117</v>
      </c>
    </row>
    <row r="61" spans="1:19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('Anual_2000-2017 (ref2010)'!D32)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95.191509682797687</v>
      </c>
    </row>
    <row r="62" spans="1:19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('Anual_2000-2017 (ref2010)'!D33)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95.312067742390425</v>
      </c>
    </row>
    <row r="63" spans="1:19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('Anual_2000-2017 (ref2010)'!D34)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95.691267532257129</v>
      </c>
    </row>
    <row r="64" spans="1:19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('Anual_2000-2017 (ref2010)'!D35)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95.686570323950747</v>
      </c>
    </row>
    <row r="65" spans="1:19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('Anual_2000-2017 (ref2010)'!D36)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97.242080263873945</v>
      </c>
    </row>
    <row r="66" spans="1:19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('Anual_2000-2017 (ref2010)'!D37)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98.011950397021749</v>
      </c>
    </row>
    <row r="67" spans="1:19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1">(C67+D67)/2</f>
        <v>0.12382652510197809</v>
      </c>
      <c r="F67" s="234">
        <f t="shared" ref="F67:F72" si="12">(C67-D67)</f>
        <v>-1.3591954739177028E-2</v>
      </c>
      <c r="G67" s="234">
        <f>('Anual_2000-2017 (ref2010)'!D38)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97.479214315068575</v>
      </c>
    </row>
    <row r="68" spans="1:19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1"/>
        <v>0.1278093014523356</v>
      </c>
      <c r="F68" s="234">
        <f t="shared" si="12"/>
        <v>-2.3014960371324361E-2</v>
      </c>
      <c r="G68" s="234">
        <f>('Anual_2000-2017 (ref2010)'!D39)</f>
        <v>1.0785872103497052</v>
      </c>
      <c r="H68" s="234">
        <f>('Anual_2000-2017 (ref2010)'!B39)</f>
        <v>1.0747220368653212</v>
      </c>
      <c r="I68" s="234">
        <f t="shared" ref="I68:I72" si="13">(G68/H68)</f>
        <v>1.0035964401508484</v>
      </c>
      <c r="J68" s="234">
        <f>('Anual_2000-2017 (ref2010)'!K39)</f>
        <v>0.97584634779115498</v>
      </c>
      <c r="K68" s="234">
        <f t="shared" ref="K68:K73" si="14">J68-1</f>
        <v>-2.4153652208845022E-2</v>
      </c>
      <c r="L68" s="234">
        <f>('Anual_2000-2017 (ref2010)'!H39)</f>
        <v>1.0086724691694453</v>
      </c>
      <c r="M68" s="234">
        <f t="shared" ref="M68:M73" si="15">L68-1</f>
        <v>8.6724691694453071E-3</v>
      </c>
      <c r="N68" s="234">
        <f t="shared" ref="N68:N72" si="16">(E68)*(I68)*(K68)</f>
        <v>-3.0981638479609871E-3</v>
      </c>
      <c r="O68" s="234">
        <f t="shared" ref="O68:O72" si="17">(F68*M68)/L68</f>
        <v>-1.9788042239386841E-4</v>
      </c>
      <c r="P68" s="234">
        <f t="shared" ref="P68:P72" si="18">(N68+O68)</f>
        <v>-3.2960442703548554E-3</v>
      </c>
      <c r="Q68" s="235">
        <f t="shared" ref="Q68:Q73" si="19">P68</f>
        <v>-3.2960442703548554E-3</v>
      </c>
      <c r="R68" s="234">
        <f t="shared" ref="R68:R72" si="20">P68+1</f>
        <v>0.9967039557296451</v>
      </c>
      <c r="S68" s="46">
        <f t="shared" ref="S68:S72" si="21">S67*R68</f>
        <v>97.157918509246699</v>
      </c>
    </row>
    <row r="69" spans="1:19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1"/>
        <v>0.12342702908294979</v>
      </c>
      <c r="F69" s="234">
        <f t="shared" si="12"/>
        <v>-2.661520175021323E-2</v>
      </c>
      <c r="G69" s="234">
        <f>('Anual_2000-2017 (ref2010)'!D40)</f>
        <v>1.0838050928286407</v>
      </c>
      <c r="H69" s="234">
        <f>('Anual_2000-2017 (ref2010)'!B40)</f>
        <v>1.0380542406279463</v>
      </c>
      <c r="I69" s="234">
        <f t="shared" si="13"/>
        <v>1.04407366244467</v>
      </c>
      <c r="J69" s="234">
        <f>('Anual_2000-2017 (ref2010)'!K40)</f>
        <v>0.95711264357757908</v>
      </c>
      <c r="K69" s="234">
        <f t="shared" si="14"/>
        <v>-4.2887356422420919E-2</v>
      </c>
      <c r="L69" s="234">
        <f>('Anual_2000-2017 (ref2010)'!H40)</f>
        <v>0.97901046200932174</v>
      </c>
      <c r="M69" s="234">
        <f t="shared" si="15"/>
        <v>-2.0989537990678264E-2</v>
      </c>
      <c r="N69" s="234">
        <f t="shared" si="16"/>
        <v>-5.526761113062233E-3</v>
      </c>
      <c r="O69" s="234">
        <f t="shared" si="17"/>
        <v>5.7061779209091655E-4</v>
      </c>
      <c r="P69" s="234">
        <f t="shared" si="18"/>
        <v>-4.9561433209713169E-3</v>
      </c>
      <c r="Q69" s="235">
        <f t="shared" si="19"/>
        <v>-4.9561433209713169E-3</v>
      </c>
      <c r="R69" s="234">
        <f t="shared" si="20"/>
        <v>0.99504385667902873</v>
      </c>
      <c r="S69" s="46">
        <f t="shared" si="21"/>
        <v>96.676389940347619</v>
      </c>
    </row>
    <row r="70" spans="1:19"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1"/>
        <v>0.13476812968839619</v>
      </c>
      <c r="F70" s="234">
        <f t="shared" si="12"/>
        <v>-1.153243102198262E-2</v>
      </c>
      <c r="G70" s="234">
        <f>('Anual_2000-2017 (ref2010)'!D41)</f>
        <v>1.0884029874075856</v>
      </c>
      <c r="H70" s="234">
        <f>('Anual_2000-2017 (ref2010)'!B41)</f>
        <v>1.1378327765298122</v>
      </c>
      <c r="I70" s="234">
        <f t="shared" si="13"/>
        <v>0.95655794933858496</v>
      </c>
      <c r="J70" s="234">
        <f>('Anual_2000-2017 (ref2010)'!K41)</f>
        <v>0.91561337926834319</v>
      </c>
      <c r="K70" s="234">
        <f t="shared" si="14"/>
        <v>-8.4386620731656814E-2</v>
      </c>
      <c r="L70" s="234">
        <f>('Anual_2000-2017 (ref2010)'!H41)</f>
        <v>1.0925281851086823</v>
      </c>
      <c r="M70" s="234">
        <f t="shared" si="15"/>
        <v>9.2528185108682326E-2</v>
      </c>
      <c r="N70" s="234">
        <f t="shared" si="16"/>
        <v>-1.087857680641203E-2</v>
      </c>
      <c r="O70" s="234">
        <f t="shared" si="17"/>
        <v>-9.76702410884684E-4</v>
      </c>
      <c r="P70" s="234">
        <f t="shared" si="18"/>
        <v>-1.1855279217296713E-2</v>
      </c>
      <c r="Q70" s="235">
        <f t="shared" si="19"/>
        <v>-1.1855279217296713E-2</v>
      </c>
      <c r="R70" s="234">
        <f t="shared" si="20"/>
        <v>0.98814472078270332</v>
      </c>
      <c r="S70" s="46">
        <f t="shared" si="21"/>
        <v>95.530264343884539</v>
      </c>
    </row>
    <row r="71" spans="1:19">
      <c r="B71" s="123">
        <v>2016</v>
      </c>
      <c r="C71" s="48">
        <f>('Anual_2000-2017 (ref2010)'!H20/'Anual_2000-2017 (ref2010)'!B20)</f>
        <v>0.14420713447784816</v>
      </c>
      <c r="D71" s="48">
        <f>-('Anual_2000-2017 (ref2010)'!I20/'Anual_2000-2017 (ref2010)'!B20)</f>
        <v>0.13958391991471306</v>
      </c>
      <c r="E71" s="234">
        <f t="shared" ref="E71" si="22">(C71+D71)/2</f>
        <v>0.14189552719628062</v>
      </c>
      <c r="F71" s="234">
        <f t="shared" ref="F71" si="23">(C71-D71)</f>
        <v>4.6232145631351085E-3</v>
      </c>
      <c r="G71" s="234">
        <f>('Anual_2000-2017 (ref2010)'!D42)</f>
        <v>1.0816490031557697</v>
      </c>
      <c r="H71" s="234">
        <f>('Anual_2000-2017 (ref2010)'!B42)</f>
        <v>1.0018368403781865</v>
      </c>
      <c r="I71" s="234">
        <f t="shared" si="13"/>
        <v>1.0796658293654431</v>
      </c>
      <c r="J71" s="234">
        <f>('Anual_2000-2017 (ref2010)'!K42)</f>
        <v>1.0004370868484982</v>
      </c>
      <c r="K71" s="234">
        <f t="shared" si="14"/>
        <v>4.3708684849819157E-4</v>
      </c>
      <c r="L71" s="234">
        <f>('Anual_2000-2017 (ref2010)'!H42)</f>
        <v>0.92601016073567388</v>
      </c>
      <c r="M71" s="234">
        <f t="shared" si="15"/>
        <v>-7.3989839264326118E-2</v>
      </c>
      <c r="N71" s="234">
        <f t="shared" si="16"/>
        <v>6.696159681582072E-5</v>
      </c>
      <c r="O71" s="234">
        <f t="shared" si="17"/>
        <v>-3.6940296868783628E-4</v>
      </c>
      <c r="P71" s="234">
        <f t="shared" si="18"/>
        <v>-3.0244137187201558E-4</v>
      </c>
      <c r="Q71" s="235">
        <f t="shared" si="19"/>
        <v>-3.0244137187201558E-4</v>
      </c>
      <c r="R71" s="234">
        <f t="shared" si="20"/>
        <v>0.99969755862812804</v>
      </c>
      <c r="S71" s="46">
        <f t="shared" si="21"/>
        <v>95.501372039681087</v>
      </c>
    </row>
    <row r="72" spans="1:19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1"/>
        <v>0.12059878477155192</v>
      </c>
      <c r="F72" s="234">
        <f t="shared" si="12"/>
        <v>1.0153917926460518E-2</v>
      </c>
      <c r="G72" s="234">
        <f>('Trimestral_1996-2018 (ref2010)'!J52)</f>
        <v>1.0324524686550844</v>
      </c>
      <c r="H72" s="234">
        <f>('Trimestral_1996-2018 (ref2010)'!B52)</f>
        <v>1.0009161006510061</v>
      </c>
      <c r="I72" s="234">
        <f t="shared" si="13"/>
        <v>1.0315075039591897</v>
      </c>
      <c r="J72" s="234">
        <f>('Trimestral_1996-2018 (ref2010)'!R52)</f>
        <v>1.0537110649126122</v>
      </c>
      <c r="K72" s="234">
        <f t="shared" si="14"/>
        <v>5.3711064912612239E-2</v>
      </c>
      <c r="L72" s="234">
        <f>('Trimestral_1996-2018 (ref2010)'!N52)</f>
        <v>0.9444236151842561</v>
      </c>
      <c r="M72" s="234">
        <f t="shared" si="15"/>
        <v>-5.5576384815743896E-2</v>
      </c>
      <c r="N72" s="234">
        <f t="shared" si="16"/>
        <v>6.6815786725145446E-3</v>
      </c>
      <c r="O72" s="234">
        <f t="shared" si="17"/>
        <v>-5.9752640763684444E-4</v>
      </c>
      <c r="P72" s="234">
        <f t="shared" si="18"/>
        <v>6.0840522648777E-3</v>
      </c>
      <c r="Q72" s="235">
        <f t="shared" si="19"/>
        <v>6.0840522648777E-3</v>
      </c>
      <c r="R72" s="234">
        <f t="shared" si="20"/>
        <v>1.0060840522648777</v>
      </c>
      <c r="S72" s="46">
        <f t="shared" si="21"/>
        <v>96.082407378538036</v>
      </c>
    </row>
    <row r="73" spans="1:19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24">(C73+D73)/2</f>
        <v>0.14541029244699863</v>
      </c>
      <c r="F73" s="234">
        <f t="shared" ref="F73" si="25">(C73-D73)</f>
        <v>5.2863040450293886E-3</v>
      </c>
      <c r="G73" s="234">
        <f>('Trimestral_1996-2018 (ref2010)'!J53)</f>
        <v>1.0295245123718677</v>
      </c>
      <c r="H73" s="234">
        <f>('Trimestral_1996-2018 (ref2010)'!B53)</f>
        <v>1.1783472189150255</v>
      </c>
      <c r="I73" s="234">
        <f t="shared" ref="I73" si="26">(G73/H73)</f>
        <v>0.87370216167676984</v>
      </c>
      <c r="J73" s="234">
        <f>('Trimestral_1996-2018 (ref2010)'!R53)</f>
        <v>0.99391944957074829</v>
      </c>
      <c r="K73" s="234">
        <f t="shared" si="14"/>
        <v>-6.0805504292517076E-3</v>
      </c>
      <c r="L73" s="234">
        <f>('Trimestral_1996-2018 (ref2010)'!N53)</f>
        <v>1.1480505082312793</v>
      </c>
      <c r="M73" s="234">
        <f t="shared" si="15"/>
        <v>0.1480505082312793</v>
      </c>
      <c r="N73" s="234">
        <f t="shared" ref="N73" si="27">(E73)*(I73)*(K73)</f>
        <v>-7.7250527343541227E-4</v>
      </c>
      <c r="O73" s="234">
        <f t="shared" ref="O73" si="28">(F73*M73)/L73</f>
        <v>6.817121676444593E-4</v>
      </c>
      <c r="P73" s="234">
        <f t="shared" ref="P73" si="29">(N73+O73)</f>
        <v>-9.0793105790952966E-5</v>
      </c>
      <c r="Q73" s="235">
        <f t="shared" si="19"/>
        <v>-9.0793105790952966E-5</v>
      </c>
      <c r="R73" s="234">
        <f t="shared" ref="R73" si="30">P73+1</f>
        <v>0.99990920689420903</v>
      </c>
      <c r="S73" s="46">
        <f t="shared" ref="S73" si="31">S72*R73</f>
        <v>96.073683758360261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4"/>
  <sheetViews>
    <sheetView topLeftCell="B1" workbookViewId="0">
      <pane xSplit="1" ySplit="2" topLeftCell="R48" activePane="bottomRight" state="frozen"/>
      <selection activeCell="U5" sqref="U5"/>
      <selection pane="topRight" activeCell="U5" sqref="U5"/>
      <selection pane="bottomLeft" activeCell="U5" sqref="U5"/>
      <selection pane="bottomRight" activeCell="C73" sqref="C73:W74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54" t="s">
        <v>131</v>
      </c>
      <c r="J1" s="355"/>
      <c r="K1" s="355"/>
      <c r="L1" s="355"/>
      <c r="M1" s="355"/>
      <c r="N1" s="356"/>
    </row>
    <row r="2" spans="1:23">
      <c r="A2" s="112"/>
      <c r="B2" s="112"/>
      <c r="C2" s="53" t="s">
        <v>66</v>
      </c>
      <c r="D2" s="53" t="s">
        <v>50</v>
      </c>
      <c r="E2" s="53" t="s">
        <v>51</v>
      </c>
      <c r="F2" s="53" t="s">
        <v>128</v>
      </c>
      <c r="G2" s="53" t="s">
        <v>129</v>
      </c>
      <c r="H2" s="262" t="s">
        <v>130</v>
      </c>
      <c r="I2" s="263" t="s">
        <v>132</v>
      </c>
      <c r="J2" s="263" t="s">
        <v>133</v>
      </c>
      <c r="K2" s="263" t="s">
        <v>134</v>
      </c>
      <c r="L2" s="263" t="s">
        <v>135</v>
      </c>
      <c r="M2" s="264" t="s">
        <v>138</v>
      </c>
    </row>
    <row r="3" spans="1:23">
      <c r="A3" s="232" t="s">
        <v>83</v>
      </c>
      <c r="B3" s="118">
        <v>1947</v>
      </c>
      <c r="R3" s="53" t="s">
        <v>167</v>
      </c>
      <c r="U3" s="53" t="s">
        <v>186</v>
      </c>
      <c r="V3" s="53" t="s">
        <v>187</v>
      </c>
      <c r="W3" s="53" t="s">
        <v>188</v>
      </c>
    </row>
    <row r="4" spans="1:23">
      <c r="A4" s="233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34">
        <v>1.0358393557955652</v>
      </c>
      <c r="V4" s="234">
        <v>1.0628891673399028</v>
      </c>
      <c r="W4" s="234">
        <f>U4-V4</f>
        <v>-2.704981154433761E-2</v>
      </c>
    </row>
    <row r="5" spans="1:23">
      <c r="A5" s="233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34">
        <v>1.0803240216827001</v>
      </c>
      <c r="V5" s="234">
        <v>1.0830119678510381</v>
      </c>
      <c r="W5" s="234">
        <f t="shared" ref="W5:W68" si="5">U5-V5</f>
        <v>-2.6879461683380068E-3</v>
      </c>
    </row>
    <row r="6" spans="1:23">
      <c r="A6" s="233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34">
        <v>1.0970972055492605</v>
      </c>
      <c r="V6" s="234">
        <v>1.0461381464957484</v>
      </c>
      <c r="W6" s="234">
        <f t="shared" si="5"/>
        <v>5.0959059053512057E-2</v>
      </c>
    </row>
    <row r="7" spans="1:23">
      <c r="A7" s="233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34">
        <v>1.2061639069313745</v>
      </c>
      <c r="V7" s="234">
        <v>1.1944788734797256</v>
      </c>
      <c r="W7" s="234">
        <f t="shared" si="5"/>
        <v>1.1685033451648952E-2</v>
      </c>
    </row>
    <row r="8" spans="1:23">
      <c r="A8" s="233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34">
        <v>1.1486162483819258</v>
      </c>
      <c r="V8" s="234">
        <v>1.1026385374649379</v>
      </c>
      <c r="W8" s="234">
        <f t="shared" si="5"/>
        <v>4.5977710916987879E-2</v>
      </c>
    </row>
    <row r="9" spans="1:23">
      <c r="A9" s="233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34">
        <v>1.1238409102832472</v>
      </c>
      <c r="V9" s="234">
        <v>1.1334455025952017</v>
      </c>
      <c r="W9" s="234">
        <f t="shared" si="5"/>
        <v>-9.6045923119545407E-3</v>
      </c>
    </row>
    <row r="10" spans="1:23">
      <c r="A10" s="233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34">
        <v>1.2876936537322088</v>
      </c>
      <c r="V10" s="234">
        <v>1.2565132442222398</v>
      </c>
      <c r="W10" s="234">
        <f t="shared" si="5"/>
        <v>3.1180409509969031E-2</v>
      </c>
    </row>
    <row r="11" spans="1:23">
      <c r="A11" s="233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34">
        <v>1.0822599395125794</v>
      </c>
      <c r="V11" s="234">
        <v>1.1347702063861964</v>
      </c>
      <c r="W11" s="234">
        <f t="shared" si="5"/>
        <v>-5.251026687361704E-2</v>
      </c>
    </row>
    <row r="12" spans="1:23">
      <c r="A12" s="233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34">
        <v>1.2040288849029877</v>
      </c>
      <c r="V12" s="234">
        <v>1.2299127226441728</v>
      </c>
      <c r="W12" s="234">
        <f t="shared" si="5"/>
        <v>-2.5883837741185189E-2</v>
      </c>
    </row>
    <row r="13" spans="1:23">
      <c r="A13" s="233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34">
        <v>1.1394058274933738</v>
      </c>
      <c r="V13" s="234">
        <v>1.1282578895741959</v>
      </c>
      <c r="W13" s="234">
        <f t="shared" si="5"/>
        <v>1.1147937919177897E-2</v>
      </c>
    </row>
    <row r="14" spans="1:23">
      <c r="A14" s="233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34">
        <v>1.1288083643692897</v>
      </c>
      <c r="V14" s="234">
        <v>1.1265819405524524</v>
      </c>
      <c r="W14" s="234">
        <f t="shared" si="5"/>
        <v>2.2264238168372419E-3</v>
      </c>
    </row>
    <row r="15" spans="1:23">
      <c r="A15" s="233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34">
        <v>1.3724341797459974</v>
      </c>
      <c r="V15" s="234">
        <v>1.3600211282758425</v>
      </c>
      <c r="W15" s="234">
        <f t="shared" si="5"/>
        <v>1.2413051470154812E-2</v>
      </c>
    </row>
    <row r="16" spans="1:23">
      <c r="A16" s="233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34">
        <v>1.2745949402533499</v>
      </c>
      <c r="V16" s="234">
        <v>1.2589578973372593</v>
      </c>
      <c r="W16" s="234">
        <f t="shared" si="5"/>
        <v>1.5637042916090582E-2</v>
      </c>
    </row>
    <row r="17" spans="1:23">
      <c r="A17" s="233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34">
        <v>1.3549015043388999</v>
      </c>
      <c r="V17" s="234">
        <v>1.3469899724946248</v>
      </c>
      <c r="W17" s="234">
        <f t="shared" si="5"/>
        <v>7.911531844275066E-3</v>
      </c>
    </row>
    <row r="18" spans="1:23">
      <c r="A18" s="233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34">
        <v>1.5324772311806363</v>
      </c>
      <c r="V18" s="234">
        <v>1.5085991995926729</v>
      </c>
      <c r="W18" s="234">
        <f t="shared" si="5"/>
        <v>2.3878031587963422E-2</v>
      </c>
    </row>
    <row r="19" spans="1:23">
      <c r="A19" s="233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34">
        <v>1.7942349858774955</v>
      </c>
      <c r="V19" s="234">
        <v>1.7849391364357006</v>
      </c>
      <c r="W19" s="234">
        <f t="shared" si="5"/>
        <v>9.2958494417949566E-3</v>
      </c>
    </row>
    <row r="20" spans="1:23">
      <c r="A20" s="233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34">
        <v>1.8809772641959774</v>
      </c>
      <c r="V20" s="234">
        <v>1.8731452550225991</v>
      </c>
      <c r="W20" s="234">
        <f t="shared" si="5"/>
        <v>7.8320091733783403E-3</v>
      </c>
    </row>
    <row r="21" spans="1:23">
      <c r="A21" s="233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34">
        <v>1.5325392370668134</v>
      </c>
      <c r="V21" s="234">
        <v>1.5887617950484907</v>
      </c>
      <c r="W21" s="234">
        <f t="shared" si="5"/>
        <v>-5.6222557981677301E-2</v>
      </c>
    </row>
    <row r="22" spans="1:23">
      <c r="A22" s="233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34">
        <v>1.3550296855408983</v>
      </c>
      <c r="V22" s="234">
        <v>1.3895960913543242</v>
      </c>
      <c r="W22" s="234">
        <f t="shared" si="5"/>
        <v>-3.4566405813425849E-2</v>
      </c>
    </row>
    <row r="23" spans="1:23">
      <c r="A23" s="233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34">
        <v>1.2651402374814109</v>
      </c>
      <c r="V23" s="234">
        <v>1.2670550378023464</v>
      </c>
      <c r="W23" s="234">
        <f t="shared" si="5"/>
        <v>-1.9148003209354947E-3</v>
      </c>
    </row>
    <row r="24" spans="1:23">
      <c r="A24" s="233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34">
        <v>1.2809479303114477</v>
      </c>
      <c r="V24" s="234">
        <v>1.2711930272299401</v>
      </c>
      <c r="W24" s="234">
        <f t="shared" si="5"/>
        <v>9.7549030815076154E-3</v>
      </c>
    </row>
    <row r="25" spans="1:23">
      <c r="A25" s="233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34">
        <v>1.2036868429691137</v>
      </c>
      <c r="V25" s="234">
        <v>1.197022375091193</v>
      </c>
      <c r="W25" s="234">
        <f t="shared" si="5"/>
        <v>6.6644678779206323E-3</v>
      </c>
    </row>
    <row r="26" spans="1:23">
      <c r="A26" s="233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34">
        <v>1.1778463105364256</v>
      </c>
      <c r="V26" s="234">
        <v>1.1554016320162659</v>
      </c>
      <c r="W26" s="234">
        <f t="shared" si="5"/>
        <v>2.2444678520159744E-2</v>
      </c>
    </row>
    <row r="27" spans="1:23">
      <c r="A27" s="233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34">
        <v>1.2276781209952243</v>
      </c>
      <c r="V27" s="234">
        <v>1.1988672881329989</v>
      </c>
      <c r="W27" s="234">
        <f t="shared" si="5"/>
        <v>2.8810832862225411E-2</v>
      </c>
    </row>
    <row r="28" spans="1:23">
      <c r="A28" s="233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34">
        <v>1.2337904188867286</v>
      </c>
      <c r="V28" s="234">
        <v>1.1984242817274016</v>
      </c>
      <c r="W28" s="234">
        <f t="shared" si="5"/>
        <v>3.5366137159327016E-2</v>
      </c>
    </row>
    <row r="29" spans="1:23">
      <c r="A29" s="233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34">
        <v>1.3316675896852508</v>
      </c>
      <c r="V29" s="234">
        <v>1.2842749914637941</v>
      </c>
      <c r="W29" s="234">
        <f t="shared" si="5"/>
        <v>4.7392598221456694E-2</v>
      </c>
    </row>
    <row r="30" spans="1:23">
      <c r="A30" s="233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34">
        <v>1.454652389950233</v>
      </c>
      <c r="V30" s="234">
        <v>1.3764177783608909</v>
      </c>
      <c r="W30" s="234">
        <f t="shared" si="5"/>
        <v>7.8234611589342196E-2</v>
      </c>
    </row>
    <row r="31" spans="1:23">
      <c r="A31" s="233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34">
        <v>1.426049939233468</v>
      </c>
      <c r="V31" s="234">
        <v>1.3420042865448811</v>
      </c>
      <c r="W31" s="234">
        <f t="shared" si="5"/>
        <v>8.404565268858688E-2</v>
      </c>
    </row>
    <row r="32" spans="1:23">
      <c r="A32" s="233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34">
        <v>1.4777284838845262</v>
      </c>
      <c r="V32" s="234">
        <v>1.4010030672839906</v>
      </c>
      <c r="W32" s="234">
        <f t="shared" si="5"/>
        <v>7.6725416600535556E-2</v>
      </c>
    </row>
    <row r="33" spans="1:23">
      <c r="A33" s="233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34">
        <v>1.4811190347969623</v>
      </c>
      <c r="V33" s="234">
        <v>1.4385077115264304</v>
      </c>
      <c r="W33" s="234">
        <f t="shared" si="5"/>
        <v>4.2611323270531853E-2</v>
      </c>
    </row>
    <row r="34" spans="1:23">
      <c r="A34" s="233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34">
        <v>1.4000660168130183</v>
      </c>
      <c r="V34" s="234">
        <v>1.3969160983308053</v>
      </c>
      <c r="W34" s="234">
        <f t="shared" si="5"/>
        <v>3.1499184822130211E-3</v>
      </c>
    </row>
    <row r="35" spans="1:23">
      <c r="A35" s="233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34">
        <v>1.5885059890164208</v>
      </c>
      <c r="V35" s="234">
        <v>1.5561550182308985</v>
      </c>
      <c r="W35" s="234">
        <f t="shared" si="5"/>
        <v>3.2350970785522293E-2</v>
      </c>
    </row>
    <row r="36" spans="1:23">
      <c r="A36" s="233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34">
        <v>1.9648301124018122</v>
      </c>
      <c r="V36" s="234">
        <v>1.9631963570745665</v>
      </c>
      <c r="W36" s="234">
        <f t="shared" si="5"/>
        <v>1.633755327245634E-3</v>
      </c>
    </row>
    <row r="37" spans="1:23">
      <c r="A37" s="233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34">
        <v>2.0035861738690657</v>
      </c>
      <c r="V37" s="234">
        <v>2.0322958999019956</v>
      </c>
      <c r="W37" s="234">
        <f t="shared" si="5"/>
        <v>-2.8709726032929872E-2</v>
      </c>
    </row>
    <row r="38" spans="1:23">
      <c r="A38" s="233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34">
        <v>2.0291664548815636</v>
      </c>
      <c r="V38" s="234">
        <v>2.0142552994021101</v>
      </c>
      <c r="W38" s="234">
        <f t="shared" si="5"/>
        <v>1.4911155479453431E-2</v>
      </c>
    </row>
    <row r="39" spans="1:23">
      <c r="A39" s="233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34">
        <v>2.2345726113554076</v>
      </c>
      <c r="V39" s="234">
        <v>2.3018619223786621</v>
      </c>
      <c r="W39" s="234">
        <f t="shared" si="5"/>
        <v>-6.7289311023254417E-2</v>
      </c>
    </row>
    <row r="40" spans="1:23">
      <c r="A40" s="233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34">
        <v>2.7770087218355486</v>
      </c>
      <c r="V40" s="234">
        <v>2.9845348535381424</v>
      </c>
      <c r="W40" s="234">
        <f t="shared" si="5"/>
        <v>-0.20752613170259382</v>
      </c>
    </row>
    <row r="41" spans="1:23">
      <c r="A41" s="233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34">
        <v>3.2313331090691455</v>
      </c>
      <c r="V41" s="234">
        <v>3.5217995559360014</v>
      </c>
      <c r="W41" s="234">
        <f t="shared" si="5"/>
        <v>-0.29046644686685585</v>
      </c>
    </row>
    <row r="42" spans="1:23">
      <c r="A42" s="233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34">
        <v>2.419179374906129</v>
      </c>
      <c r="V42" s="234">
        <v>2.4484115048298509</v>
      </c>
      <c r="W42" s="234">
        <f t="shared" si="5"/>
        <v>-2.9232129923721928E-2</v>
      </c>
    </row>
    <row r="43" spans="1:23">
      <c r="A43" s="233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34">
        <v>2.9146380166116161</v>
      </c>
      <c r="V43" s="234">
        <v>3.0926924572718568</v>
      </c>
      <c r="W43" s="234">
        <f t="shared" si="5"/>
        <v>-0.17805444066024068</v>
      </c>
    </row>
    <row r="44" spans="1:23">
      <c r="A44" s="233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34">
        <v>6.8245094479027779</v>
      </c>
      <c r="V44" s="234">
        <v>7.2338875217729575</v>
      </c>
      <c r="W44" s="234">
        <f t="shared" si="5"/>
        <v>-0.40937807387017955</v>
      </c>
    </row>
    <row r="45" spans="1:23" ht="13.5" thickBot="1">
      <c r="A45" s="233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34">
        <v>13.509837340376647</v>
      </c>
      <c r="V45" s="234">
        <v>14.230270828759314</v>
      </c>
      <c r="W45" s="234">
        <f t="shared" si="5"/>
        <v>-0.72043348838266752</v>
      </c>
    </row>
    <row r="46" spans="1:23">
      <c r="A46" s="120" t="s">
        <v>81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64" t="s">
        <v>136</v>
      </c>
      <c r="P46" s="52"/>
      <c r="Q46" s="264" t="s">
        <v>137</v>
      </c>
      <c r="R46" s="100">
        <v>30.678264677369455</v>
      </c>
      <c r="U46" s="234">
        <v>27.995929598122039</v>
      </c>
      <c r="V46" s="234">
        <v>28.677623530558023</v>
      </c>
      <c r="W46" s="234">
        <f t="shared" si="5"/>
        <v>-0.68169393243598364</v>
      </c>
    </row>
    <row r="47" spans="1:23">
      <c r="A47" s="27"/>
      <c r="B47" s="120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'Anual_1900-2000 (ref1985e2000)'!J21</f>
        <v>5.1308992205187085</v>
      </c>
      <c r="Q47" s="325">
        <f t="shared" ref="Q47:Q73" si="8">O47-M47</f>
        <v>-1.2832164967058191E-4</v>
      </c>
      <c r="R47" s="100">
        <v>5.3315296932903751</v>
      </c>
      <c r="U47" s="234">
        <v>5.1267235449270432</v>
      </c>
      <c r="V47" s="234">
        <v>5.1310275421683791</v>
      </c>
      <c r="W47" s="234">
        <f t="shared" si="5"/>
        <v>-4.3039972413358996E-3</v>
      </c>
    </row>
    <row r="48" spans="1:23">
      <c r="A48" s="27"/>
      <c r="B48" s="120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'Anual_1900-2000 (ref1985e2000)'!J22</f>
        <v>10.62107123210197</v>
      </c>
      <c r="Q48" s="325">
        <f t="shared" si="8"/>
        <v>-6.8882088596566859E-5</v>
      </c>
      <c r="R48" s="100">
        <v>11.011219193869758</v>
      </c>
      <c r="U48" s="234">
        <v>10.406110141427028</v>
      </c>
      <c r="V48" s="234">
        <v>10.621140114190567</v>
      </c>
      <c r="W48" s="234">
        <f t="shared" si="5"/>
        <v>-0.21502997276353852</v>
      </c>
    </row>
    <row r="49" spans="1:23">
      <c r="A49" s="27"/>
      <c r="B49" s="120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'Anual_1900-2000 (ref1985e2000)'!J23</f>
        <v>20.967839939882623</v>
      </c>
      <c r="Q49" s="325">
        <f t="shared" si="8"/>
        <v>2.274173041882932E-6</v>
      </c>
      <c r="R49" s="100">
        <v>22.049485536623287</v>
      </c>
      <c r="U49" s="234">
        <v>20.652143202822735</v>
      </c>
      <c r="V49" s="234">
        <v>20.967837665709581</v>
      </c>
      <c r="W49" s="234">
        <f t="shared" si="5"/>
        <v>-0.31569446288684588</v>
      </c>
    </row>
    <row r="50" spans="1:23">
      <c r="A50" s="27"/>
      <c r="B50" s="138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'Anual_1900-2000 (ref1985e2000)'!J24</f>
        <v>23.314463274215104</v>
      </c>
      <c r="Q50" s="325">
        <f t="shared" si="8"/>
        <v>-6.420512974614212E-7</v>
      </c>
      <c r="R50" s="100">
        <v>27.360925620499721</v>
      </c>
      <c r="U50" s="234">
        <v>23.319670343035689</v>
      </c>
      <c r="V50" s="234">
        <v>23.314463916266401</v>
      </c>
      <c r="W50" s="234">
        <f t="shared" si="5"/>
        <v>5.2064267692877308E-3</v>
      </c>
    </row>
    <row r="51" spans="1:23">
      <c r="A51" s="121" t="s">
        <v>82</v>
      </c>
      <c r="B51" s="121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'Anual_1900-2000 (ref1985e2000)'!J25</f>
        <v>1.7619374183147651</v>
      </c>
      <c r="Q51" s="325">
        <f t="shared" si="8"/>
        <v>0</v>
      </c>
      <c r="R51" s="100">
        <v>1.8216200992337623</v>
      </c>
      <c r="U51" s="234">
        <v>1.8322455834050666</v>
      </c>
      <c r="V51" s="234">
        <v>1.7619374183147651</v>
      </c>
      <c r="W51" s="234">
        <f t="shared" si="5"/>
        <v>7.0308165090301467E-2</v>
      </c>
    </row>
    <row r="52" spans="1:23" ht="13.5" thickBot="1">
      <c r="B52" s="137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'Anual_1900-2000 (ref1985e2000)'!J26</f>
        <v>1.1711701863893196</v>
      </c>
      <c r="Q52" s="325">
        <f t="shared" si="8"/>
        <v>0</v>
      </c>
      <c r="R52" s="100">
        <v>1.1940510554319226</v>
      </c>
      <c r="U52" s="234">
        <v>1.218249808344831</v>
      </c>
      <c r="V52" s="234">
        <v>1.1711701863893198</v>
      </c>
      <c r="W52" s="234">
        <f t="shared" si="5"/>
        <v>4.7079621955511186E-2</v>
      </c>
    </row>
    <row r="53" spans="1:23">
      <c r="A53" s="122" t="s">
        <v>80</v>
      </c>
      <c r="B53" s="122">
        <v>1997</v>
      </c>
      <c r="C53" s="46">
        <f>'Trimestral_1996-2018 (ref2010)'!L32</f>
        <v>1.077290234100478</v>
      </c>
      <c r="D53" s="46">
        <f>'Trimestral_1996-2018 (ref2010)'!B32</f>
        <v>1.041086984787414</v>
      </c>
      <c r="E53" s="46">
        <f>'Trimestral_1996-2018 (ref2010)'!C32</f>
        <v>1.0470022617443848</v>
      </c>
      <c r="F53" s="46">
        <f>'Trimestral_1996-2018 (ref2010)'!F5/'Trimestral_1996-2018 (ref2010)'!B5</f>
        <v>6.9836495772864715E-2</v>
      </c>
      <c r="G53" s="46">
        <f>'Trimestral_1996-2018 (ref2010)'!G5/'Trimestral_1996-2018 (ref2010)'!B5</f>
        <v>9.5925596860506501E-2</v>
      </c>
      <c r="H53" s="46">
        <f>'Trimestral_1996-2018 (ref2010)'!H5/'Trimestral_1996-2018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9.1619283324839443E-2</v>
      </c>
      <c r="L53" s="53">
        <f t="shared" si="3"/>
        <v>-2.4538917521279749E-2</v>
      </c>
      <c r="M53" s="46">
        <f t="shared" si="4"/>
        <v>1.091189063978202</v>
      </c>
      <c r="O53" s="46">
        <f>'Trimestral_1996-2018 (ref2010)'!J32</f>
        <v>1.0788650583244033</v>
      </c>
      <c r="Q53" s="327">
        <f t="shared" si="8"/>
        <v>-1.2324005653798764E-2</v>
      </c>
      <c r="R53" s="100">
        <v>1.0791978922125716</v>
      </c>
      <c r="U53" s="234">
        <v>1.1464707681822832</v>
      </c>
      <c r="V53" s="234">
        <v>1.091189063978202</v>
      </c>
      <c r="W53" s="234">
        <f t="shared" si="5"/>
        <v>5.5281704204081183E-2</v>
      </c>
    </row>
    <row r="54" spans="1:23">
      <c r="B54" s="122">
        <v>1998</v>
      </c>
      <c r="C54" s="46">
        <f>'Trimestral_1996-2018 (ref2010)'!L33</f>
        <v>1.0492436158675287</v>
      </c>
      <c r="D54" s="46">
        <f>'Trimestral_1996-2018 (ref2010)'!B33</f>
        <v>1.0102678571428581</v>
      </c>
      <c r="E54" s="46">
        <f>'Trimestral_1996-2018 (ref2010)'!C33</f>
        <v>1.0331301821274179</v>
      </c>
      <c r="F54" s="46">
        <f>'Trimestral_1996-2018 (ref2010)'!F6/'Trimestral_1996-2018 (ref2010)'!B6</f>
        <v>7.0305003346416484E-2</v>
      </c>
      <c r="G54" s="46">
        <f>'Trimestral_1996-2018 (ref2010)'!G6/'Trimestral_1996-2018 (ref2010)'!B6</f>
        <v>9.4080845935653717E-2</v>
      </c>
      <c r="H54" s="46">
        <f>'Trimestral_1996-2018 (ref2010)'!H6/'Trimestral_1996-2018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9.1063882909627886E-2</v>
      </c>
      <c r="L54" s="53">
        <f t="shared" si="3"/>
        <v>-2.1473424449189191E-2</v>
      </c>
      <c r="M54" s="46">
        <f t="shared" si="4"/>
        <v>1.0543957390057568</v>
      </c>
      <c r="O54" s="46">
        <f>'Trimestral_1996-2018 (ref2010)'!J33</f>
        <v>1.0392341185979013</v>
      </c>
      <c r="Q54" s="327">
        <f t="shared" si="8"/>
        <v>-1.5161620407855514E-2</v>
      </c>
      <c r="R54" s="100">
        <v>1.0545836490202307</v>
      </c>
      <c r="U54" s="234">
        <v>1.1006830284613391</v>
      </c>
      <c r="V54" s="234">
        <v>1.0543957390057568</v>
      </c>
      <c r="W54" s="234">
        <f t="shared" si="5"/>
        <v>4.6287289455582359E-2</v>
      </c>
    </row>
    <row r="55" spans="1:23">
      <c r="B55" s="122">
        <v>1999</v>
      </c>
      <c r="C55" s="46">
        <f>'Trimestral_1996-2018 (ref2010)'!L34</f>
        <v>1.0801050087686859</v>
      </c>
      <c r="D55" s="46">
        <f>'Trimestral_1996-2018 (ref2010)'!B34</f>
        <v>1.3966473440722325</v>
      </c>
      <c r="E55" s="46">
        <f>'Trimestral_1996-2018 (ref2010)'!C34</f>
        <v>1.5510179350460529</v>
      </c>
      <c r="F55" s="46">
        <f>'Trimestral_1996-2018 (ref2010)'!F7/'Trimestral_1996-2018 (ref2010)'!B7</f>
        <v>9.5648982595650175E-2</v>
      </c>
      <c r="G55" s="46">
        <f>'Trimestral_1996-2018 (ref2010)'!G7/'Trimestral_1996-2018 (ref2010)'!B7</f>
        <v>0.11417268214315894</v>
      </c>
      <c r="H55" s="46">
        <f>'Trimestral_1996-2018 (ref2010)'!H7/'Trimestral_1996-2018 (ref2010)'!B7</f>
        <v>1.0147910443018886</v>
      </c>
      <c r="I55" s="53">
        <f t="shared" si="2"/>
        <v>1.0960808898040753</v>
      </c>
      <c r="J55" s="53">
        <f t="shared" si="6"/>
        <v>6.8484705893446615E-2</v>
      </c>
      <c r="K55" s="53">
        <f t="shared" si="7"/>
        <v>7.361145191384838E-2</v>
      </c>
      <c r="L55" s="53">
        <f t="shared" si="3"/>
        <v>-5.1267460204017651E-3</v>
      </c>
      <c r="M55" s="46">
        <f t="shared" si="4"/>
        <v>1.0900448492345451</v>
      </c>
      <c r="O55" s="46">
        <f>'Trimestral_1996-2018 (ref2010)'!J34</f>
        <v>1.0828986283211075</v>
      </c>
      <c r="Q55" s="327">
        <f t="shared" si="8"/>
        <v>-7.1462209134376398E-3</v>
      </c>
      <c r="R55" s="100">
        <v>1.0552314757572396</v>
      </c>
      <c r="U55" s="234">
        <v>1.1016183138593962</v>
      </c>
      <c r="V55" s="234">
        <v>1.0900448492345451</v>
      </c>
      <c r="W55" s="234">
        <f t="shared" si="5"/>
        <v>1.1573464624851093E-2</v>
      </c>
    </row>
    <row r="56" spans="1:23" ht="13.5" thickBot="1">
      <c r="B56" s="139">
        <v>2000</v>
      </c>
      <c r="C56" s="46">
        <f>'Trimestral_1996-2018 (ref2010)'!L35</f>
        <v>1.0560606515271738</v>
      </c>
      <c r="D56" s="46">
        <f>'Trimestral_1996-2018 (ref2010)'!B35</f>
        <v>1.0404176133098821</v>
      </c>
      <c r="E56" s="46">
        <f>'Trimestral_1996-2018 (ref2010)'!C35</f>
        <v>1.0851053827470054</v>
      </c>
      <c r="F56" s="46">
        <f>'Trimestral_1996-2018 (ref2010)'!F8/'Trimestral_1996-2018 (ref2010)'!B8</f>
        <v>0.10188048005849121</v>
      </c>
      <c r="G56" s="46">
        <f>'Trimestral_1996-2018 (ref2010)'!G8/'Trimestral_1996-2018 (ref2010)'!B8</f>
        <v>0.12451713353126401</v>
      </c>
      <c r="H56" s="46">
        <f>'Trimestral_1996-2018 (ref2010)'!H8/'Trimestral_1996-2018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'Trimestral_1996-2018 (ref2010)'!J35</f>
        <v>1.0686428353299242</v>
      </c>
      <c r="Q56" s="327">
        <f t="shared" si="8"/>
        <v>1.3745964774338537E-2</v>
      </c>
      <c r="R56" s="100">
        <v>1.0794058579377539</v>
      </c>
      <c r="U56" s="234">
        <v>1.0914163493795574</v>
      </c>
      <c r="V56" s="234">
        <v>1.0548968705555857</v>
      </c>
      <c r="W56" s="234">
        <f t="shared" si="5"/>
        <v>3.6519478823971774E-2</v>
      </c>
    </row>
    <row r="57" spans="1:23">
      <c r="A57" s="123" t="s">
        <v>84</v>
      </c>
      <c r="B57" s="123">
        <v>2001</v>
      </c>
      <c r="C57" s="46">
        <f>'Anual_2000-2017 (ref2010)'!F27</f>
        <v>1.0822509431643357</v>
      </c>
      <c r="D57" s="46">
        <f>'Anual_2000-2017 (ref2010)'!B27</f>
        <v>1.2198808000626027</v>
      </c>
      <c r="E57" s="46">
        <f>'Anual_2000-2017 (ref2010)'!C27</f>
        <v>1.242107000243555</v>
      </c>
      <c r="F57" s="46">
        <f>'Anual_2000-2017 (ref2010)'!H5/'Anual_2000-2017 (ref2010)'!B5</f>
        <v>0.1237171067238706</v>
      </c>
      <c r="G57" s="46">
        <f>-('Anual_2000-2017 (ref2010)'!I5/'Anual_2000-2017 (ref2010)'!B5)</f>
        <v>0.14564574352555917</v>
      </c>
      <c r="H57" s="46">
        <f>'Anual_2000-2017 (ref2010)'!J5/'Anual_2000-2017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'Anual_2000-2017 (ref2010)'!D27</f>
        <v>1.0873434958905224</v>
      </c>
      <c r="Q57" s="325">
        <f t="shared" si="8"/>
        <v>0</v>
      </c>
      <c r="R57" s="100">
        <v>1.0693679874570918</v>
      </c>
      <c r="U57" s="234">
        <v>1.1231256843578135</v>
      </c>
      <c r="V57" s="234">
        <v>1.0873434958905233</v>
      </c>
      <c r="W57" s="234">
        <f t="shared" si="5"/>
        <v>3.5782188467290199E-2</v>
      </c>
    </row>
    <row r="58" spans="1:23">
      <c r="B58" s="123">
        <v>2002</v>
      </c>
      <c r="C58" s="46">
        <f>'Anual_2000-2017 (ref2010)'!F28</f>
        <v>1.0979811223431275</v>
      </c>
      <c r="D58" s="46">
        <f>'Anual_2000-2017 (ref2010)'!B28</f>
        <v>1.2223498918633622</v>
      </c>
      <c r="E58" s="46">
        <f>'Anual_2000-2017 (ref2010)'!C28</f>
        <v>1.1997344432054198</v>
      </c>
      <c r="F58" s="46">
        <f>'Anual_2000-2017 (ref2010)'!H6/'Anual_2000-2017 (ref2010)'!B6</f>
        <v>0.14230590274115704</v>
      </c>
      <c r="G58" s="46">
        <f>-('Anual_2000-2017 (ref2010)'!I6/'Anual_2000-2017 (ref2010)'!B6)</f>
        <v>0.13387767133601655</v>
      </c>
      <c r="H58" s="46">
        <f>'Anual_2000-2017 (ref2010)'!J6/'Anual_2000-2017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'Anual_2000-2017 (ref2010)'!D28</f>
        <v>1.0945322863233085</v>
      </c>
      <c r="Q58" s="325">
        <f t="shared" si="8"/>
        <v>0</v>
      </c>
      <c r="R58" s="100">
        <v>1.0821858945415599</v>
      </c>
      <c r="U58" s="234">
        <v>1.0834232627014113</v>
      </c>
      <c r="V58" s="234">
        <v>1.0945322863233087</v>
      </c>
      <c r="W58" s="234">
        <f t="shared" si="5"/>
        <v>-1.1109023621897363E-2</v>
      </c>
    </row>
    <row r="59" spans="1:23">
      <c r="B59" s="123">
        <v>2003</v>
      </c>
      <c r="C59" s="46">
        <f>'Anual_2000-2017 (ref2010)'!F29</f>
        <v>1.1409102152726727</v>
      </c>
      <c r="D59" s="46">
        <f>'Anual_2000-2017 (ref2010)'!B29</f>
        <v>1.108827318550853</v>
      </c>
      <c r="E59" s="46">
        <f>'Anual_2000-2017 (ref2010)'!C29</f>
        <v>1.1224483182393843</v>
      </c>
      <c r="F59" s="46">
        <f>'Anual_2000-2017 (ref2010)'!H7/'Anual_2000-2017 (ref2010)'!B7</f>
        <v>0.15180783705745879</v>
      </c>
      <c r="G59" s="46">
        <f>-('Anual_2000-2017 (ref2010)'!I7/'Anual_2000-2017 (ref2010)'!B7)</f>
        <v>0.12959601015802991</v>
      </c>
      <c r="H59" s="46">
        <f>'Anual_2000-2017 (ref2010)'!J7/'Anual_2000-2017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'Anual_2000-2017 (ref2010)'!D29</f>
        <v>1.1435543395540388</v>
      </c>
      <c r="Q59" s="325">
        <f t="shared" si="8"/>
        <v>1.9984014443252818E-15</v>
      </c>
      <c r="R59" s="100">
        <v>1.1479416907185522</v>
      </c>
      <c r="U59" s="234">
        <v>1.0910958481135431</v>
      </c>
      <c r="V59" s="234">
        <v>1.1435543395540368</v>
      </c>
      <c r="W59" s="234">
        <f t="shared" si="5"/>
        <v>-5.2458491440493749E-2</v>
      </c>
    </row>
    <row r="60" spans="1:23">
      <c r="B60" s="123">
        <v>2004</v>
      </c>
      <c r="C60" s="46">
        <f>'Anual_2000-2017 (ref2010)'!F30</f>
        <v>1.0775206075946304</v>
      </c>
      <c r="D60" s="46">
        <f>'Anual_2000-2017 (ref2010)'!B30</f>
        <v>1.0850092153267767</v>
      </c>
      <c r="E60" s="46">
        <f>'Anual_2000-2017 (ref2010)'!C30</f>
        <v>1.0463446320696435</v>
      </c>
      <c r="F60" s="46">
        <f>'Anual_2000-2017 (ref2010)'!H8/'Anual_2000-2017 (ref2010)'!B8</f>
        <v>0.16545761513897567</v>
      </c>
      <c r="G60" s="46">
        <f>-('Anual_2000-2017 (ref2010)'!I8/'Anual_2000-2017 (ref2010)'!B8)</f>
        <v>0.13132490966451854</v>
      </c>
      <c r="H60" s="46">
        <f>'Anual_2000-2017 (ref2010)'!J8/'Anual_2000-2017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'Anual_2000-2017 (ref2010)'!D30</f>
        <v>1.0719108225842768</v>
      </c>
      <c r="Q60" s="325">
        <f t="shared" si="8"/>
        <v>0</v>
      </c>
      <c r="R60" s="100">
        <v>1.0634008830591688</v>
      </c>
      <c r="U60" s="234">
        <v>1.0116640207481735</v>
      </c>
      <c r="V60" s="234">
        <v>1.0719108225842757</v>
      </c>
      <c r="W60" s="234">
        <f t="shared" si="5"/>
        <v>-6.0246801836102204E-2</v>
      </c>
    </row>
    <row r="61" spans="1:23">
      <c r="B61" s="123">
        <v>2005</v>
      </c>
      <c r="C61" s="46">
        <f>'Anual_2000-2017 (ref2010)'!F31</f>
        <v>1.074312247547853</v>
      </c>
      <c r="D61" s="46">
        <f>'Anual_2000-2017 (ref2010)'!B31</f>
        <v>0.93162461234649963</v>
      </c>
      <c r="E61" s="46">
        <f>'Anual_2000-2017 (ref2010)'!C31</f>
        <v>0.93042279628289004</v>
      </c>
      <c r="F61" s="46">
        <f>'Anual_2000-2017 (ref2010)'!H9/'Anual_2000-2017 (ref2010)'!B9</f>
        <v>0.15243829265981768</v>
      </c>
      <c r="G61" s="46">
        <f>-('Anual_2000-2017 (ref2010)'!I9/'Anual_2000-2017 (ref2010)'!B9)</f>
        <v>0.11842965941442593</v>
      </c>
      <c r="H61" s="46">
        <f>'Anual_2000-2017 (ref2010)'!J9/'Anual_2000-2017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'Anual_2000-2017 (ref2010)'!D31</f>
        <v>1.0799382157355064</v>
      </c>
      <c r="Q61" s="325">
        <f t="shared" si="8"/>
        <v>0</v>
      </c>
      <c r="R61" s="100">
        <v>1.060220796633313</v>
      </c>
      <c r="U61" s="234">
        <v>0.99873536417761999</v>
      </c>
      <c r="V61" s="234">
        <v>1.0799382157355053</v>
      </c>
      <c r="W61" s="234">
        <f t="shared" si="5"/>
        <v>-8.1202851557885314E-2</v>
      </c>
    </row>
    <row r="62" spans="1:23">
      <c r="B62" s="123">
        <v>2006</v>
      </c>
      <c r="C62" s="46">
        <f>'Anual_2000-2017 (ref2010)'!F32</f>
        <v>1.0677427411909708</v>
      </c>
      <c r="D62" s="46">
        <f>'Anual_2000-2017 (ref2010)'!B32</f>
        <v>0.99843080052075917</v>
      </c>
      <c r="E62" s="46">
        <f>'Anual_2000-2017 (ref2010)'!C32</f>
        <v>0.92863890312910957</v>
      </c>
      <c r="F62" s="46">
        <f>'Anual_2000-2017 (ref2010)'!H10/'Anual_2000-2017 (ref2010)'!B10</f>
        <v>0.14374316302427639</v>
      </c>
      <c r="G62" s="46">
        <f>-('Anual_2000-2017 (ref2010)'!I10/'Anual_2000-2017 (ref2010)'!B10)</f>
        <v>0.11667383582921317</v>
      </c>
      <c r="H62" s="46">
        <f>'Anual_2000-2017 (ref2010)'!J10/'Anual_2000-2017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'Anual_2000-2017 (ref2010)'!D32</f>
        <v>1.0595768006859623</v>
      </c>
      <c r="Q62" s="325">
        <f t="shared" si="8"/>
        <v>2.4424906541753444E-15</v>
      </c>
      <c r="R62" s="100">
        <v>1.0356491005439612</v>
      </c>
      <c r="U62" s="234">
        <v>1.0192685129903269</v>
      </c>
      <c r="V62" s="234">
        <v>1.0595768006859598</v>
      </c>
      <c r="W62" s="234">
        <f t="shared" si="5"/>
        <v>-4.0308287695632883E-2</v>
      </c>
    </row>
    <row r="63" spans="1:23">
      <c r="B63" s="123">
        <v>2007</v>
      </c>
      <c r="C63" s="46">
        <f>'Anual_2000-2017 (ref2010)'!F33</f>
        <v>1.0643903808921129</v>
      </c>
      <c r="D63" s="46">
        <f>'Anual_2000-2017 (ref2010)'!B33</f>
        <v>0.98590122086160814</v>
      </c>
      <c r="E63" s="46">
        <f>'Anual_2000-2017 (ref2010)'!C33</f>
        <v>0.96839538260290525</v>
      </c>
      <c r="F63" s="46">
        <f>'Anual_2000-2017 (ref2010)'!H11/'Anual_2000-2017 (ref2010)'!B11</f>
        <v>0.13327675103855963</v>
      </c>
      <c r="G63" s="46">
        <f>-('Anual_2000-2017 (ref2010)'!I11/'Anual_2000-2017 (ref2010)'!B11)</f>
        <v>0.11964936266936636</v>
      </c>
      <c r="H63" s="46">
        <f>'Anual_2000-2017 (ref2010)'!J11/'Anual_2000-2017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'Anual_2000-2017 (ref2010)'!D33</f>
        <v>1.0630429858409842</v>
      </c>
      <c r="Q63" s="325">
        <f t="shared" si="8"/>
        <v>0</v>
      </c>
      <c r="R63" s="100">
        <v>1.0344020465722463</v>
      </c>
      <c r="U63" s="234">
        <v>1.0375083476385691</v>
      </c>
      <c r="V63" s="234">
        <v>1.0630429858409847</v>
      </c>
      <c r="W63" s="234">
        <f t="shared" si="5"/>
        <v>-2.5534638202415527E-2</v>
      </c>
    </row>
    <row r="64" spans="1:23">
      <c r="B64" s="123">
        <v>2008</v>
      </c>
      <c r="C64" s="46">
        <f>'Anual_2000-2017 (ref2010)'!F34</f>
        <v>1.0877855272217616</v>
      </c>
      <c r="D64" s="46">
        <f>'Anual_2000-2017 (ref2010)'!B34</f>
        <v>1.1561656714787751</v>
      </c>
      <c r="E64" s="46">
        <f>'Anual_2000-2017 (ref2010)'!C34</f>
        <v>1.1204626857665214</v>
      </c>
      <c r="F64" s="46">
        <f>'Anual_2000-2017 (ref2010)'!H12/'Anual_2000-2017 (ref2010)'!B12</f>
        <v>0.13534000513499714</v>
      </c>
      <c r="G64" s="46">
        <f>-('Anual_2000-2017 (ref2010)'!I12/'Anual_2000-2017 (ref2010)'!B12)</f>
        <v>0.13723568906100883</v>
      </c>
      <c r="H64" s="46">
        <f>'Anual_2000-2017 (ref2010)'!J12/'Anual_2000-2017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'Anual_2000-2017 (ref2010)'!D34</f>
        <v>1.0834575227612977</v>
      </c>
      <c r="Q64" s="325">
        <f t="shared" si="8"/>
        <v>0</v>
      </c>
      <c r="R64" s="100">
        <v>1.0545009158006129</v>
      </c>
      <c r="U64" s="234">
        <v>1.0957455043407316</v>
      </c>
      <c r="V64" s="234">
        <v>1.0834575227612984</v>
      </c>
      <c r="W64" s="234">
        <f t="shared" si="5"/>
        <v>1.2287981579433227E-2</v>
      </c>
    </row>
    <row r="65" spans="1:23">
      <c r="B65" s="123">
        <v>2009</v>
      </c>
      <c r="C65" s="46">
        <f>'Anual_2000-2017 (ref2010)'!F35</f>
        <v>1.0731348274594561</v>
      </c>
      <c r="D65" s="46">
        <f>'Anual_2000-2017 (ref2010)'!B35</f>
        <v>0.94690259658060627</v>
      </c>
      <c r="E65" s="46">
        <f>'Anual_2000-2017 (ref2010)'!C35</f>
        <v>0.95127919128727401</v>
      </c>
      <c r="F65" s="46">
        <f>'Anual_2000-2017 (ref2010)'!H13/'Anual_2000-2017 (ref2010)'!B13</f>
        <v>0.10851371130861109</v>
      </c>
      <c r="G65" s="46">
        <f>-('Anual_2000-2017 (ref2010)'!I13/'Anual_2000-2017 (ref2010)'!B13)</f>
        <v>0.11254604467103789</v>
      </c>
      <c r="H65" s="46">
        <f>'Anual_2000-2017 (ref2010)'!J13/'Anual_2000-2017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'Anual_2000-2017 (ref2010)'!D35</f>
        <v>1.0731874915465882</v>
      </c>
      <c r="Q65" s="325">
        <f t="shared" si="8"/>
        <v>-1.7763568394002505E-15</v>
      </c>
      <c r="R65" s="100">
        <v>1.05235382056754</v>
      </c>
      <c r="U65" s="234">
        <v>1.0814451277244501</v>
      </c>
      <c r="V65" s="234">
        <v>1.07318749154659</v>
      </c>
      <c r="W65" s="234">
        <f t="shared" si="5"/>
        <v>8.2576361778601282E-3</v>
      </c>
    </row>
    <row r="66" spans="1:23">
      <c r="B66" s="123">
        <v>2010</v>
      </c>
      <c r="C66" s="46">
        <f>'Anual_2000-2017 (ref2010)'!F36</f>
        <v>1.0842333833598186</v>
      </c>
      <c r="D66" s="46">
        <f>'Anual_2000-2017 (ref2010)'!B36</f>
        <v>1.0326531729239603</v>
      </c>
      <c r="E66" s="46">
        <f>'Anual_2000-2017 (ref2010)'!C36</f>
        <v>0.91305683330700815</v>
      </c>
      <c r="F66" s="46">
        <f>'Anual_2000-2017 (ref2010)'!H14/'Anual_2000-2017 (ref2010)'!B14</f>
        <v>0.10738199419586</v>
      </c>
      <c r="G66" s="46">
        <f>-('Anual_2000-2017 (ref2010)'!I14/'Anual_2000-2017 (ref2010)'!B14)</f>
        <v>0.1177920798219796</v>
      </c>
      <c r="H66" s="46">
        <f>'Anual_2000-2017 (ref2010)'!J14/'Anual_2000-2017 (ref2010)'!B14</f>
        <v>1.0104100856261196</v>
      </c>
      <c r="I66" s="53">
        <f t="shared" si="2"/>
        <v>1.0955203457192917</v>
      </c>
      <c r="J66" s="53">
        <f t="shared" si="6"/>
        <v>0.10398650487056325</v>
      </c>
      <c r="K66" s="53">
        <f t="shared" si="7"/>
        <v>0.12900848613699925</v>
      </c>
      <c r="L66" s="53">
        <f t="shared" si="3"/>
        <v>-2.5021981266435997E-2</v>
      </c>
      <c r="M66" s="46">
        <f t="shared" si="4"/>
        <v>1.066584269233581</v>
      </c>
      <c r="O66" s="46">
        <f>'Anual_2000-2017 (ref2010)'!D36</f>
        <v>1.0665842692326255</v>
      </c>
      <c r="Q66" s="325">
        <f t="shared" si="8"/>
        <v>-9.5545793499240972E-13</v>
      </c>
      <c r="R66" s="302">
        <v>1.051082292740489</v>
      </c>
      <c r="U66" s="234">
        <v>1.1226500131261656</v>
      </c>
      <c r="V66" s="234">
        <v>1.066584269233581</v>
      </c>
      <c r="W66" s="234">
        <f t="shared" si="5"/>
        <v>5.6065743892584674E-2</v>
      </c>
    </row>
    <row r="67" spans="1:23">
      <c r="B67" s="123">
        <v>2011</v>
      </c>
      <c r="C67" s="46">
        <f>'Anual_2000-2017 (ref2010)'!F37</f>
        <v>1.083185922188201</v>
      </c>
      <c r="D67" s="46">
        <f>'Anual_2000-2017 (ref2010)'!B37</f>
        <v>1.1476212910573718</v>
      </c>
      <c r="E67" s="46">
        <f>'Anual_2000-2017 (ref2010)'!C37</f>
        <v>1.0691306162136691</v>
      </c>
      <c r="F67" s="46">
        <f>'Anual_2000-2017 (ref2010)'!H15/'Anual_2000-2017 (ref2010)'!B15</f>
        <v>0.11466138010804358</v>
      </c>
      <c r="G67" s="46">
        <f>-('Anual_2000-2017 (ref2010)'!I15/'Anual_2000-2017 (ref2010)'!B15)</f>
        <v>0.12235517831852886</v>
      </c>
      <c r="H67" s="46">
        <f>'Anual_2000-2017 (ref2010)'!J15/'Anual_2000-2017 (ref2010)'!B15</f>
        <v>1.0076937982104852</v>
      </c>
      <c r="I67" s="53">
        <f t="shared" si="2"/>
        <v>1.0915197360979554</v>
      </c>
      <c r="J67" s="53">
        <f t="shared" si="6"/>
        <v>9.9912210588563782E-2</v>
      </c>
      <c r="K67" s="53">
        <f t="shared" si="7"/>
        <v>0.11444362032382001</v>
      </c>
      <c r="L67" s="53">
        <f t="shared" si="3"/>
        <v>-1.4531409735256226E-2</v>
      </c>
      <c r="M67" s="46">
        <f t="shared" si="4"/>
        <v>1.0746052152571637</v>
      </c>
      <c r="O67" s="46">
        <f>'Anual_2000-2017 (ref2010)'!D37</f>
        <v>1.0746052152571639</v>
      </c>
      <c r="Q67" s="325">
        <f t="shared" si="8"/>
        <v>0</v>
      </c>
      <c r="R67" s="302">
        <v>1.0677085789072054</v>
      </c>
      <c r="U67" s="234">
        <v>1.1072599545527335</v>
      </c>
      <c r="V67" s="234">
        <v>1.0746052152571637</v>
      </c>
      <c r="W67" s="234">
        <f t="shared" si="5"/>
        <v>3.2654739295569835E-2</v>
      </c>
    </row>
    <row r="68" spans="1:23">
      <c r="B68" s="123">
        <v>2012</v>
      </c>
      <c r="C68" s="46">
        <f>'Anual_2000-2017 (ref2010)'!F38</f>
        <v>1.0794312694206427</v>
      </c>
      <c r="D68" s="46">
        <f>'Anual_2000-2017 (ref2010)'!B38</f>
        <v>1.1198659676207663</v>
      </c>
      <c r="E68" s="46">
        <f>'Anual_2000-2017 (ref2010)'!C38</f>
        <v>1.1660433959570526</v>
      </c>
      <c r="F68" s="46">
        <f>'Anual_2000-2017 (ref2010)'!H16/'Anual_2000-2017 (ref2010)'!B16</f>
        <v>0.11703054773238956</v>
      </c>
      <c r="G68" s="46">
        <f>-('Anual_2000-2017 (ref2010)'!I16/'Anual_2000-2017 (ref2010)'!B16)</f>
        <v>0.13062250247156659</v>
      </c>
      <c r="H68" s="46">
        <f>'Anual_2000-2017 (ref2010)'!J16/'Anual_2000-2017 (ref2010)'!B16</f>
        <v>1.013591954739177</v>
      </c>
      <c r="I68" s="53">
        <f t="shared" si="2"/>
        <v>1.0941028503786605</v>
      </c>
      <c r="J68" s="53">
        <f t="shared" si="6"/>
        <v>0.10450406666168199</v>
      </c>
      <c r="K68" s="53">
        <f t="shared" si="7"/>
        <v>0.11202199071189427</v>
      </c>
      <c r="L68" s="53">
        <f t="shared" si="3"/>
        <v>-7.5179240502122741E-3</v>
      </c>
      <c r="M68" s="46">
        <f t="shared" si="4"/>
        <v>1.0852955873663479</v>
      </c>
      <c r="O68" s="46">
        <f>'Anual_2000-2017 (ref2010)'!D38</f>
        <v>1.0852955873663479</v>
      </c>
      <c r="Q68" s="325">
        <f t="shared" si="8"/>
        <v>0</v>
      </c>
      <c r="R68" s="302">
        <v>1.0671420958241207</v>
      </c>
      <c r="U68" s="234">
        <v>1.1022179326795891</v>
      </c>
      <c r="V68" s="234">
        <v>1.0852955873663479</v>
      </c>
      <c r="W68" s="234">
        <f t="shared" si="5"/>
        <v>1.6922345313241216E-2</v>
      </c>
    </row>
    <row r="69" spans="1:23">
      <c r="B69" s="245">
        <v>2013</v>
      </c>
      <c r="C69" s="46">
        <f>'Anual_2000-2017 (ref2010)'!F39</f>
        <v>1.0750456453204851</v>
      </c>
      <c r="D69" s="46">
        <f>'Anual_2000-2017 (ref2010)'!B39</f>
        <v>1.0747220368653212</v>
      </c>
      <c r="E69" s="46">
        <f>'Anual_2000-2017 (ref2010)'!C39</f>
        <v>1.1013230098139661</v>
      </c>
      <c r="F69" s="46">
        <f>'Anual_2000-2017 (ref2010)'!H17/'Anual_2000-2017 (ref2010)'!B17</f>
        <v>0.11630182126667341</v>
      </c>
      <c r="G69" s="46">
        <f>-('Anual_2000-2017 (ref2010)'!I17/'Anual_2000-2017 (ref2010)'!B17)</f>
        <v>0.13931678163799777</v>
      </c>
      <c r="H69" s="46">
        <f>'Anual_2000-2017 (ref2010)'!J17/'Anual_2000-2017 (ref2010)'!B17</f>
        <v>1.0230149603713243</v>
      </c>
      <c r="I69" s="53">
        <f t="shared" ref="I69:I73" si="9">C69*H69</f>
        <v>1.0997877782449008</v>
      </c>
      <c r="J69" s="53">
        <f t="shared" si="6"/>
        <v>0.10821572209116967</v>
      </c>
      <c r="K69" s="53">
        <f t="shared" si="7"/>
        <v>0.12649947417473004</v>
      </c>
      <c r="L69" s="53">
        <f t="shared" ref="L69:L73" si="10">J69-K69</f>
        <v>-1.8283752083560367E-2</v>
      </c>
      <c r="M69" s="46">
        <f t="shared" ref="M69:M73" si="11">I69/(1-C69*(L69))</f>
        <v>1.0785872103497052</v>
      </c>
      <c r="O69" s="46">
        <f>'Anual_2000-2017 (ref2010)'!D39</f>
        <v>1.0785872103497052</v>
      </c>
      <c r="Q69" s="325">
        <f t="shared" si="8"/>
        <v>0</v>
      </c>
      <c r="R69" s="302">
        <v>1.0638162170088861</v>
      </c>
      <c r="U69" s="234">
        <v>1.1194436463024517</v>
      </c>
      <c r="V69" s="234">
        <v>1.0785872103497052</v>
      </c>
      <c r="W69" s="234">
        <f t="shared" ref="W69:W73" si="12">U69-V69</f>
        <v>4.0856435952746573E-2</v>
      </c>
    </row>
    <row r="70" spans="1:23">
      <c r="A70" s="27"/>
      <c r="B70" s="123">
        <v>2014</v>
      </c>
      <c r="C70" s="46">
        <f>'Anual_2000-2017 (ref2010)'!F40</f>
        <v>1.0784670974349482</v>
      </c>
      <c r="D70" s="46">
        <f>'Anual_2000-2017 (ref2010)'!B40</f>
        <v>1.0380542406279463</v>
      </c>
      <c r="E70" s="46">
        <f>'Anual_2000-2017 (ref2010)'!C40</f>
        <v>1.084568517189175</v>
      </c>
      <c r="F70" s="46">
        <f>'Anual_2000-2017 (ref2010)'!H18/'Anual_2000-2017 (ref2010)'!B18</f>
        <v>0.11011942820784318</v>
      </c>
      <c r="G70" s="46">
        <f>-('Anual_2000-2017 (ref2010)'!I18/'Anual_2000-2017 (ref2010)'!B18)</f>
        <v>0.13673462995805641</v>
      </c>
      <c r="H70" s="46">
        <f>'Anual_2000-2017 (ref2010)'!J18/'Anual_2000-2017 (ref2010)'!B18</f>
        <v>1.0266152017502133</v>
      </c>
      <c r="I70" s="53">
        <f t="shared" si="9"/>
        <v>1.1071707168141462</v>
      </c>
      <c r="J70" s="53">
        <f t="shared" si="6"/>
        <v>0.10608253778841946</v>
      </c>
      <c r="K70" s="53">
        <f t="shared" si="7"/>
        <v>0.12607283706927533</v>
      </c>
      <c r="L70" s="53">
        <f t="shared" si="10"/>
        <v>-1.9990299280855869E-2</v>
      </c>
      <c r="M70" s="46">
        <f t="shared" si="11"/>
        <v>1.0838050928286409</v>
      </c>
      <c r="O70" s="46">
        <f>'Anual_2000-2017 (ref2010)'!D40</f>
        <v>1.0838050928286407</v>
      </c>
      <c r="Q70" s="325">
        <f t="shared" si="8"/>
        <v>0</v>
      </c>
      <c r="R70" s="302">
        <v>1.0803280004154294</v>
      </c>
      <c r="U70" s="234">
        <v>1.1287295968564268</v>
      </c>
      <c r="V70" s="234">
        <v>1.0838050928286409</v>
      </c>
      <c r="W70" s="234">
        <f t="shared" si="12"/>
        <v>4.4924504027785916E-2</v>
      </c>
    </row>
    <row r="71" spans="1:23">
      <c r="A71" s="122" t="s">
        <v>80</v>
      </c>
      <c r="B71" s="123">
        <v>2015</v>
      </c>
      <c r="C71" s="46">
        <f>'Anual_2000-2017 (ref2010)'!F41</f>
        <v>1.0756617501293944</v>
      </c>
      <c r="D71" s="46">
        <f>'Anual_2000-2017 (ref2010)'!B41</f>
        <v>1.1378327765298122</v>
      </c>
      <c r="E71" s="46">
        <f>'Anual_2000-2017 (ref2010)'!C41</f>
        <v>1.2427000328883815</v>
      </c>
      <c r="F71" s="46">
        <f>'Anual_2000-2017 (ref2010)'!H19/'Anual_2000-2017 (ref2010)'!B19</f>
        <v>0.12900191417740489</v>
      </c>
      <c r="G71" s="46">
        <f>-('Anual_2000-2017 (ref2010)'!I19/'Anual_2000-2017 (ref2010)'!B19)</f>
        <v>0.14053434519938751</v>
      </c>
      <c r="H71" s="46">
        <f>'Anual_2000-2017 (ref2010)'!J19/'Anual_2000-2017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'Anual_2000-2017 (ref2010)'!D41</f>
        <v>1.0884029874075856</v>
      </c>
      <c r="Q71" s="325">
        <f t="shared" si="8"/>
        <v>0</v>
      </c>
      <c r="R71" s="215" t="s">
        <v>174</v>
      </c>
      <c r="U71" s="234">
        <v>1.0877578132218164</v>
      </c>
      <c r="V71" s="234">
        <v>1.0884029874075856</v>
      </c>
      <c r="W71" s="234">
        <f t="shared" si="12"/>
        <v>-6.4517418576914842E-4</v>
      </c>
    </row>
    <row r="72" spans="1:23">
      <c r="B72" s="123">
        <v>2016</v>
      </c>
      <c r="C72" s="46">
        <f>'Anual_2000-2017 (ref2010)'!F42</f>
        <v>0.93483906010056916</v>
      </c>
      <c r="D72" s="46">
        <f>'Anual_2000-2017 (ref2010)'!B42</f>
        <v>1.0018368403781865</v>
      </c>
      <c r="E72" s="46">
        <f>'Anual_2000-2017 (ref2010)'!C42</f>
        <v>1.0013991419831283</v>
      </c>
      <c r="F72" s="46">
        <f>'Anual_2000-2017 (ref2010)'!H20/'Anual_2000-2017 (ref2010)'!B20</f>
        <v>0.14420713447784816</v>
      </c>
      <c r="G72" s="46">
        <f>-('Anual_2000-2017 (ref2010)'!I20/'Anual_2000-2017 (ref2010)'!B20)</f>
        <v>0.13958391991471306</v>
      </c>
      <c r="H72" s="46">
        <f>'Anual_2000-2017 (ref2010)'!J20/'Anual_2000-2017 (ref2010)'!B20</f>
        <v>1.1521173573597066</v>
      </c>
      <c r="I72" s="53">
        <f t="shared" si="9"/>
        <v>1.0770443074796996</v>
      </c>
      <c r="J72" s="53">
        <f t="shared" ref="J72" si="15">F72/D72</f>
        <v>0.14394273465069518</v>
      </c>
      <c r="K72" s="53">
        <f t="shared" ref="K72" si="16">G72/E72</f>
        <v>0.13938889505965324</v>
      </c>
      <c r="L72" s="53">
        <f t="shared" si="10"/>
        <v>4.5538395910419416E-3</v>
      </c>
      <c r="M72" s="46">
        <f t="shared" ref="M72" si="17">I72/(1-C72*(L72))</f>
        <v>1.0816490031557695</v>
      </c>
      <c r="O72" s="46">
        <f>'Anual_2000-2017 (ref2010)'!D42</f>
        <v>1.0816490031557697</v>
      </c>
      <c r="Q72" s="325">
        <f t="shared" ref="Q72" si="18">O72-M72</f>
        <v>0</v>
      </c>
      <c r="R72" s="215" t="s">
        <v>174</v>
      </c>
      <c r="U72" s="234">
        <v>1.0877578132218164</v>
      </c>
      <c r="V72" s="234">
        <v>1.0884029874075856</v>
      </c>
      <c r="W72" s="234">
        <f t="shared" ref="W72" si="19">U72-V72</f>
        <v>-6.4517418576914842E-4</v>
      </c>
    </row>
    <row r="73" spans="1:23">
      <c r="B73" s="122">
        <v>2017</v>
      </c>
      <c r="C73" s="46">
        <f>'Trimestral_1996-2018 (ref2010)'!L52</f>
        <v>1.0370107069934973</v>
      </c>
      <c r="D73" s="46">
        <f>'Trimestral_1996-2018 (ref2010)'!B52</f>
        <v>1.0009161006510061</v>
      </c>
      <c r="E73" s="46">
        <f>'Trimestral_1996-2018 (ref2010)'!C52</f>
        <v>0.94989616601778337</v>
      </c>
      <c r="F73" s="46">
        <f>'Trimestral_1996-2018 (ref2010)'!F25/'Trimestral_1996-2018 (ref2010)'!B25</f>
        <v>0.12567574373478219</v>
      </c>
      <c r="G73" s="46">
        <f>'Trimestral_1996-2018 (ref2010)'!G25/'Trimestral_1996-2018 (ref2010)'!B25</f>
        <v>0.11552182580832167</v>
      </c>
      <c r="H73" s="46">
        <f>'Trimestral_1996-2018 (ref2010)'!H25/'Trimestral_1996-2018 (ref2010)'!B25</f>
        <v>0.99116309319389673</v>
      </c>
      <c r="I73" s="53">
        <f t="shared" si="9"/>
        <v>1.0278467400188644</v>
      </c>
      <c r="J73" s="53">
        <f t="shared" ref="J73" si="20">F73/D73</f>
        <v>0.12556071747975819</v>
      </c>
      <c r="K73" s="53">
        <f t="shared" ref="K73" si="21">G73/E73</f>
        <v>0.12161521431612868</v>
      </c>
      <c r="L73" s="53">
        <f t="shared" si="10"/>
        <v>3.9455031636295157E-3</v>
      </c>
      <c r="M73" s="46">
        <f t="shared" si="11"/>
        <v>1.03206948226152</v>
      </c>
      <c r="O73" s="46">
        <f>'Trimestral_1996-2018 (ref2010)'!J52</f>
        <v>1.0324524686550844</v>
      </c>
      <c r="Q73" s="327">
        <f t="shared" si="8"/>
        <v>3.8298639356448838E-4</v>
      </c>
      <c r="R73" s="215" t="s">
        <v>174</v>
      </c>
      <c r="U73" s="234">
        <v>1.0246383496499418</v>
      </c>
      <c r="V73" s="234">
        <v>1.0327829210056587</v>
      </c>
      <c r="W73" s="234">
        <f t="shared" si="12"/>
        <v>-8.1445713557168897E-3</v>
      </c>
    </row>
    <row r="74" spans="1:23">
      <c r="B74" s="122">
        <v>2018</v>
      </c>
      <c r="C74" s="46">
        <f>'Trimestral_1996-2018 (ref2010)'!L53</f>
        <v>1.0292968061392036</v>
      </c>
      <c r="D74" s="46">
        <f>'Trimestral_1996-2018 (ref2010)'!B53</f>
        <v>1.1783472189150255</v>
      </c>
      <c r="E74" s="46">
        <f>'Trimestral_1996-2018 (ref2010)'!C53</f>
        <v>1.1855560522776041</v>
      </c>
      <c r="F74" s="46">
        <f>'Trimestral_1996-2018 (ref2010)'!F26/'Trimestral_1996-2018 (ref2010)'!B26</f>
        <v>0.14805344446951332</v>
      </c>
      <c r="G74" s="46">
        <f>'Trimestral_1996-2018 (ref2010)'!G26/'Trimestral_1996-2018 (ref2010)'!B26</f>
        <v>0.14276714042448393</v>
      </c>
      <c r="H74" s="46">
        <f>'Trimestral_1996-2018 (ref2010)'!H26/'Trimestral_1996-2018 (ref2010)'!B26</f>
        <v>0.99874929361434783</v>
      </c>
      <c r="I74" s="53">
        <f t="shared" ref="I74" si="22">C74*H74</f>
        <v>1.0280094580510339</v>
      </c>
      <c r="J74" s="53">
        <f t="shared" ref="J74" si="23">F74/D74</f>
        <v>0.12564500691556343</v>
      </c>
      <c r="K74" s="53">
        <f t="shared" ref="K74" si="24">G74/E74</f>
        <v>0.12042209235928583</v>
      </c>
      <c r="L74" s="53">
        <f t="shared" ref="L74" si="25">J74-K74</f>
        <v>5.2229145562776025E-3</v>
      </c>
      <c r="M74" s="46">
        <f t="shared" ref="M74" si="26">I74/(1-C74*(L74))</f>
        <v>1.0335658348767853</v>
      </c>
      <c r="O74" s="46">
        <f>'Trimestral_1996-2018 (ref2010)'!J53</f>
        <v>1.0295245123718677</v>
      </c>
      <c r="Q74" s="327">
        <f t="shared" ref="Q74" si="27">O74-M74</f>
        <v>-4.0413225049176216E-3</v>
      </c>
      <c r="R74" s="215" t="s">
        <v>174</v>
      </c>
      <c r="U74" s="234">
        <v>1.0246383496499418</v>
      </c>
      <c r="V74" s="234">
        <v>1.0327829210056587</v>
      </c>
      <c r="W74" s="234">
        <f t="shared" ref="W74" si="28">U74-V74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workbookViewId="0">
      <pane xSplit="2" ySplit="1" topLeftCell="I61" activePane="bottomRight" state="frozen"/>
      <selection activeCell="U5" sqref="U5"/>
      <selection pane="topRight" activeCell="U5" sqref="U5"/>
      <selection pane="bottomLeft" activeCell="U5" sqref="U5"/>
      <selection pane="bottomRight" activeCell="C72" sqref="C72:T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267" t="s">
        <v>74</v>
      </c>
      <c r="I1" s="267" t="s">
        <v>77</v>
      </c>
      <c r="J1" s="267" t="s">
        <v>78</v>
      </c>
      <c r="K1" s="267" t="s">
        <v>46</v>
      </c>
      <c r="L1" s="113" t="s">
        <v>47</v>
      </c>
      <c r="M1" s="113" t="s">
        <v>86</v>
      </c>
      <c r="N1" s="267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138</v>
      </c>
      <c r="T1" s="113" t="s">
        <v>138</v>
      </c>
      <c r="V1" s="113" t="s">
        <v>170</v>
      </c>
      <c r="W1" s="1" t="s">
        <v>138</v>
      </c>
    </row>
    <row r="2" spans="1:23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3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3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3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3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3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3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3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3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3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3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3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3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3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3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78">
        <f t="shared" si="0"/>
        <v>98.223108791219204</v>
      </c>
      <c r="T41" s="150">
        <f t="shared" si="7"/>
        <v>1.7718295303456255E-2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78">
        <f t="shared" si="0"/>
        <v>97.25109017073531</v>
      </c>
      <c r="T42" s="150">
        <f t="shared" si="7"/>
        <v>-9.8960278537915114E-3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78">
        <f t="shared" si="0"/>
        <v>97.864493822546848</v>
      </c>
      <c r="T43" s="150">
        <f t="shared" si="7"/>
        <v>6.3074218575303043E-3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78">
        <f t="shared" si="0"/>
        <v>95.550298480290223</v>
      </c>
      <c r="T45" s="150">
        <f t="shared" si="7"/>
        <v>-1.0714252611117914E-2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78">
        <f t="shared" si="0"/>
        <v>96.217455510081578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52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78">
        <f t="shared" si="0"/>
        <v>96.841958181913739</v>
      </c>
      <c r="T47" s="150">
        <f t="shared" si="7"/>
        <v>6.4905340566476788E-3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52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78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1"/>
        <v>14925.395636363637</v>
      </c>
      <c r="H49" s="152">
        <f>('Anual_1900-2000 (ref1985e2000)'!G8/'Anual_1900-2000 (ref1985e2000)'!J24)</f>
        <v>1424.8712316161341</v>
      </c>
      <c r="I49" s="147">
        <f>('Anual_1900-2000 (ref1985e2000)'!H8/'Anual_1900-2000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78">
        <f t="shared" si="0"/>
        <v>97.174831287757598</v>
      </c>
      <c r="T49" s="150">
        <f t="shared" si="7"/>
        <v>3.7412058049410835E-3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52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78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7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52">
        <f>('Anual_1900-2000 (ref1985e2000)'!G10/'Anual_1900-2000 (ref1985e2000)'!J26)</f>
        <v>46474.993670908196</v>
      </c>
      <c r="I51" s="147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1517.9885001715675</v>
      </c>
      <c r="S52" s="178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1520.8757246011546</v>
      </c>
      <c r="S53" s="178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1508.2225599911665</v>
      </c>
      <c r="S54" s="178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4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4">
        <f>('Trimestral_1996-2018 (ref2010)'!F8/'Trimestral_1996-2018 (ref2010)'!J35)</f>
        <v>114317.03070746086</v>
      </c>
      <c r="I55" s="144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1567.163182108583</v>
      </c>
      <c r="S55" s="156">
        <f t="shared" si="0"/>
        <v>96.348369449763368</v>
      </c>
      <c r="T55" s="150">
        <f t="shared" si="7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1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10"/>
        <v>1649.166598151083</v>
      </c>
      <c r="R56" s="142">
        <f t="shared" si="10"/>
        <v>1581.5033323378357</v>
      </c>
      <c r="S56" s="153">
        <f t="shared" si="0"/>
        <v>95.89712368119109</v>
      </c>
      <c r="T56" s="150">
        <f t="shared" si="7"/>
        <v>-4.6834811128543263E-3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si="1"/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10"/>
        <v>1699.5232711813089</v>
      </c>
      <c r="R57" s="142">
        <f t="shared" si="10"/>
        <v>1634.9293616040113</v>
      </c>
      <c r="S57" s="153">
        <f t="shared" si="0"/>
        <v>96.199292432612609</v>
      </c>
      <c r="T57" s="150">
        <f t="shared" si="7"/>
        <v>3.1509678270025265E-3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10"/>
        <v>1718.9119254998081</v>
      </c>
      <c r="R58" s="142">
        <f t="shared" si="10"/>
        <v>1649.7577026108222</v>
      </c>
      <c r="S58" s="153">
        <f t="shared" si="0"/>
        <v>95.976860602158069</v>
      </c>
      <c r="T58" s="150">
        <f t="shared" si="7"/>
        <v>-2.3121981963677429E-3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10"/>
        <v>1817.9206445473662</v>
      </c>
      <c r="R59" s="142">
        <f t="shared" si="10"/>
        <v>1753.9143874389051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10"/>
        <v>1876.1328643710867</v>
      </c>
      <c r="R60" s="142">
        <f t="shared" si="10"/>
        <v>1800.6473956584148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10"/>
        <v>1950.4650366232108</v>
      </c>
      <c r="R61" s="142">
        <f t="shared" si="10"/>
        <v>1886.4158752024875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10"/>
        <v>2068.8557405874813</v>
      </c>
      <c r="R62" s="142">
        <f t="shared" si="10"/>
        <v>2003.4550201594757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10"/>
        <v>2174.2472955526564</v>
      </c>
      <c r="R63" s="142">
        <f t="shared" si="10"/>
        <v>2113.9256732203776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10"/>
        <v>2171.5118314801302</v>
      </c>
      <c r="R64" s="142">
        <f t="shared" si="10"/>
        <v>2111.1624956985675</v>
      </c>
      <c r="S64" s="153">
        <f t="shared" si="0"/>
        <v>97.220860834986652</v>
      </c>
      <c r="T64" s="150">
        <f t="shared" si="7"/>
        <v>-4.907258754771604E-5</v>
      </c>
    </row>
    <row r="65" spans="1:23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10"/>
        <v>2334.988145821183</v>
      </c>
      <c r="R65" s="142">
        <f t="shared" si="10"/>
        <v>2307.6595798918624</v>
      </c>
      <c r="S65" s="153">
        <f t="shared" si="0"/>
        <v>98.829605795719814</v>
      </c>
      <c r="T65" s="150">
        <f t="shared" si="7"/>
        <v>1.654732273419901E-2</v>
      </c>
    </row>
    <row r="66" spans="1:23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10"/>
        <v>2427.790453591052</v>
      </c>
      <c r="R66" s="142">
        <f t="shared" si="10"/>
        <v>2418.5347149892941</v>
      </c>
      <c r="S66" s="153">
        <f t="shared" si="0"/>
        <v>99.618758752920073</v>
      </c>
      <c r="T66" s="150">
        <f t="shared" si="7"/>
        <v>7.9849853780802338E-3</v>
      </c>
    </row>
    <row r="67" spans="1:23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10"/>
        <v>2474.4325807538612</v>
      </c>
      <c r="R67" s="142">
        <f t="shared" si="10"/>
        <v>2451.6795752474814</v>
      </c>
      <c r="S67" s="153">
        <f t="shared" ref="S67:S72" si="11">(R67/Q67)*100</f>
        <v>99.080475835819783</v>
      </c>
      <c r="T67" s="150">
        <f t="shared" si="7"/>
        <v>-5.4034292721450994E-3</v>
      </c>
    </row>
    <row r="68" spans="1:23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ref="G68:G72" si="12">(D68-E68+F68)</f>
        <v>5056917</v>
      </c>
      <c r="H68" s="144">
        <f>('Anual_2000-2017 (ref2010)'!H17/'Anual_2000-2017 (ref2010)'!D39)</f>
        <v>574897.41585101443</v>
      </c>
      <c r="I68" s="144">
        <f>-('Anual_2000-2017 (ref2010)'!I17/'Anual_2000-2017 (ref2010)'!D39)</f>
        <v>688663.83067825425</v>
      </c>
      <c r="J68" s="146">
        <f t="shared" ref="J68:J72" si="13">(D68-E68+F68+H68-I68)</f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2517.0561621016818</v>
      </c>
      <c r="S68" s="178">
        <f t="shared" si="11"/>
        <v>98.755142895718606</v>
      </c>
      <c r="T68" s="247">
        <f t="shared" ref="T68:T73" si="18">(S68/S67)-1</f>
        <v>-3.2835221809013326E-3</v>
      </c>
    </row>
    <row r="69" spans="1:23" s="65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2"/>
        <v>5474011</v>
      </c>
      <c r="H69" s="144">
        <f>('Anual_2000-2017 (ref2010)'!H18/'Anual_2000-2017 (ref2010)'!D40)</f>
        <v>587167.38296469382</v>
      </c>
      <c r="I69" s="144">
        <f>-('Anual_2000-2017 (ref2010)'!I18/'Anual_2000-2017 (ref2010)'!D40)</f>
        <v>729082.19866146636</v>
      </c>
      <c r="J69" s="146">
        <f t="shared" si="13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2517.2814407067167</v>
      </c>
      <c r="S69" s="178">
        <f t="shared" si="11"/>
        <v>98.268750553249575</v>
      </c>
      <c r="T69" s="247">
        <f t="shared" si="18"/>
        <v>-4.9252355695807992E-3</v>
      </c>
    </row>
    <row r="70" spans="1:23" s="65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si="12"/>
        <v>5572323</v>
      </c>
      <c r="H70" s="144">
        <f>('Anual_2000-2017 (ref2010)'!H19/'Anual_2000-2017 (ref2010)'!D41)</f>
        <v>710644.87046501588</v>
      </c>
      <c r="I70" s="144">
        <f>-('Anual_2000-2017 (ref2010)'!I19/'Anual_2000-2017 (ref2010)'!D41)</f>
        <v>774174.64831383969</v>
      </c>
      <c r="J70" s="146">
        <f t="shared" si="13"/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19">Q69*(M70+1)</f>
        <v>2470.8003136315056</v>
      </c>
      <c r="R70" s="249">
        <f t="shared" ref="R70" si="20">R69*(N70+1)</f>
        <v>2399.6012666675279</v>
      </c>
      <c r="S70" s="178">
        <f t="shared" si="11"/>
        <v>97.118381175072315</v>
      </c>
      <c r="T70" s="247">
        <f t="shared" si="18"/>
        <v>-1.1706360075819822E-2</v>
      </c>
    </row>
    <row r="71" spans="1:23" ht="15.75" thickBot="1">
      <c r="B71" s="140">
        <v>2016</v>
      </c>
      <c r="C71" s="197">
        <f>('Anual_2000-2017 (ref2010)'!F42)</f>
        <v>0.93483906010056916</v>
      </c>
      <c r="D71" s="145">
        <f>'Anual_2000-2017 (ref2010)'!K20</f>
        <v>5797599</v>
      </c>
      <c r="E71" s="145">
        <f>('Anual_2000-2017 (ref2010)'!N42)</f>
        <v>780144</v>
      </c>
      <c r="F71" s="145">
        <f>('Anual_2000-2017 (ref2010)'!O42)</f>
        <v>755463</v>
      </c>
      <c r="G71" s="145">
        <f t="shared" si="12"/>
        <v>5772918</v>
      </c>
      <c r="H71" s="144">
        <f>('Anual_2000-2017 (ref2010)'!H20/'Anual_2000-2017 (ref2010)'!D42)</f>
        <v>722579.13400715636</v>
      </c>
      <c r="I71" s="144">
        <f>-('Anual_2000-2017 (ref2010)'!I20/'Anual_2000-2017 (ref2010)'!D42)</f>
        <v>699413.57852021477</v>
      </c>
      <c r="J71" s="145">
        <f t="shared" si="13"/>
        <v>5796083.5554869408</v>
      </c>
      <c r="K71" s="250">
        <f t="shared" si="14"/>
        <v>-1515.4445130592212</v>
      </c>
      <c r="L71" s="251">
        <f t="shared" si="15"/>
        <v>-2.6139174390281584E-4</v>
      </c>
      <c r="M71" s="155">
        <f>('Anual_2000-2017 (ref2010)'!J42-1)</f>
        <v>-3.3054543131702308E-2</v>
      </c>
      <c r="N71" s="155">
        <f>('Anual_2000-2017 (ref2010)'!T42-1)</f>
        <v>-3.3307294690931855E-2</v>
      </c>
      <c r="O71" s="155">
        <f t="shared" si="16"/>
        <v>-2.5275155922954706E-4</v>
      </c>
      <c r="P71" s="141">
        <f>('Anual_2000-2017 (ref2010)'!B42/'Anual_2000-2017 (ref2010)'!C42)</f>
        <v>1.0004370868484982</v>
      </c>
      <c r="Q71" s="143">
        <f t="shared" ref="Q71" si="21">Q70*(M71+1)</f>
        <v>2389.1291380947496</v>
      </c>
      <c r="R71" s="143">
        <f t="shared" ref="R71" si="22">R70*(N71+1)</f>
        <v>2319.677040137899</v>
      </c>
      <c r="S71" s="252">
        <f t="shared" ref="S71" si="23">(R71/Q71)*100</f>
        <v>97.092995232051948</v>
      </c>
      <c r="T71" s="251">
        <f t="shared" si="18"/>
        <v>-2.6139174390282793E-4</v>
      </c>
      <c r="U71" s="116"/>
      <c r="V71" s="116"/>
      <c r="W71" s="116"/>
    </row>
    <row r="72" spans="1:23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si="12"/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si="13"/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24">Q71*(M72+1)</f>
        <v>2414.5461574463952</v>
      </c>
      <c r="R72" s="142">
        <f t="shared" ref="R72" si="25">R71*(N72+1)</f>
        <v>2358.6726738586876</v>
      </c>
      <c r="S72" s="153">
        <f t="shared" si="11"/>
        <v>97.685963326259255</v>
      </c>
      <c r="T72" s="150">
        <f t="shared" si="18"/>
        <v>6.1072180623340522E-3</v>
      </c>
    </row>
    <row r="73" spans="1:23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26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27">(D73-E73+F73+H73-I73)</f>
        <v>6632650.5240193047</v>
      </c>
      <c r="K73" s="146">
        <f t="shared" ref="K73" si="28">(J73-D73)</f>
        <v>-602.26241030264646</v>
      </c>
      <c r="L73" s="150">
        <f t="shared" ref="L73" si="29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0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1">Q72*(M73+1)</f>
        <v>2441.5306226357488</v>
      </c>
      <c r="R73" s="142">
        <f t="shared" ref="R73" si="32">R72*(N73+1)</f>
        <v>2384.8161609404133</v>
      </c>
      <c r="S73" s="153">
        <f t="shared" ref="S73" si="33">(R73/Q73)*100</f>
        <v>97.67709398483359</v>
      </c>
      <c r="T73" s="150">
        <f t="shared" si="18"/>
        <v>-9.0794430680274374E-5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pane xSplit="2" ySplit="2" topLeftCell="M53" activePane="bottomRight" state="frozen"/>
      <selection pane="topRight" activeCell="C1" sqref="C1"/>
      <selection pane="bottomLeft" activeCell="A2" sqref="A2"/>
      <selection pane="bottomRight" activeCell="C73" sqref="C73:V74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4" t="s">
        <v>171</v>
      </c>
      <c r="L1" s="314" t="s">
        <v>172</v>
      </c>
    </row>
    <row r="2" spans="1:24" s="1" customFormat="1" ht="79.5" customHeight="1" thickBot="1">
      <c r="B2" s="112"/>
      <c r="C2" s="194" t="s">
        <v>95</v>
      </c>
      <c r="D2" s="195" t="s">
        <v>96</v>
      </c>
      <c r="E2" s="195" t="s">
        <v>97</v>
      </c>
      <c r="F2" s="195" t="s">
        <v>98</v>
      </c>
      <c r="G2" s="195" t="s">
        <v>101</v>
      </c>
      <c r="H2" s="195" t="s">
        <v>99</v>
      </c>
      <c r="I2" s="268" t="s">
        <v>102</v>
      </c>
      <c r="J2" s="268" t="s">
        <v>100</v>
      </c>
      <c r="K2" s="200" t="s">
        <v>107</v>
      </c>
      <c r="L2" s="200" t="s">
        <v>108</v>
      </c>
      <c r="M2" s="195" t="s">
        <v>103</v>
      </c>
      <c r="N2" s="195" t="s">
        <v>104</v>
      </c>
      <c r="O2" s="196" t="s">
        <v>163</v>
      </c>
      <c r="P2" s="199" t="s">
        <v>164</v>
      </c>
      <c r="Q2" s="201"/>
      <c r="R2" s="113" t="s">
        <v>92</v>
      </c>
      <c r="S2" s="113" t="s">
        <v>73</v>
      </c>
      <c r="T2" s="113" t="s">
        <v>109</v>
      </c>
      <c r="U2" s="222" t="s">
        <v>114</v>
      </c>
      <c r="V2" s="223" t="s">
        <v>111</v>
      </c>
      <c r="W2" s="222" t="s">
        <v>113</v>
      </c>
      <c r="X2" s="222" t="s">
        <v>112</v>
      </c>
    </row>
    <row r="3" spans="1:24" s="1" customFormat="1">
      <c r="A3" s="157" t="s">
        <v>83</v>
      </c>
      <c r="B3" s="118">
        <v>1947</v>
      </c>
      <c r="C3" s="230">
        <f>('Anual_1947-1989 (ref1987)'!G4/'Anual_1947-1989 (ref1987)'!B4)</f>
        <v>0.12661064425770308</v>
      </c>
      <c r="D3" s="230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202">
        <v>100</v>
      </c>
      <c r="P3" s="154"/>
      <c r="Q3" s="220">
        <v>1</v>
      </c>
      <c r="R3" s="154">
        <f>'SNA 2008'!S2</f>
        <v>100</v>
      </c>
      <c r="S3" s="153"/>
      <c r="T3" s="112"/>
      <c r="U3" s="112"/>
      <c r="V3" s="112"/>
      <c r="W3" s="112"/>
      <c r="X3" s="112"/>
    </row>
    <row r="4" spans="1:24">
      <c r="A4" s="117"/>
      <c r="B4" s="119">
        <v>1948</v>
      </c>
      <c r="C4" s="230">
        <f>('Anual_1947-1989 (ref1987)'!G5/'Anual_1947-1989 (ref1987)'!B5)</f>
        <v>0.11089681774349082</v>
      </c>
      <c r="D4" s="230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8">
        <f>(O4/O3)-1</f>
        <v>-3.4821070299446699E-3</v>
      </c>
      <c r="Q4" s="48">
        <f>(Q3*N4)</f>
        <v>0.99651789297005533</v>
      </c>
      <c r="R4" s="154">
        <f>'SNA 2008'!S3</f>
        <v>99.676557659978997</v>
      </c>
      <c r="S4" s="150">
        <f>'SNA 2008'!O3</f>
        <v>-3.5481624700304248E-3</v>
      </c>
      <c r="T4" s="150">
        <f>(R4/R3)-1</f>
        <v>-3.2344234002100736E-3</v>
      </c>
      <c r="U4" s="48">
        <f>(T4-P4)</f>
        <v>2.4768362973459634E-4</v>
      </c>
      <c r="V4" s="236">
        <f>U4^2</f>
        <v>6.134718043850462E-8</v>
      </c>
      <c r="W4" s="236">
        <f>AVERAGE(V4:V72)</f>
        <v>1.6407330418911423E-5</v>
      </c>
      <c r="X4" s="237">
        <f>SQRT(W4)</f>
        <v>4.0505963041151637E-3</v>
      </c>
    </row>
    <row r="5" spans="1:24">
      <c r="A5" s="117"/>
      <c r="B5" s="119">
        <v>1949</v>
      </c>
      <c r="C5" s="230">
        <f>('Anual_1947-1989 (ref1987)'!G6/'Anual_1947-1989 (ref1987)'!B6)</f>
        <v>8.8879702356345583E-2</v>
      </c>
      <c r="D5" s="230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8">
        <f>(O5/O4)-1</f>
        <v>-4.9303111785969911E-5</v>
      </c>
      <c r="Q5" s="48">
        <f t="shared" ref="Q5:Q68" si="3">(Q4*N5)</f>
        <v>0.9964687615369815</v>
      </c>
      <c r="R5" s="154">
        <f>'SNA 2008'!S4</f>
        <v>99.67426889854741</v>
      </c>
      <c r="S5" s="150">
        <f>'SNA 2008'!O4</f>
        <v>-2.472994773983217E-5</v>
      </c>
      <c r="T5" s="150">
        <f t="shared" ref="T5:T68" si="4">(R5/R4)-1</f>
        <v>-2.296188276684763E-5</v>
      </c>
      <c r="U5" s="48">
        <f t="shared" ref="U5:U68" si="5">(T5-P5)</f>
        <v>2.6341229019122281E-5</v>
      </c>
      <c r="V5" s="236">
        <f t="shared" ref="V5:V68" si="6">U5^2</f>
        <v>6.9386034623784974E-10</v>
      </c>
      <c r="W5" s="48"/>
    </row>
    <row r="6" spans="1:24">
      <c r="A6" s="117"/>
      <c r="B6" s="119">
        <v>1950</v>
      </c>
      <c r="C6" s="230">
        <f>('Anual_1947-1989 (ref1987)'!G7/'Anual_1947-1989 (ref1987)'!B7)</f>
        <v>9.2007104795737121E-2</v>
      </c>
      <c r="D6" s="230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1.1096387304307676</v>
      </c>
      <c r="J6" s="48">
        <f t="shared" ref="J6:J69" si="8">LN(I6)</f>
        <v>0.10403449426762247</v>
      </c>
      <c r="K6" s="48">
        <f t="shared" ref="K6:K69" si="9">(E6*H6)</f>
        <v>4.2577615860295397E-2</v>
      </c>
      <c r="L6" s="48">
        <f t="shared" ref="L6:L69" si="10">(F6*J6)</f>
        <v>1.6630736206191868E-3</v>
      </c>
      <c r="M6" s="48">
        <f t="shared" ref="M6:M69" si="11">SUM(K6:L6)</f>
        <v>4.4240689480914586E-2</v>
      </c>
      <c r="N6" s="48">
        <f t="shared" ref="N6:N69" si="12">EXP(M6)</f>
        <v>1.0452339014200944</v>
      </c>
      <c r="O6" s="48">
        <f t="shared" si="2"/>
        <v>104.1542931264549</v>
      </c>
      <c r="P6" s="198">
        <f t="shared" ref="P6:P69" si="13">(O6/O5)-1</f>
        <v>4.5233901420094424E-2</v>
      </c>
      <c r="Q6" s="48">
        <f t="shared" si="3"/>
        <v>1.041542931264549</v>
      </c>
      <c r="R6" s="154">
        <f>'SNA 2008'!S5</f>
        <v>103.71847328750074</v>
      </c>
      <c r="S6" s="150">
        <f>'SNA 2008'!O5</f>
        <v>4.3333252755517471E-2</v>
      </c>
      <c r="T6" s="150">
        <f t="shared" si="4"/>
        <v>4.0574206699922621E-2</v>
      </c>
      <c r="U6" s="48">
        <f t="shared" si="5"/>
        <v>-4.6596947201718031E-3</v>
      </c>
      <c r="V6" s="236">
        <f t="shared" si="6"/>
        <v>2.171275488519698E-5</v>
      </c>
      <c r="W6" s="48"/>
    </row>
    <row r="7" spans="1:24">
      <c r="A7" s="117"/>
      <c r="B7" s="119">
        <v>1951</v>
      </c>
      <c r="C7" s="230">
        <f>('Anual_1947-1989 (ref1987)'!G8/'Anual_1947-1989 (ref1987)'!B8)</f>
        <v>9.6043577981651376E-2</v>
      </c>
      <c r="D7" s="230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1.0411270790893508</v>
      </c>
      <c r="J7" s="48">
        <f t="shared" si="8"/>
        <v>4.0303856235571693E-2</v>
      </c>
      <c r="K7" s="48">
        <f t="shared" si="9"/>
        <v>-1.1040494837542176E-2</v>
      </c>
      <c r="L7" s="48">
        <f t="shared" si="10"/>
        <v>-6.7019026997223617E-4</v>
      </c>
      <c r="M7" s="48">
        <f t="shared" si="11"/>
        <v>-1.1710685107514412E-2</v>
      </c>
      <c r="N7" s="48">
        <f t="shared" si="12"/>
        <v>0.98835761807962963</v>
      </c>
      <c r="O7" s="48">
        <f t="shared" si="2"/>
        <v>102.94168906723051</v>
      </c>
      <c r="P7" s="198">
        <f t="shared" si="13"/>
        <v>-1.164238192037037E-2</v>
      </c>
      <c r="Q7" s="48">
        <f t="shared" si="3"/>
        <v>1.0294168906723051</v>
      </c>
      <c r="R7" s="154">
        <f>'SNA 2008'!S6</f>
        <v>102.43225392450066</v>
      </c>
      <c r="S7" s="150">
        <f>'SNA 2008'!O6</f>
        <v>-1.3008715506706903E-2</v>
      </c>
      <c r="T7" s="150">
        <f t="shared" si="4"/>
        <v>-1.2401063400102053E-2</v>
      </c>
      <c r="U7" s="48">
        <f t="shared" si="5"/>
        <v>-7.586814797316821E-4</v>
      </c>
      <c r="V7" s="236">
        <f t="shared" si="6"/>
        <v>5.7559758768785478E-7</v>
      </c>
      <c r="W7" s="48"/>
    </row>
    <row r="8" spans="1:24">
      <c r="A8" s="117"/>
      <c r="B8" s="119">
        <v>1952</v>
      </c>
      <c r="C8" s="230">
        <f>('Anual_1947-1989 (ref1987)'!G9/'Anual_1947-1989 (ref1987)'!B9)</f>
        <v>7.0697220867869337E-2</v>
      </c>
      <c r="D8" s="230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0.93798999011989281</v>
      </c>
      <c r="J8" s="48">
        <f t="shared" si="8"/>
        <v>-6.4016001546826934E-2</v>
      </c>
      <c r="K8" s="48">
        <f t="shared" si="9"/>
        <v>-7.4251210597166698E-3</v>
      </c>
      <c r="L8" s="48">
        <f t="shared" si="10"/>
        <v>1.7946953139651633E-3</v>
      </c>
      <c r="M8" s="48">
        <f t="shared" si="11"/>
        <v>-5.6304257457515062E-3</v>
      </c>
      <c r="N8" s="48">
        <f t="shared" si="12"/>
        <v>0.99438539539410975</v>
      </c>
      <c r="O8" s="48">
        <f t="shared" si="2"/>
        <v>102.36371218565552</v>
      </c>
      <c r="P8" s="198">
        <f t="shared" si="13"/>
        <v>-5.6146046058902499E-3</v>
      </c>
      <c r="Q8" s="48">
        <f t="shared" si="3"/>
        <v>1.0236371218565552</v>
      </c>
      <c r="R8" s="154">
        <f>'SNA 2008'!S7</f>
        <v>102.06723416733365</v>
      </c>
      <c r="S8" s="150">
        <f>'SNA 2008'!O7</f>
        <v>-3.8236608532395966E-3</v>
      </c>
      <c r="T8" s="150">
        <f t="shared" si="4"/>
        <v>-3.5635236283685368E-3</v>
      </c>
      <c r="U8" s="48">
        <f t="shared" si="5"/>
        <v>2.0510809775217131E-3</v>
      </c>
      <c r="V8" s="236">
        <f t="shared" si="6"/>
        <v>4.2069331763514267E-6</v>
      </c>
      <c r="W8" s="48"/>
    </row>
    <row r="9" spans="1:24">
      <c r="A9" s="117"/>
      <c r="B9" s="119">
        <v>1953</v>
      </c>
      <c r="C9" s="230">
        <f>('Anual_1947-1989 (ref1987)'!G10/'Anual_1947-1989 (ref1987)'!B10)</f>
        <v>6.5985699693564853E-2</v>
      </c>
      <c r="D9" s="230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1.7838239690945039</v>
      </c>
      <c r="J9" s="48">
        <f t="shared" si="8"/>
        <v>0.57875935725718364</v>
      </c>
      <c r="K9" s="48">
        <f t="shared" si="9"/>
        <v>2.0253112554004206E-3</v>
      </c>
      <c r="L9" s="48">
        <f t="shared" si="10"/>
        <v>5.7935053126868113E-3</v>
      </c>
      <c r="M9" s="48">
        <f t="shared" si="11"/>
        <v>7.8188165680872328E-3</v>
      </c>
      <c r="N9" s="48">
        <f t="shared" si="12"/>
        <v>1.0078494633360988</v>
      </c>
      <c r="O9" s="48">
        <f t="shared" si="2"/>
        <v>103.16721239140379</v>
      </c>
      <c r="P9" s="198">
        <f t="shared" si="13"/>
        <v>7.8494633360988164E-3</v>
      </c>
      <c r="Q9" s="48">
        <f t="shared" si="3"/>
        <v>1.0316721239140378</v>
      </c>
      <c r="R9" s="154">
        <f>'SNA 2008'!S8</f>
        <v>102.60518152015987</v>
      </c>
      <c r="S9" s="150">
        <f>'SNA 2008'!O8</f>
        <v>5.5182339661097313E-3</v>
      </c>
      <c r="T9" s="150">
        <f t="shared" si="4"/>
        <v>5.2705195473827793E-3</v>
      </c>
      <c r="U9" s="48">
        <f t="shared" si="5"/>
        <v>-2.5789437887160371E-3</v>
      </c>
      <c r="V9" s="236">
        <f t="shared" si="6"/>
        <v>6.650951065357028E-6</v>
      </c>
      <c r="W9" s="48"/>
    </row>
    <row r="10" spans="1:24">
      <c r="A10" s="117"/>
      <c r="B10" s="119">
        <v>1954</v>
      </c>
      <c r="C10" s="230">
        <f>('Anual_1947-1989 (ref1987)'!G11/'Anual_1947-1989 (ref1987)'!B11)</f>
        <v>6.6746126340881992E-2</v>
      </c>
      <c r="D10" s="230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1.2727972006753712</v>
      </c>
      <c r="J10" s="48">
        <f t="shared" si="8"/>
        <v>0.24121699869534705</v>
      </c>
      <c r="K10" s="48">
        <f t="shared" si="9"/>
        <v>1.5837100950750537E-2</v>
      </c>
      <c r="L10" s="48">
        <f t="shared" si="10"/>
        <v>-3.5938170246624981E-4</v>
      </c>
      <c r="M10" s="48">
        <f t="shared" si="11"/>
        <v>1.5477719248284288E-2</v>
      </c>
      <c r="N10" s="48">
        <f t="shared" si="12"/>
        <v>1.0155981195166772</v>
      </c>
      <c r="O10" s="48">
        <f t="shared" si="2"/>
        <v>104.77642690048734</v>
      </c>
      <c r="P10" s="198">
        <f t="shared" si="13"/>
        <v>1.5598119516677222E-2</v>
      </c>
      <c r="Q10" s="48">
        <f t="shared" si="3"/>
        <v>1.0477642690048732</v>
      </c>
      <c r="R10" s="154">
        <f>'SNA 2008'!S9</f>
        <v>103.8689499785626</v>
      </c>
      <c r="S10" s="150">
        <f>'SNA 2008'!O9</f>
        <v>1.3277520471911775E-2</v>
      </c>
      <c r="T10" s="150">
        <f t="shared" si="4"/>
        <v>1.2316809343146273E-2</v>
      </c>
      <c r="U10" s="48">
        <f t="shared" si="5"/>
        <v>-3.2813101735309491E-3</v>
      </c>
      <c r="V10" s="236">
        <f t="shared" si="6"/>
        <v>1.0766996454917707E-5</v>
      </c>
      <c r="W10" s="48"/>
    </row>
    <row r="11" spans="1:24">
      <c r="A11" s="117"/>
      <c r="B11" s="119">
        <v>1955</v>
      </c>
      <c r="C11" s="230">
        <f>('Anual_1947-1989 (ref1987)'!G12/'Anual_1947-1989 (ref1987)'!B12)</f>
        <v>7.6224377071314603E-2</v>
      </c>
      <c r="D11" s="230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0.9318305222751766</v>
      </c>
      <c r="J11" s="48">
        <f t="shared" si="8"/>
        <v>-7.0604323884383938E-2</v>
      </c>
      <c r="K11" s="48">
        <f t="shared" si="9"/>
        <v>-1.5385020534640729E-2</v>
      </c>
      <c r="L11" s="48">
        <f t="shared" si="10"/>
        <v>-5.5464302548184229E-4</v>
      </c>
      <c r="M11" s="48">
        <f t="shared" si="11"/>
        <v>-1.593966356012257E-2</v>
      </c>
      <c r="N11" s="48">
        <f t="shared" si="12"/>
        <v>0.98418670058555024</v>
      </c>
      <c r="O11" s="48">
        <f t="shared" si="2"/>
        <v>103.11956589033372</v>
      </c>
      <c r="P11" s="198">
        <f t="shared" si="13"/>
        <v>-1.5813299414449755E-2</v>
      </c>
      <c r="Q11" s="48">
        <f t="shared" si="3"/>
        <v>1.0311956589033371</v>
      </c>
      <c r="R11" s="154">
        <f>'SNA 2008'!S10</f>
        <v>102.07853787505208</v>
      </c>
      <c r="S11" s="150">
        <f>'SNA 2008'!O10</f>
        <v>-1.875409705230946E-2</v>
      </c>
      <c r="T11" s="150">
        <f t="shared" si="4"/>
        <v>-1.7237221555431503E-2</v>
      </c>
      <c r="U11" s="48">
        <f t="shared" si="5"/>
        <v>-1.4239221409817482E-3</v>
      </c>
      <c r="V11" s="236">
        <f t="shared" si="6"/>
        <v>2.0275542635780454E-6</v>
      </c>
      <c r="W11" s="48"/>
    </row>
    <row r="12" spans="1:24">
      <c r="A12" s="117"/>
      <c r="B12" s="119">
        <v>1956</v>
      </c>
      <c r="C12" s="230">
        <f>('Anual_1947-1989 (ref1987)'!G13/'Anual_1947-1989 (ref1987)'!B13)</f>
        <v>6.7645057828749133E-2</v>
      </c>
      <c r="D12" s="230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0.77499971823146974</v>
      </c>
      <c r="J12" s="48">
        <f t="shared" si="8"/>
        <v>-0.25489261320115325</v>
      </c>
      <c r="K12" s="48">
        <f t="shared" si="9"/>
        <v>5.1000232009591653E-4</v>
      </c>
      <c r="L12" s="48">
        <f t="shared" si="10"/>
        <v>-2.4277846334641844E-3</v>
      </c>
      <c r="M12" s="48">
        <f t="shared" si="11"/>
        <v>-1.9177823133682678E-3</v>
      </c>
      <c r="N12" s="48">
        <f t="shared" si="12"/>
        <v>0.99808405545613077</v>
      </c>
      <c r="O12" s="48">
        <f t="shared" si="2"/>
        <v>102.92199452069997</v>
      </c>
      <c r="P12" s="198">
        <f t="shared" si="13"/>
        <v>-1.9159445438692302E-3</v>
      </c>
      <c r="Q12" s="48">
        <f t="shared" si="3"/>
        <v>1.0292199452069997</v>
      </c>
      <c r="R12" s="154">
        <f>'SNA 2008'!S11</f>
        <v>101.87422007857</v>
      </c>
      <c r="S12" s="150">
        <f>'SNA 2008'!O11</f>
        <v>-2.0596201410860715E-3</v>
      </c>
      <c r="T12" s="150">
        <f t="shared" si="4"/>
        <v>-2.0015744811330283E-3</v>
      </c>
      <c r="U12" s="48">
        <f t="shared" si="5"/>
        <v>-8.5629937263798084E-5</v>
      </c>
      <c r="V12" s="236">
        <f t="shared" si="6"/>
        <v>7.3324861558019956E-9</v>
      </c>
      <c r="W12" s="48"/>
    </row>
    <row r="13" spans="1:24">
      <c r="A13" s="117"/>
      <c r="B13" s="119">
        <v>1957</v>
      </c>
      <c r="C13" s="230">
        <f>('Anual_1947-1989 (ref1987)'!G14/'Anual_1947-1989 (ref1987)'!B14)</f>
        <v>5.5724579663730983E-2</v>
      </c>
      <c r="D13" s="230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0.93722365610041114</v>
      </c>
      <c r="J13" s="48">
        <f t="shared" si="8"/>
        <v>-6.4833331416079276E-2</v>
      </c>
      <c r="K13" s="48">
        <f t="shared" si="9"/>
        <v>-9.307007158202514E-4</v>
      </c>
      <c r="L13" s="48">
        <f t="shared" si="10"/>
        <v>3.7892979930935017E-4</v>
      </c>
      <c r="M13" s="48">
        <f t="shared" si="11"/>
        <v>-5.5177091651090128E-4</v>
      </c>
      <c r="N13" s="48">
        <f t="shared" si="12"/>
        <v>0.99944838128106728</v>
      </c>
      <c r="O13" s="48">
        <f t="shared" si="2"/>
        <v>102.86522082193245</v>
      </c>
      <c r="P13" s="198">
        <f t="shared" si="13"/>
        <v>-5.5161871893272263E-4</v>
      </c>
      <c r="Q13" s="48">
        <f t="shared" si="3"/>
        <v>1.0286522082193246</v>
      </c>
      <c r="R13" s="154">
        <f>'SNA 2008'!S12</f>
        <v>101.81134538607881</v>
      </c>
      <c r="S13" s="150">
        <f>'SNA 2008'!O12</f>
        <v>-6.6470245132466133E-4</v>
      </c>
      <c r="T13" s="150">
        <f t="shared" si="4"/>
        <v>-6.1717962054286257E-4</v>
      </c>
      <c r="U13" s="48">
        <f t="shared" si="5"/>
        <v>-6.5560901610139943E-5</v>
      </c>
      <c r="V13" s="236">
        <f t="shared" si="6"/>
        <v>4.2982318199344499E-9</v>
      </c>
      <c r="W13" s="48"/>
    </row>
    <row r="14" spans="1:24">
      <c r="A14" s="117"/>
      <c r="B14" s="119">
        <v>1958</v>
      </c>
      <c r="C14" s="230">
        <f>('Anual_1947-1989 (ref1987)'!G15/'Anual_1947-1989 (ref1987)'!B15)</f>
        <v>5.7234726688102894E-2</v>
      </c>
      <c r="D14" s="230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1.4674228670186296</v>
      </c>
      <c r="J14" s="48">
        <f t="shared" si="8"/>
        <v>0.38350771053372451</v>
      </c>
      <c r="K14" s="48">
        <f t="shared" si="9"/>
        <v>-2.1257371501439723E-3</v>
      </c>
      <c r="L14" s="48">
        <f t="shared" si="10"/>
        <v>-1.4057838907023986E-3</v>
      </c>
      <c r="M14" s="48">
        <f t="shared" si="11"/>
        <v>-3.5315210408463707E-3</v>
      </c>
      <c r="N14" s="48">
        <f t="shared" si="12"/>
        <v>0.99647470744541722</v>
      </c>
      <c r="O14" s="48">
        <f t="shared" si="2"/>
        <v>102.50259082484338</v>
      </c>
      <c r="P14" s="198">
        <f t="shared" si="13"/>
        <v>-3.5252925545827818E-3</v>
      </c>
      <c r="Q14" s="48">
        <f t="shared" si="3"/>
        <v>1.0250259082484339</v>
      </c>
      <c r="R14" s="154">
        <f>'SNA 2008'!S13</f>
        <v>101.56303424633548</v>
      </c>
      <c r="S14" s="150">
        <f>'SNA 2008'!O13</f>
        <v>-2.7023387402680399E-3</v>
      </c>
      <c r="T14" s="150">
        <f t="shared" si="4"/>
        <v>-2.4389338811083849E-3</v>
      </c>
      <c r="U14" s="48">
        <f t="shared" si="5"/>
        <v>1.0863586734743969E-3</v>
      </c>
      <c r="V14" s="236">
        <f t="shared" si="6"/>
        <v>1.1801751674330513E-6</v>
      </c>
      <c r="W14" s="48"/>
    </row>
    <row r="15" spans="1:24">
      <c r="A15" s="117"/>
      <c r="B15" s="119">
        <v>1959</v>
      </c>
      <c r="C15" s="230">
        <f>('Anual_1947-1989 (ref1987)'!G16/'Anual_1947-1989 (ref1987)'!B16)</f>
        <v>5.9493016037247812E-2</v>
      </c>
      <c r="D15" s="230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0.78147097428130496</v>
      </c>
      <c r="J15" s="48">
        <f t="shared" si="8"/>
        <v>-0.24657727084514958</v>
      </c>
      <c r="K15" s="48">
        <f t="shared" si="9"/>
        <v>-2.2234553978466368E-3</v>
      </c>
      <c r="L15" s="48">
        <f t="shared" si="10"/>
        <v>1.5626340237212019E-3</v>
      </c>
      <c r="M15" s="48">
        <f t="shared" si="11"/>
        <v>-6.6082137412543486E-4</v>
      </c>
      <c r="N15" s="48">
        <f t="shared" si="12"/>
        <v>0.99933939692023166</v>
      </c>
      <c r="O15" s="48">
        <f t="shared" si="2"/>
        <v>102.43487729766025</v>
      </c>
      <c r="P15" s="198">
        <f t="shared" si="13"/>
        <v>-6.6060307976834043E-4</v>
      </c>
      <c r="Q15" s="48">
        <f t="shared" si="3"/>
        <v>1.0243487729766025</v>
      </c>
      <c r="R15" s="154">
        <f>'SNA 2008'!S14</f>
        <v>101.52216858322294</v>
      </c>
      <c r="S15" s="150">
        <f>'SNA 2008'!O14</f>
        <v>-4.4179950343692376E-4</v>
      </c>
      <c r="T15" s="150">
        <f t="shared" si="4"/>
        <v>-4.0236748946886891E-4</v>
      </c>
      <c r="U15" s="48">
        <f t="shared" si="5"/>
        <v>2.5823559029947152E-4</v>
      </c>
      <c r="V15" s="236">
        <f t="shared" si="6"/>
        <v>6.6685620097316506E-8</v>
      </c>
      <c r="W15" s="48"/>
    </row>
    <row r="16" spans="1:24">
      <c r="A16" s="117"/>
      <c r="B16" s="119">
        <v>1960</v>
      </c>
      <c r="C16" s="230">
        <f>('Anual_1947-1989 (ref1987)'!G17/'Anual_1947-1989 (ref1987)'!B17)</f>
        <v>5.319550053415447E-2</v>
      </c>
      <c r="D16" s="230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1.0263577441984517</v>
      </c>
      <c r="J16" s="48">
        <f t="shared" si="8"/>
        <v>2.6016364530332615E-2</v>
      </c>
      <c r="K16" s="48">
        <f t="shared" si="9"/>
        <v>-3.6500983718730819E-3</v>
      </c>
      <c r="L16" s="48">
        <f t="shared" si="10"/>
        <v>-2.8038751441915685E-4</v>
      </c>
      <c r="M16" s="48">
        <f t="shared" si="11"/>
        <v>-3.9304858862922384E-3</v>
      </c>
      <c r="N16" s="48">
        <f t="shared" si="12"/>
        <v>0.99607722836313317</v>
      </c>
      <c r="O16" s="48">
        <f t="shared" si="2"/>
        <v>102.03304866637106</v>
      </c>
      <c r="P16" s="198">
        <f t="shared" si="13"/>
        <v>-3.9227716368668286E-3</v>
      </c>
      <c r="Q16" s="48">
        <f t="shared" si="3"/>
        <v>1.0203304866637106</v>
      </c>
      <c r="R16" s="154">
        <f>'SNA 2008'!S15</f>
        <v>101.11657907963243</v>
      </c>
      <c r="S16" s="150">
        <f>'SNA 2008'!O15</f>
        <v>-4.3706209502833993E-3</v>
      </c>
      <c r="T16" s="150">
        <f t="shared" si="4"/>
        <v>-3.995083135542199E-3</v>
      </c>
      <c r="U16" s="48">
        <f t="shared" si="5"/>
        <v>-7.2311498675370345E-5</v>
      </c>
      <c r="V16" s="236">
        <f t="shared" si="6"/>
        <v>5.2289528406780872E-9</v>
      </c>
      <c r="W16" s="48"/>
    </row>
    <row r="17" spans="1:23">
      <c r="A17" s="117"/>
      <c r="B17" s="119">
        <v>1961</v>
      </c>
      <c r="C17" s="230">
        <f>('Anual_1947-1989 (ref1987)'!G18/'Anual_1947-1989 (ref1987)'!B18)</f>
        <v>5.7943603851444286E-2</v>
      </c>
      <c r="D17" s="230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1.1192551517066782</v>
      </c>
      <c r="J17" s="48">
        <f t="shared" si="8"/>
        <v>0.11266342094869625</v>
      </c>
      <c r="K17" s="48">
        <f t="shared" si="9"/>
        <v>-2.0090289921692033E-4</v>
      </c>
      <c r="L17" s="48">
        <f t="shared" si="10"/>
        <v>-4.4796107452520738E-4</v>
      </c>
      <c r="M17" s="48">
        <f t="shared" si="11"/>
        <v>-6.4886397374212769E-4</v>
      </c>
      <c r="N17" s="48">
        <f t="shared" si="12"/>
        <v>0.9993513464929622</v>
      </c>
      <c r="O17" s="48">
        <f t="shared" si="2"/>
        <v>101.96686457151986</v>
      </c>
      <c r="P17" s="198">
        <f t="shared" si="13"/>
        <v>-6.4865350703779967E-4</v>
      </c>
      <c r="Q17" s="48">
        <f t="shared" si="3"/>
        <v>1.0196686457151987</v>
      </c>
      <c r="R17" s="154">
        <f>'SNA 2008'!S16</f>
        <v>101.07935469616727</v>
      </c>
      <c r="S17" s="150">
        <f>'SNA 2008'!O16</f>
        <v>-3.9979280164637032E-4</v>
      </c>
      <c r="T17" s="150">
        <f t="shared" si="4"/>
        <v>-3.681333348495297E-4</v>
      </c>
      <c r="U17" s="48">
        <f t="shared" si="5"/>
        <v>2.8052017218826997E-4</v>
      </c>
      <c r="V17" s="236">
        <f t="shared" si="6"/>
        <v>7.8691567004536634E-8</v>
      </c>
      <c r="W17" s="48"/>
    </row>
    <row r="18" spans="1:23">
      <c r="A18" s="117"/>
      <c r="B18" s="119">
        <v>1962</v>
      </c>
      <c r="C18" s="230">
        <f>('Anual_1947-1989 (ref1987)'!G19/'Anual_1947-1989 (ref1987)'!B19)</f>
        <v>6.6611202061136299E-2</v>
      </c>
      <c r="D18" s="230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0.9098022150577133</v>
      </c>
      <c r="J18" s="48">
        <f t="shared" si="8"/>
        <v>-9.4528049184750759E-2</v>
      </c>
      <c r="K18" s="48">
        <f t="shared" si="9"/>
        <v>-4.9317819303566941E-3</v>
      </c>
      <c r="L18" s="48">
        <f t="shared" si="10"/>
        <v>1.2874851711242594E-3</v>
      </c>
      <c r="M18" s="48">
        <f t="shared" si="11"/>
        <v>-3.6442967592324347E-3</v>
      </c>
      <c r="N18" s="48">
        <f t="shared" si="12"/>
        <v>0.99636233563095666</v>
      </c>
      <c r="O18" s="48">
        <f t="shared" si="2"/>
        <v>101.59594334144498</v>
      </c>
      <c r="P18" s="198">
        <f t="shared" si="13"/>
        <v>-3.6376643690433363E-3</v>
      </c>
      <c r="Q18" s="48">
        <f t="shared" si="3"/>
        <v>1.0159594334144497</v>
      </c>
      <c r="R18" s="154">
        <f>'SNA 2008'!S17</f>
        <v>100.70826365136934</v>
      </c>
      <c r="S18" s="150">
        <f>'SNA 2008'!O17</f>
        <v>-3.9135890305559418E-3</v>
      </c>
      <c r="T18" s="150">
        <f t="shared" si="4"/>
        <v>-3.6712842688142455E-3</v>
      </c>
      <c r="U18" s="48">
        <f t="shared" si="5"/>
        <v>-3.3619899770909178E-5</v>
      </c>
      <c r="V18" s="236">
        <f t="shared" si="6"/>
        <v>1.1302976606059791E-9</v>
      </c>
      <c r="W18" s="48"/>
    </row>
    <row r="19" spans="1:23">
      <c r="A19" s="117"/>
      <c r="B19" s="119">
        <v>1963</v>
      </c>
      <c r="C19" s="230">
        <f>('Anual_1947-1989 (ref1987)'!G20/'Anual_1947-1989 (ref1987)'!B20)</f>
        <v>8.6447165777000262E-2</v>
      </c>
      <c r="D19" s="230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0.84934546264167066</v>
      </c>
      <c r="J19" s="48">
        <f t="shared" si="8"/>
        <v>-0.1632892700848855</v>
      </c>
      <c r="K19" s="48">
        <f t="shared" si="9"/>
        <v>-9.3180117544818778E-4</v>
      </c>
      <c r="L19" s="48">
        <f t="shared" si="10"/>
        <v>6.1527379388733679E-4</v>
      </c>
      <c r="M19" s="48">
        <f t="shared" si="11"/>
        <v>-3.1652738156085099E-4</v>
      </c>
      <c r="N19" s="48">
        <f t="shared" si="12"/>
        <v>0.99968352270794569</v>
      </c>
      <c r="O19" s="48">
        <f t="shared" si="2"/>
        <v>101.56379053241258</v>
      </c>
      <c r="P19" s="198">
        <f t="shared" si="13"/>
        <v>-3.1647729205419584E-4</v>
      </c>
      <c r="Q19" s="48">
        <f t="shared" si="3"/>
        <v>1.0156379053241258</v>
      </c>
      <c r="R19" s="154">
        <f>'SNA 2008'!S18</f>
        <v>100.66951835852016</v>
      </c>
      <c r="S19" s="150">
        <f>'SNA 2008'!O18</f>
        <v>-3.8703640786819093E-4</v>
      </c>
      <c r="T19" s="150">
        <f t="shared" si="4"/>
        <v>-3.8472803963041091E-4</v>
      </c>
      <c r="U19" s="48">
        <f t="shared" si="5"/>
        <v>-6.8250747576215076E-5</v>
      </c>
      <c r="V19" s="236">
        <f t="shared" si="6"/>
        <v>4.6581645447122278E-9</v>
      </c>
      <c r="W19" s="48"/>
    </row>
    <row r="20" spans="1:23">
      <c r="A20" s="117"/>
      <c r="B20" s="119">
        <v>1964</v>
      </c>
      <c r="C20" s="230">
        <f>('Anual_1947-1989 (ref1987)'!G21/'Anual_1947-1989 (ref1987)'!B21)</f>
        <v>6.5198980681783508E-2</v>
      </c>
      <c r="D20" s="230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1.243162471205276</v>
      </c>
      <c r="J20" s="48">
        <f t="shared" si="8"/>
        <v>0.21765851292115823</v>
      </c>
      <c r="K20" s="48">
        <f t="shared" si="9"/>
        <v>1.2388980665300102E-2</v>
      </c>
      <c r="L20" s="48">
        <f t="shared" si="10"/>
        <v>1.9620619298100868E-3</v>
      </c>
      <c r="M20" s="48">
        <f t="shared" si="11"/>
        <v>1.4351042595110188E-2</v>
      </c>
      <c r="N20" s="48">
        <f t="shared" si="12"/>
        <v>1.0144545131846623</v>
      </c>
      <c r="O20" s="48">
        <f t="shared" si="2"/>
        <v>103.03184568174763</v>
      </c>
      <c r="P20" s="198">
        <f t="shared" si="13"/>
        <v>1.4454513184662288E-2</v>
      </c>
      <c r="Q20" s="48">
        <f t="shared" si="3"/>
        <v>1.0303184568174761</v>
      </c>
      <c r="R20" s="154">
        <f>'SNA 2008'!S19</f>
        <v>101.86575209008204</v>
      </c>
      <c r="S20" s="150">
        <f>'SNA 2008'!O19</f>
        <v>1.2286794439900994E-2</v>
      </c>
      <c r="T20" s="150">
        <f t="shared" si="4"/>
        <v>1.1882779922534725E-2</v>
      </c>
      <c r="U20" s="48">
        <f t="shared" si="5"/>
        <v>-2.5717332621275624E-3</v>
      </c>
      <c r="V20" s="236">
        <f t="shared" si="6"/>
        <v>6.6138119715332737E-6</v>
      </c>
      <c r="W20" s="48"/>
    </row>
    <row r="21" spans="1:23">
      <c r="A21" s="117"/>
      <c r="B21" s="119">
        <v>1965</v>
      </c>
      <c r="C21" s="230">
        <f>('Anual_1947-1989 (ref1987)'!G22/'Anual_1947-1989 (ref1987)'!B22)</f>
        <v>7.6081758942384323E-2</v>
      </c>
      <c r="D21" s="230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0.98424915885504793</v>
      </c>
      <c r="J21" s="48">
        <f t="shared" si="8"/>
        <v>-1.5876203763635837E-2</v>
      </c>
      <c r="K21" s="48">
        <f t="shared" si="9"/>
        <v>6.8452267922406611E-4</v>
      </c>
      <c r="L21" s="48">
        <f t="shared" si="10"/>
        <v>-3.5010858611477647E-4</v>
      </c>
      <c r="M21" s="48">
        <f t="shared" si="11"/>
        <v>3.3441409310928965E-4</v>
      </c>
      <c r="N21" s="48">
        <f t="shared" si="12"/>
        <v>1.0003344700157357</v>
      </c>
      <c r="O21" s="48">
        <f t="shared" si="2"/>
        <v>103.06630674479408</v>
      </c>
      <c r="P21" s="198">
        <f t="shared" si="13"/>
        <v>3.3447001573572166E-4</v>
      </c>
      <c r="Q21" s="48">
        <f t="shared" si="3"/>
        <v>1.0306630674479407</v>
      </c>
      <c r="R21" s="154">
        <f>'SNA 2008'!S20</f>
        <v>102.10917811591185</v>
      </c>
      <c r="S21" s="150">
        <f>'SNA 2008'!O20</f>
        <v>2.4470270462371158E-3</v>
      </c>
      <c r="T21" s="150">
        <f t="shared" si="4"/>
        <v>2.3896748498408726E-3</v>
      </c>
      <c r="U21" s="48">
        <f t="shared" si="5"/>
        <v>2.055204834105151E-3</v>
      </c>
      <c r="V21" s="236">
        <f t="shared" si="6"/>
        <v>4.2238669101291809E-6</v>
      </c>
      <c r="W21" s="48"/>
    </row>
    <row r="22" spans="1:23">
      <c r="A22" s="117"/>
      <c r="B22" s="119">
        <v>1966</v>
      </c>
      <c r="C22" s="230">
        <f>('Anual_1947-1989 (ref1987)'!G23/'Anual_1947-1989 (ref1987)'!B23)</f>
        <v>6.4890347035308729E-2</v>
      </c>
      <c r="D22" s="230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0.84357077686567694</v>
      </c>
      <c r="J22" s="48">
        <f t="shared" si="8"/>
        <v>-0.17011147196179185</v>
      </c>
      <c r="K22" s="48">
        <f t="shared" si="9"/>
        <v>-5.137588497062571E-3</v>
      </c>
      <c r="L22" s="48">
        <f t="shared" si="10"/>
        <v>-1.2159140711980149E-3</v>
      </c>
      <c r="M22" s="48">
        <f t="shared" si="11"/>
        <v>-6.3535025682605857E-3</v>
      </c>
      <c r="N22" s="48">
        <f t="shared" si="12"/>
        <v>0.99366663825169033</v>
      </c>
      <c r="O22" s="48">
        <f t="shared" si="2"/>
        <v>102.41355054011704</v>
      </c>
      <c r="P22" s="198">
        <f t="shared" si="13"/>
        <v>-6.3333617483096738E-3</v>
      </c>
      <c r="Q22" s="48">
        <f t="shared" si="3"/>
        <v>1.0241355054011703</v>
      </c>
      <c r="R22" s="154">
        <f>'SNA 2008'!S21</f>
        <v>101.34515437415588</v>
      </c>
      <c r="S22" s="150">
        <f>'SNA 2008'!O21</f>
        <v>-7.9837419857420322E-3</v>
      </c>
      <c r="T22" s="150">
        <f t="shared" si="4"/>
        <v>-7.4824198554283017E-3</v>
      </c>
      <c r="U22" s="48">
        <f t="shared" si="5"/>
        <v>-1.1490581071186279E-3</v>
      </c>
      <c r="V22" s="236">
        <f t="shared" si="6"/>
        <v>1.3203345335350441E-6</v>
      </c>
      <c r="W22" s="48"/>
    </row>
    <row r="23" spans="1:23">
      <c r="A23" s="117"/>
      <c r="B23" s="119">
        <v>1967</v>
      </c>
      <c r="C23" s="230">
        <f>('Anual_1947-1989 (ref1987)'!G24/'Anual_1947-1989 (ref1987)'!B24)</f>
        <v>5.7231557203773722E-2</v>
      </c>
      <c r="D23" s="230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0.95797577376988197</v>
      </c>
      <c r="J23" s="48">
        <f t="shared" si="8"/>
        <v>-4.2932789671447466E-2</v>
      </c>
      <c r="K23" s="48">
        <f t="shared" si="9"/>
        <v>-1.3610992342341093E-3</v>
      </c>
      <c r="L23" s="48">
        <f t="shared" si="10"/>
        <v>2.3649000507568197E-5</v>
      </c>
      <c r="M23" s="48">
        <f t="shared" si="11"/>
        <v>-1.3374502337265412E-3</v>
      </c>
      <c r="N23" s="48">
        <f t="shared" si="12"/>
        <v>0.9986634437542381</v>
      </c>
      <c r="O23" s="48">
        <f t="shared" si="2"/>
        <v>102.276669069492</v>
      </c>
      <c r="P23" s="198">
        <f t="shared" si="13"/>
        <v>-1.3365562457618996E-3</v>
      </c>
      <c r="Q23" s="48">
        <f t="shared" si="3"/>
        <v>1.0227666906949198</v>
      </c>
      <c r="R23" s="154">
        <f>'SNA 2008'!S22</f>
        <v>101.20281151908286</v>
      </c>
      <c r="S23" s="150">
        <f>'SNA 2008'!O22</f>
        <v>-1.463525867635429E-3</v>
      </c>
      <c r="T23" s="150">
        <f t="shared" si="4"/>
        <v>-1.4045353816080075E-3</v>
      </c>
      <c r="U23" s="48">
        <f t="shared" si="5"/>
        <v>-6.797913584610793E-5</v>
      </c>
      <c r="V23" s="236">
        <f t="shared" si="6"/>
        <v>4.621162910383596E-9</v>
      </c>
      <c r="W23" s="48"/>
    </row>
    <row r="24" spans="1:23">
      <c r="A24" s="117"/>
      <c r="B24" s="119">
        <v>1968</v>
      </c>
      <c r="C24" s="230">
        <f>('Anual_1947-1989 (ref1987)'!G25/'Anual_1947-1989 (ref1987)'!B25)</f>
        <v>5.9627857707235325E-2</v>
      </c>
      <c r="D24" s="230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1.018210970017162</v>
      </c>
      <c r="J24" s="48">
        <f t="shared" si="8"/>
        <v>1.804713635966694E-2</v>
      </c>
      <c r="K24" s="48">
        <f t="shared" si="9"/>
        <v>-3.1841508460477902E-3</v>
      </c>
      <c r="L24" s="48">
        <f t="shared" si="10"/>
        <v>-1.3660985385520347E-4</v>
      </c>
      <c r="M24" s="48">
        <f t="shared" si="11"/>
        <v>-3.3207606999029935E-3</v>
      </c>
      <c r="N24" s="48">
        <f t="shared" si="12"/>
        <v>0.9966847469277188</v>
      </c>
      <c r="O24" s="48">
        <f t="shared" si="2"/>
        <v>101.93759602813668</v>
      </c>
      <c r="P24" s="198">
        <f t="shared" si="13"/>
        <v>-3.315253072281199E-3</v>
      </c>
      <c r="Q24" s="48">
        <f t="shared" si="3"/>
        <v>1.0193759602813666</v>
      </c>
      <c r="R24" s="154">
        <f>'SNA 2008'!S23</f>
        <v>100.85507875451798</v>
      </c>
      <c r="S24" s="150">
        <f>'SNA 2008'!O23</f>
        <v>-3.7727269604583835E-3</v>
      </c>
      <c r="T24" s="150">
        <f t="shared" si="4"/>
        <v>-3.4359990532408791E-3</v>
      </c>
      <c r="U24" s="48">
        <f t="shared" si="5"/>
        <v>-1.2074598095968003E-4</v>
      </c>
      <c r="V24" s="236">
        <f t="shared" si="6"/>
        <v>1.4579591917915413E-8</v>
      </c>
      <c r="W24" s="48"/>
    </row>
    <row r="25" spans="1:23">
      <c r="A25" s="117"/>
      <c r="B25" s="119">
        <v>1969</v>
      </c>
      <c r="C25" s="230">
        <f>('Anual_1947-1989 (ref1987)'!G26/'Anual_1947-1989 (ref1987)'!B26)</f>
        <v>6.7060105680317048E-2</v>
      </c>
      <c r="D25" s="230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1.0576729278772743</v>
      </c>
      <c r="J25" s="48">
        <f t="shared" si="8"/>
        <v>5.6071143748966823E-2</v>
      </c>
      <c r="K25" s="48">
        <f t="shared" si="9"/>
        <v>3.0844447973705728E-3</v>
      </c>
      <c r="L25" s="48">
        <f t="shared" si="10"/>
        <v>-6.4070725684088641E-6</v>
      </c>
      <c r="M25" s="48">
        <f t="shared" si="11"/>
        <v>3.0780377248021641E-3</v>
      </c>
      <c r="N25" s="48">
        <f t="shared" si="12"/>
        <v>1.0030827797470461</v>
      </c>
      <c r="O25" s="48">
        <f t="shared" si="2"/>
        <v>102.25184718463478</v>
      </c>
      <c r="P25" s="198">
        <f t="shared" si="13"/>
        <v>3.0827797470460716E-3</v>
      </c>
      <c r="Q25" s="48">
        <f t="shared" si="3"/>
        <v>1.0225184718463476</v>
      </c>
      <c r="R25" s="154">
        <f>'SNA 2008'!S24</f>
        <v>101.1498706190612</v>
      </c>
      <c r="S25" s="150">
        <f>'SNA 2008'!O24</f>
        <v>3.2006032384399585E-3</v>
      </c>
      <c r="T25" s="150">
        <f t="shared" si="4"/>
        <v>2.9229253319087434E-3</v>
      </c>
      <c r="U25" s="48">
        <f t="shared" si="5"/>
        <v>-1.5985441513732823E-4</v>
      </c>
      <c r="V25" s="236">
        <f t="shared" si="6"/>
        <v>2.5553434038897275E-8</v>
      </c>
      <c r="W25" s="48"/>
    </row>
    <row r="26" spans="1:23">
      <c r="A26" s="117"/>
      <c r="B26" s="119">
        <v>1970</v>
      </c>
      <c r="C26" s="230">
        <f>('Anual_1947-1989 (ref1987)'!G27/'Anual_1947-1989 (ref1987)'!B27)</f>
        <v>7.0298117189823039E-2</v>
      </c>
      <c r="D26" s="230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1.0696721862749006</v>
      </c>
      <c r="J26" s="48">
        <f t="shared" si="8"/>
        <v>6.7352233566178865E-2</v>
      </c>
      <c r="K26" s="48">
        <f t="shared" si="9"/>
        <v>6.8635842819539548E-3</v>
      </c>
      <c r="L26" s="48">
        <f t="shared" si="10"/>
        <v>-2.8283630526478509E-4</v>
      </c>
      <c r="M26" s="48">
        <f t="shared" si="11"/>
        <v>6.5807479766891702E-3</v>
      </c>
      <c r="N26" s="48">
        <f t="shared" si="12"/>
        <v>1.0066024486748142</v>
      </c>
      <c r="O26" s="48">
        <f t="shared" si="2"/>
        <v>102.92695975757628</v>
      </c>
      <c r="P26" s="198">
        <f t="shared" si="13"/>
        <v>6.6024486748141875E-3</v>
      </c>
      <c r="Q26" s="48">
        <f t="shared" si="3"/>
        <v>1.0292695975757626</v>
      </c>
      <c r="R26" s="154">
        <f>'SNA 2008'!S25</f>
        <v>101.79489954176124</v>
      </c>
      <c r="S26" s="150">
        <f>'SNA 2008'!O25</f>
        <v>7.0401665004864444E-3</v>
      </c>
      <c r="T26" s="150">
        <f t="shared" si="4"/>
        <v>6.3769624098608535E-3</v>
      </c>
      <c r="U26" s="48">
        <f t="shared" si="5"/>
        <v>-2.2548626495333401E-4</v>
      </c>
      <c r="V26" s="236">
        <f t="shared" si="6"/>
        <v>5.0844055682605148E-8</v>
      </c>
      <c r="W26" s="48"/>
    </row>
    <row r="27" spans="1:23">
      <c r="A27" s="117"/>
      <c r="B27" s="119">
        <v>1971</v>
      </c>
      <c r="C27" s="230">
        <f>('Anual_1947-1989 (ref1987)'!G28/'Anual_1947-1989 (ref1987)'!B28)</f>
        <v>6.4573173983102819E-2</v>
      </c>
      <c r="D27" s="230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0.98997358668976243</v>
      </c>
      <c r="J27" s="48">
        <f t="shared" si="8"/>
        <v>-1.0077016320773024E-2</v>
      </c>
      <c r="K27" s="48">
        <f t="shared" si="9"/>
        <v>-4.3450259051405022E-3</v>
      </c>
      <c r="L27" s="48">
        <f t="shared" si="10"/>
        <v>1.7497521449616989E-4</v>
      </c>
      <c r="M27" s="48">
        <f t="shared" si="11"/>
        <v>-4.1700506906443323E-3</v>
      </c>
      <c r="N27" s="48">
        <f t="shared" si="12"/>
        <v>0.99583863189759969</v>
      </c>
      <c r="O27" s="48">
        <f t="shared" si="2"/>
        <v>102.49864279036407</v>
      </c>
      <c r="P27" s="198">
        <f t="shared" si="13"/>
        <v>-4.1613681024001981E-3</v>
      </c>
      <c r="Q27" s="48">
        <f t="shared" si="3"/>
        <v>1.0249864279036405</v>
      </c>
      <c r="R27" s="154">
        <f>'SNA 2008'!S26</f>
        <v>101.34203321419375</v>
      </c>
      <c r="S27" s="150">
        <f>'SNA 2008'!O26</f>
        <v>-4.9534368038748333E-3</v>
      </c>
      <c r="T27" s="150">
        <f t="shared" si="4"/>
        <v>-4.4488115770643377E-3</v>
      </c>
      <c r="U27" s="48">
        <f t="shared" si="5"/>
        <v>-2.8744347466413966E-4</v>
      </c>
      <c r="V27" s="236">
        <f t="shared" si="6"/>
        <v>8.2623751126993899E-8</v>
      </c>
      <c r="W27" s="48"/>
    </row>
    <row r="28" spans="1:23">
      <c r="A28" s="117"/>
      <c r="B28" s="119">
        <v>1972</v>
      </c>
      <c r="C28" s="230">
        <f>('Anual_1947-1989 (ref1987)'!G29/'Anual_1947-1989 (ref1987)'!B29)</f>
        <v>7.2718974061046174E-2</v>
      </c>
      <c r="D28" s="230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1.0087018630210982</v>
      </c>
      <c r="J28" s="48">
        <f t="shared" si="8"/>
        <v>8.6642200295575424E-3</v>
      </c>
      <c r="K28" s="48">
        <f t="shared" si="9"/>
        <v>3.4567921549725388E-4</v>
      </c>
      <c r="L28" s="48">
        <f t="shared" si="10"/>
        <v>-1.375702381983106E-4</v>
      </c>
      <c r="M28" s="48">
        <f t="shared" si="11"/>
        <v>2.0810897729894328E-4</v>
      </c>
      <c r="N28" s="48">
        <f t="shared" si="12"/>
        <v>1.0002081306334745</v>
      </c>
      <c r="O28" s="48">
        <f t="shared" si="2"/>
        <v>102.5199758978183</v>
      </c>
      <c r="P28" s="198">
        <f t="shared" si="13"/>
        <v>2.0813063347446814E-4</v>
      </c>
      <c r="Q28" s="48">
        <f t="shared" si="3"/>
        <v>1.0251997589781827</v>
      </c>
      <c r="R28" s="154">
        <f>'SNA 2008'!S27</f>
        <v>101.2807289615109</v>
      </c>
      <c r="S28" s="150">
        <f>'SNA 2008'!O27</f>
        <v>-6.7715430297532464E-4</v>
      </c>
      <c r="T28" s="150">
        <f t="shared" si="4"/>
        <v>-6.0492424257241328E-4</v>
      </c>
      <c r="U28" s="48">
        <f t="shared" si="5"/>
        <v>-8.1305487604688143E-4</v>
      </c>
      <c r="V28" s="236">
        <f t="shared" si="6"/>
        <v>6.6105823146360973E-7</v>
      </c>
      <c r="W28" s="48"/>
    </row>
    <row r="29" spans="1:23">
      <c r="A29" s="117"/>
      <c r="B29" s="119">
        <v>1973</v>
      </c>
      <c r="C29" s="230">
        <f>('Anual_1947-1989 (ref1987)'!G30/'Anual_1947-1989 (ref1987)'!B30)</f>
        <v>7.8447270591648521E-2</v>
      </c>
      <c r="D29" s="230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1.0277985285538969</v>
      </c>
      <c r="J29" s="48">
        <f t="shared" si="8"/>
        <v>2.7419163928632341E-2</v>
      </c>
      <c r="K29" s="48">
        <f t="shared" si="9"/>
        <v>9.4452051335368967E-3</v>
      </c>
      <c r="L29" s="48">
        <f t="shared" si="10"/>
        <v>-3.1986883926195568E-4</v>
      </c>
      <c r="M29" s="48">
        <f t="shared" si="11"/>
        <v>9.1253362942749407E-3</v>
      </c>
      <c r="N29" s="48">
        <f t="shared" si="12"/>
        <v>1.0091670991121087</v>
      </c>
      <c r="O29" s="48">
        <f t="shared" si="2"/>
        <v>103.45978667784459</v>
      </c>
      <c r="P29" s="198">
        <f t="shared" si="13"/>
        <v>9.1670991121086676E-3</v>
      </c>
      <c r="Q29" s="48">
        <f t="shared" si="3"/>
        <v>1.0345978667784457</v>
      </c>
      <c r="R29" s="154">
        <f>'SNA 2008'!S28</f>
        <v>102.03551248104475</v>
      </c>
      <c r="S29" s="150">
        <f>'SNA 2008'!O28</f>
        <v>8.4933939381821588E-3</v>
      </c>
      <c r="T29" s="150">
        <f t="shared" si="4"/>
        <v>7.4523902747647419E-3</v>
      </c>
      <c r="U29" s="48">
        <f t="shared" si="5"/>
        <v>-1.7147088373439257E-3</v>
      </c>
      <c r="V29" s="236">
        <f t="shared" si="6"/>
        <v>2.9402263968653571E-6</v>
      </c>
      <c r="W29" s="48"/>
    </row>
    <row r="30" spans="1:23">
      <c r="A30" s="117"/>
      <c r="B30" s="119">
        <v>1974</v>
      </c>
      <c r="C30" s="230">
        <f>('Anual_1947-1989 (ref1987)'!G31/'Anual_1947-1989 (ref1987)'!B31)</f>
        <v>7.6729601302119338E-2</v>
      </c>
      <c r="D30" s="230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1.107535558489315</v>
      </c>
      <c r="J30" s="48">
        <f t="shared" si="8"/>
        <v>0.10213732940983011</v>
      </c>
      <c r="K30" s="48">
        <f t="shared" si="9"/>
        <v>-1.9141947865193153E-2</v>
      </c>
      <c r="L30" s="48">
        <f t="shared" si="10"/>
        <v>-5.741947571492878E-3</v>
      </c>
      <c r="M30" s="48">
        <f t="shared" si="11"/>
        <v>-2.4883895436686031E-2</v>
      </c>
      <c r="N30" s="48">
        <f t="shared" si="12"/>
        <v>0.97542315653373923</v>
      </c>
      <c r="O30" s="48">
        <f t="shared" si="2"/>
        <v>100.91707169561047</v>
      </c>
      <c r="P30" s="198">
        <f t="shared" si="13"/>
        <v>-2.4576843466260767E-2</v>
      </c>
      <c r="Q30" s="48">
        <f t="shared" si="3"/>
        <v>1.0091707169561046</v>
      </c>
      <c r="R30" s="154">
        <f>'SNA 2008'!S29</f>
        <v>99.625219030715641</v>
      </c>
      <c r="S30" s="150">
        <f>'SNA 2008'!O29</f>
        <v>-2.5548235481950066E-2</v>
      </c>
      <c r="T30" s="150">
        <f t="shared" si="4"/>
        <v>-2.3622103635504987E-2</v>
      </c>
      <c r="U30" s="48">
        <f t="shared" si="5"/>
        <v>9.5473983075577973E-4</v>
      </c>
      <c r="V30" s="236">
        <f t="shared" si="6"/>
        <v>9.1152814443157493E-7</v>
      </c>
      <c r="W30" s="48"/>
    </row>
    <row r="31" spans="1:23">
      <c r="A31" s="117"/>
      <c r="B31" s="119">
        <v>1975</v>
      </c>
      <c r="C31" s="230">
        <f>('Anual_1947-1989 (ref1987)'!G32/'Anual_1947-1989 (ref1987)'!B32)</f>
        <v>7.2179830062000003E-2</v>
      </c>
      <c r="D31" s="230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0.93704030731382648</v>
      </c>
      <c r="J31" s="48">
        <f t="shared" si="8"/>
        <v>-6.5028980258236516E-2</v>
      </c>
      <c r="K31" s="48">
        <f t="shared" si="9"/>
        <v>-4.2975010571292063E-3</v>
      </c>
      <c r="L31" s="48">
        <f t="shared" si="10"/>
        <v>2.4699445811949029E-3</v>
      </c>
      <c r="M31" s="48">
        <f t="shared" si="11"/>
        <v>-1.8275564759343034E-3</v>
      </c>
      <c r="N31" s="48">
        <f t="shared" si="12"/>
        <v>0.99817411248853827</v>
      </c>
      <c r="O31" s="48">
        <f t="shared" si="2"/>
        <v>100.73280847470816</v>
      </c>
      <c r="P31" s="198">
        <f t="shared" si="13"/>
        <v>-1.8258875114618434E-3</v>
      </c>
      <c r="Q31" s="48">
        <f t="shared" si="3"/>
        <v>1.0073280847470816</v>
      </c>
      <c r="R31" s="154">
        <f>'SNA 2008'!S30</f>
        <v>99.337966163488971</v>
      </c>
      <c r="S31" s="150">
        <f>'SNA 2008'!O30</f>
        <v>-3.0323066568820334E-3</v>
      </c>
      <c r="T31" s="150">
        <f t="shared" si="4"/>
        <v>-2.8833348626124966E-3</v>
      </c>
      <c r="U31" s="48">
        <f t="shared" si="5"/>
        <v>-1.0574473511506532E-3</v>
      </c>
      <c r="V31" s="236">
        <f t="shared" si="6"/>
        <v>1.1181949004555329E-6</v>
      </c>
      <c r="W31" s="48"/>
    </row>
    <row r="32" spans="1:23">
      <c r="A32" s="117"/>
      <c r="B32" s="119">
        <v>1976</v>
      </c>
      <c r="C32" s="230">
        <f>('Anual_1947-1989 (ref1987)'!G33/'Anual_1947-1989 (ref1987)'!B33)</f>
        <v>7.0131939587136941E-2</v>
      </c>
      <c r="D32" s="230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1.0368342441174039</v>
      </c>
      <c r="J32" s="48">
        <f t="shared" si="8"/>
        <v>3.6172074733058411E-2</v>
      </c>
      <c r="K32" s="48">
        <f t="shared" si="9"/>
        <v>8.941647784297152E-3</v>
      </c>
      <c r="L32" s="48">
        <f t="shared" si="10"/>
        <v>-8.6423104840196942E-4</v>
      </c>
      <c r="M32" s="48">
        <f t="shared" si="11"/>
        <v>8.0774167358951821E-3</v>
      </c>
      <c r="N32" s="48">
        <f t="shared" si="12"/>
        <v>1.0081101270788337</v>
      </c>
      <c r="O32" s="48">
        <f t="shared" si="2"/>
        <v>101.54976435244586</v>
      </c>
      <c r="P32" s="198">
        <f t="shared" si="13"/>
        <v>8.1101270788337398E-3</v>
      </c>
      <c r="Q32" s="48">
        <f t="shared" si="3"/>
        <v>1.0154976435244587</v>
      </c>
      <c r="R32" s="154">
        <f>'SNA 2008'!S31</f>
        <v>100.19840059701733</v>
      </c>
      <c r="S32" s="150">
        <f>'SNA 2008'!O31</f>
        <v>9.550128159216742E-3</v>
      </c>
      <c r="T32" s="150">
        <f t="shared" si="4"/>
        <v>8.6616876382616947E-3</v>
      </c>
      <c r="U32" s="48">
        <f t="shared" si="5"/>
        <v>5.515605594279549E-4</v>
      </c>
      <c r="V32" s="236">
        <f t="shared" si="6"/>
        <v>3.0421905071647854E-7</v>
      </c>
      <c r="W32" s="48"/>
    </row>
    <row r="33" spans="1:24">
      <c r="A33" s="117"/>
      <c r="B33" s="119">
        <v>1977</v>
      </c>
      <c r="C33" s="230">
        <f>('Anual_1947-1989 (ref1987)'!G34/'Anual_1947-1989 (ref1987)'!B34)</f>
        <v>7.2452708524399737E-2</v>
      </c>
      <c r="D33" s="230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1.0629794092505223</v>
      </c>
      <c r="J33" s="48">
        <f t="shared" si="8"/>
        <v>6.1075728758770438E-2</v>
      </c>
      <c r="K33" s="48">
        <f t="shared" si="9"/>
        <v>1.1699093456863133E-2</v>
      </c>
      <c r="L33" s="48">
        <f t="shared" si="10"/>
        <v>-4.0595018189148866E-4</v>
      </c>
      <c r="M33" s="48">
        <f t="shared" si="11"/>
        <v>1.1293143274971645E-2</v>
      </c>
      <c r="N33" s="48">
        <f t="shared" si="12"/>
        <v>1.0113571515420676</v>
      </c>
      <c r="O33" s="48">
        <f t="shared" si="2"/>
        <v>102.70308041525784</v>
      </c>
      <c r="P33" s="198">
        <f t="shared" si="13"/>
        <v>1.1357151542067623E-2</v>
      </c>
      <c r="Q33" s="48">
        <f t="shared" si="3"/>
        <v>1.0270308041525786</v>
      </c>
      <c r="R33" s="154">
        <f>'SNA 2008'!S32</f>
        <v>101.27267703865539</v>
      </c>
      <c r="S33" s="150">
        <f>'SNA 2008'!O32</f>
        <v>1.1250526544617445E-2</v>
      </c>
      <c r="T33" s="150">
        <f t="shared" si="4"/>
        <v>1.0721492910437114E-2</v>
      </c>
      <c r="U33" s="48">
        <f t="shared" si="5"/>
        <v>-6.3565863163050906E-4</v>
      </c>
      <c r="V33" s="236">
        <f t="shared" si="6"/>
        <v>4.0406189596637123E-7</v>
      </c>
      <c r="W33" s="48"/>
    </row>
    <row r="34" spans="1:24">
      <c r="A34" s="117"/>
      <c r="B34" s="119">
        <v>1978</v>
      </c>
      <c r="C34" s="230">
        <f>('Anual_1947-1989 (ref1987)'!G35/'Anual_1947-1989 (ref1987)'!B35)</f>
        <v>6.6929654136610089E-2</v>
      </c>
      <c r="D34" s="230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0.92063938452692451</v>
      </c>
      <c r="J34" s="48">
        <f t="shared" si="8"/>
        <v>-8.2686867146588239E-2</v>
      </c>
      <c r="K34" s="48">
        <f t="shared" si="9"/>
        <v>-1.0719188468494041E-2</v>
      </c>
      <c r="L34" s="48">
        <f t="shared" si="10"/>
        <v>9.8556875206213439E-4</v>
      </c>
      <c r="M34" s="48">
        <f t="shared" si="11"/>
        <v>-9.7336197164319075E-3</v>
      </c>
      <c r="N34" s="48">
        <f t="shared" si="12"/>
        <v>0.99031359863395141</v>
      </c>
      <c r="O34" s="48">
        <f t="shared" si="2"/>
        <v>101.70825715682609</v>
      </c>
      <c r="P34" s="198">
        <f t="shared" si="13"/>
        <v>-9.6864013660485915E-3</v>
      </c>
      <c r="Q34" s="48">
        <f t="shared" si="3"/>
        <v>1.0170825715682612</v>
      </c>
      <c r="R34" s="154">
        <f>'SNA 2008'!S33</f>
        <v>100.19793045694259</v>
      </c>
      <c r="S34" s="150">
        <f>'SNA 2008'!O33</f>
        <v>-1.1139829816209978E-2</v>
      </c>
      <c r="T34" s="150">
        <f t="shared" si="4"/>
        <v>-1.0612404185806001E-2</v>
      </c>
      <c r="U34" s="48">
        <f t="shared" si="5"/>
        <v>-9.2600281975740995E-4</v>
      </c>
      <c r="V34" s="236">
        <f t="shared" si="6"/>
        <v>8.5748122219867424E-7</v>
      </c>
      <c r="W34" s="48"/>
    </row>
    <row r="35" spans="1:24">
      <c r="A35" s="117"/>
      <c r="B35" s="119">
        <v>1979</v>
      </c>
      <c r="C35" s="230">
        <f>('Anual_1947-1989 (ref1987)'!G36/'Anual_1947-1989 (ref1987)'!B36)</f>
        <v>7.2407634768658552E-2</v>
      </c>
      <c r="D35" s="230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1.1034972134223004</v>
      </c>
      <c r="J35" s="48">
        <f t="shared" si="8"/>
        <v>9.8484421493795035E-2</v>
      </c>
      <c r="K35" s="48">
        <f t="shared" si="9"/>
        <v>-6.7898123553457642E-3</v>
      </c>
      <c r="L35" s="48">
        <f t="shared" si="10"/>
        <v>-2.0537178688430861E-3</v>
      </c>
      <c r="M35" s="48">
        <f t="shared" si="11"/>
        <v>-8.8435302241888503E-3</v>
      </c>
      <c r="N35" s="48">
        <f t="shared" si="12"/>
        <v>0.99119545877111992</v>
      </c>
      <c r="O35" s="48">
        <f t="shared" si="2"/>
        <v>100.81276261337128</v>
      </c>
      <c r="P35" s="198">
        <f t="shared" si="13"/>
        <v>-8.8045412288800806E-3</v>
      </c>
      <c r="Q35" s="48">
        <f t="shared" si="3"/>
        <v>1.0081276261337131</v>
      </c>
      <c r="R35" s="154">
        <f>'SNA 2008'!S34</f>
        <v>99.632727873451472</v>
      </c>
      <c r="S35" s="150">
        <f>'SNA 2008'!O34</f>
        <v>-6.0221582340249658E-3</v>
      </c>
      <c r="T35" s="150">
        <f t="shared" si="4"/>
        <v>-5.6408608532487747E-3</v>
      </c>
      <c r="U35" s="48">
        <f t="shared" si="5"/>
        <v>3.1636803756313059E-3</v>
      </c>
      <c r="V35" s="236">
        <f t="shared" si="6"/>
        <v>1.0008873519154641E-5</v>
      </c>
      <c r="W35" s="48"/>
    </row>
    <row r="36" spans="1:24">
      <c r="A36" s="117"/>
      <c r="B36" s="119">
        <v>1980</v>
      </c>
      <c r="C36" s="230">
        <f>('Anual_1947-1989 (ref1987)'!G37/'Anual_1947-1989 (ref1987)'!B37)</f>
        <v>8.9624031584755945E-2</v>
      </c>
      <c r="D36" s="230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1.2044083496128026</v>
      </c>
      <c r="J36" s="48">
        <f t="shared" si="8"/>
        <v>0.18598845019257931</v>
      </c>
      <c r="K36" s="48">
        <f t="shared" si="9"/>
        <v>-2.171513331548806E-2</v>
      </c>
      <c r="L36" s="48">
        <f t="shared" si="10"/>
        <v>-4.1486714459538004E-3</v>
      </c>
      <c r="M36" s="48">
        <f t="shared" si="11"/>
        <v>-2.5863804761441862E-2</v>
      </c>
      <c r="N36" s="48">
        <f t="shared" si="12"/>
        <v>0.97446779844566489</v>
      </c>
      <c r="O36" s="48">
        <f t="shared" si="2"/>
        <v>98.238790839077339</v>
      </c>
      <c r="P36" s="198">
        <f t="shared" si="13"/>
        <v>-2.553220155433511E-2</v>
      </c>
      <c r="Q36" s="48">
        <f t="shared" si="3"/>
        <v>0.98238790839077372</v>
      </c>
      <c r="R36" s="154">
        <f>'SNA 2008'!S35</f>
        <v>97.396210822233783</v>
      </c>
      <c r="S36" s="150">
        <f>'SNA 2008'!O35</f>
        <v>-2.451279486226432E-2</v>
      </c>
      <c r="T36" s="150">
        <f t="shared" si="4"/>
        <v>-2.2447614342732902E-2</v>
      </c>
      <c r="U36" s="48">
        <f t="shared" si="5"/>
        <v>3.0845872116022077E-3</v>
      </c>
      <c r="V36" s="236">
        <f t="shared" si="6"/>
        <v>9.5146782659798824E-6</v>
      </c>
      <c r="W36" s="48"/>
    </row>
    <row r="37" spans="1:24">
      <c r="A37" s="117"/>
      <c r="B37" s="119">
        <v>1981</v>
      </c>
      <c r="C37" s="230">
        <f>('Anual_1947-1989 (ref1987)'!G38/'Anual_1947-1989 (ref1987)'!B38)</f>
        <v>9.6228364440925265E-2</v>
      </c>
      <c r="D37" s="230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0.89143680077687193</v>
      </c>
      <c r="J37" s="48">
        <f t="shared" si="8"/>
        <v>-0.11492073507586663</v>
      </c>
      <c r="K37" s="48">
        <f t="shared" si="9"/>
        <v>-1.2425693283400086E-2</v>
      </c>
      <c r="L37" s="48">
        <f t="shared" si="10"/>
        <v>4.4502509607661448E-4</v>
      </c>
      <c r="M37" s="48">
        <f t="shared" si="11"/>
        <v>-1.1980668187323473E-2</v>
      </c>
      <c r="N37" s="48">
        <f t="shared" si="12"/>
        <v>0.98809081426382628</v>
      </c>
      <c r="O37" s="48">
        <f t="shared" si="2"/>
        <v>97.068846832477647</v>
      </c>
      <c r="P37" s="198">
        <f t="shared" si="13"/>
        <v>-1.1909185736173722E-2</v>
      </c>
      <c r="Q37" s="48">
        <f t="shared" si="3"/>
        <v>0.97068846832477673</v>
      </c>
      <c r="R37" s="154">
        <f>'SNA 2008'!S36</f>
        <v>96.097016341952852</v>
      </c>
      <c r="S37" s="150">
        <f>'SNA 2008'!O36</f>
        <v>-1.2772352274971976E-2</v>
      </c>
      <c r="T37" s="150">
        <f t="shared" si="4"/>
        <v>-1.3339271305453537E-2</v>
      </c>
      <c r="U37" s="48">
        <f t="shared" si="5"/>
        <v>-1.4300855692798153E-3</v>
      </c>
      <c r="V37" s="236">
        <f t="shared" si="6"/>
        <v>2.0451447354623736E-6</v>
      </c>
      <c r="W37" s="48"/>
    </row>
    <row r="38" spans="1:24">
      <c r="A38" s="117"/>
      <c r="B38" s="119">
        <v>1982</v>
      </c>
      <c r="C38" s="230">
        <f>('Anual_1947-1989 (ref1987)'!G39/'Anual_1947-1989 (ref1987)'!B39)</f>
        <v>7.9004586579844618E-2</v>
      </c>
      <c r="D38" s="230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0.92233425097788568</v>
      </c>
      <c r="J38" s="48">
        <f t="shared" si="8"/>
        <v>-8.0847592947423622E-2</v>
      </c>
      <c r="K38" s="48">
        <f t="shared" si="9"/>
        <v>-2.3311758415079389E-3</v>
      </c>
      <c r="L38" s="48">
        <f t="shared" si="10"/>
        <v>5.5801952695796932E-4</v>
      </c>
      <c r="M38" s="48">
        <f t="shared" si="11"/>
        <v>-1.7731563145499695E-3</v>
      </c>
      <c r="N38" s="48">
        <f t="shared" si="12"/>
        <v>0.99822841479836111</v>
      </c>
      <c r="O38" s="48">
        <f t="shared" si="2"/>
        <v>96.896881099889072</v>
      </c>
      <c r="P38" s="198">
        <f t="shared" si="13"/>
        <v>-1.7715852016388922E-3</v>
      </c>
      <c r="Q38" s="48">
        <f t="shared" si="3"/>
        <v>0.96896881099889098</v>
      </c>
      <c r="R38" s="154">
        <f>'SNA 2008'!S37</f>
        <v>95.911685361722022</v>
      </c>
      <c r="S38" s="150">
        <f>'SNA 2008'!O37</f>
        <v>-1.9445892752985028E-3</v>
      </c>
      <c r="T38" s="150">
        <f t="shared" si="4"/>
        <v>-1.9285820443305512E-3</v>
      </c>
      <c r="U38" s="48">
        <f t="shared" si="5"/>
        <v>-1.5699684269165903E-4</v>
      </c>
      <c r="V38" s="236">
        <f t="shared" si="6"/>
        <v>2.4648008615149531E-8</v>
      </c>
      <c r="W38" s="48"/>
    </row>
    <row r="39" spans="1:24">
      <c r="A39" s="117"/>
      <c r="B39" s="119">
        <v>1983</v>
      </c>
      <c r="C39" s="230">
        <f>('Anual_1947-1989 (ref1987)'!G40/'Anual_1947-1989 (ref1987)'!B40)</f>
        <v>0.12243759810069144</v>
      </c>
      <c r="D39" s="230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1.3340488412569058</v>
      </c>
      <c r="J39" s="48">
        <f t="shared" si="8"/>
        <v>0.28821855945956693</v>
      </c>
      <c r="K39" s="48">
        <f t="shared" si="9"/>
        <v>-1.1624486251923549E-3</v>
      </c>
      <c r="L39" s="48">
        <f t="shared" si="10"/>
        <v>7.4566766564329173E-3</v>
      </c>
      <c r="M39" s="48">
        <f t="shared" si="11"/>
        <v>6.2942280312405629E-3</v>
      </c>
      <c r="N39" s="48">
        <f t="shared" si="12"/>
        <v>1.0063140783100348</v>
      </c>
      <c r="O39" s="48">
        <f t="shared" si="2"/>
        <v>97.508695595151906</v>
      </c>
      <c r="P39" s="198">
        <f t="shared" si="13"/>
        <v>6.3140783100348319E-3</v>
      </c>
      <c r="Q39" s="48">
        <f t="shared" si="3"/>
        <v>0.97508695595151929</v>
      </c>
      <c r="R39" s="154">
        <f>'SNA 2008'!S38</f>
        <v>96.024178173348957</v>
      </c>
      <c r="S39" s="150">
        <f>'SNA 2008'!O38</f>
        <v>1.1385137466245476E-3</v>
      </c>
      <c r="T39" s="150">
        <f t="shared" si="4"/>
        <v>1.1728791043832398E-3</v>
      </c>
      <c r="U39" s="48">
        <f t="shared" si="5"/>
        <v>-5.1411992056515921E-3</v>
      </c>
      <c r="V39" s="236">
        <f t="shared" si="6"/>
        <v>2.643192927219256E-5</v>
      </c>
      <c r="W39" s="48"/>
    </row>
    <row r="40" spans="1:24">
      <c r="A40" s="117"/>
      <c r="B40" s="119">
        <v>1984</v>
      </c>
      <c r="C40" s="230">
        <f>('Anual_1947-1989 (ref1987)'!G41/'Anual_1947-1989 (ref1987)'!B41)</f>
        <v>0.15035384506617777</v>
      </c>
      <c r="D40" s="230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1.0778310636266291</v>
      </c>
      <c r="J40" s="48">
        <f t="shared" si="8"/>
        <v>7.495074742929321E-2</v>
      </c>
      <c r="K40" s="48">
        <f t="shared" si="9"/>
        <v>6.9085496264541307E-3</v>
      </c>
      <c r="L40" s="48">
        <f t="shared" si="10"/>
        <v>4.677554162208517E-3</v>
      </c>
      <c r="M40" s="48">
        <f t="shared" si="11"/>
        <v>1.1586103788662648E-2</v>
      </c>
      <c r="N40" s="48">
        <f t="shared" si="12"/>
        <v>1.011653482657247</v>
      </c>
      <c r="O40" s="48">
        <f t="shared" si="2"/>
        <v>98.64501148820078</v>
      </c>
      <c r="P40" s="198">
        <f t="shared" si="13"/>
        <v>1.1653482657246972E-2</v>
      </c>
      <c r="Q40" s="48">
        <f t="shared" si="3"/>
        <v>0.98645011488200807</v>
      </c>
      <c r="R40" s="154">
        <f>'SNA 2008'!S39</f>
        <v>96.880508290146281</v>
      </c>
      <c r="S40" s="150">
        <f>'SNA 2008'!O39</f>
        <v>9.3994237729899677E-3</v>
      </c>
      <c r="T40" s="150">
        <f t="shared" si="4"/>
        <v>8.9178593671630502E-3</v>
      </c>
      <c r="U40" s="48">
        <f t="shared" si="5"/>
        <v>-2.7356232900839217E-3</v>
      </c>
      <c r="V40" s="236">
        <f t="shared" si="6"/>
        <v>7.48363478524958E-6</v>
      </c>
      <c r="W40" s="48"/>
    </row>
    <row r="41" spans="1:24">
      <c r="A41" s="117"/>
      <c r="B41" s="119">
        <v>1985</v>
      </c>
      <c r="C41" s="230">
        <f>('Anual_1947-1989 (ref1987)'!G42/'Anual_1947-1989 (ref1987)'!B42)</f>
        <v>0.12948580675401197</v>
      </c>
      <c r="D41" s="230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0.90540785850727701</v>
      </c>
      <c r="J41" s="48">
        <f t="shared" si="8"/>
        <v>-9.9369764420777107E-2</v>
      </c>
      <c r="K41" s="48">
        <f t="shared" si="9"/>
        <v>-4.2808800084248753E-3</v>
      </c>
      <c r="L41" s="48">
        <f t="shared" si="10"/>
        <v>-5.4130940872397105E-3</v>
      </c>
      <c r="M41" s="48">
        <f t="shared" si="11"/>
        <v>-9.6939740956645849E-3</v>
      </c>
      <c r="N41" s="48">
        <f t="shared" si="12"/>
        <v>0.99035286100960906</v>
      </c>
      <c r="O41" s="48">
        <f t="shared" si="2"/>
        <v>97.693369351665396</v>
      </c>
      <c r="P41" s="198">
        <f t="shared" si="13"/>
        <v>-9.6471389903909355E-3</v>
      </c>
      <c r="Q41" s="48">
        <f t="shared" si="3"/>
        <v>0.97693369351665427</v>
      </c>
      <c r="R41" s="154">
        <f>'SNA 2008'!S40</f>
        <v>95.935182938246456</v>
      </c>
      <c r="S41" s="150">
        <f>'SNA 2008'!O40</f>
        <v>-1.0523617289151632E-2</v>
      </c>
      <c r="T41" s="150">
        <f t="shared" si="4"/>
        <v>-9.7576423636082099E-3</v>
      </c>
      <c r="U41" s="48">
        <f t="shared" si="5"/>
        <v>-1.1050337321727444E-4</v>
      </c>
      <c r="V41" s="236">
        <f t="shared" si="6"/>
        <v>1.2210995492396246E-8</v>
      </c>
      <c r="W41" s="48"/>
    </row>
    <row r="42" spans="1:24">
      <c r="A42" s="117"/>
      <c r="B42" s="119">
        <v>1986</v>
      </c>
      <c r="C42" s="230">
        <f>('Anual_1947-1989 (ref1987)'!G43/'Anual_1947-1989 (ref1987)'!B43)</f>
        <v>9.2173003191722919E-2</v>
      </c>
      <c r="D42" s="230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0.82556811833940769</v>
      </c>
      <c r="J42" s="48">
        <f t="shared" si="8"/>
        <v>-0.19168350135293091</v>
      </c>
      <c r="K42" s="48">
        <f t="shared" si="9"/>
        <v>1.9002192453665377E-2</v>
      </c>
      <c r="L42" s="48">
        <f t="shared" si="10"/>
        <v>-4.9337846453984526E-3</v>
      </c>
      <c r="M42" s="48">
        <f t="shared" si="11"/>
        <v>1.4068407808266924E-2</v>
      </c>
      <c r="N42" s="48">
        <f t="shared" si="12"/>
        <v>1.0141678335642912</v>
      </c>
      <c r="O42" s="48">
        <f t="shared" si="2"/>
        <v>99.077472748974614</v>
      </c>
      <c r="P42" s="198">
        <f t="shared" si="13"/>
        <v>1.4167833564291188E-2</v>
      </c>
      <c r="Q42" s="48">
        <f t="shared" si="3"/>
        <v>0.99077472748974649</v>
      </c>
      <c r="R42" s="154">
        <f>'SNA 2008'!S41</f>
        <v>98.884529710298764</v>
      </c>
      <c r="S42" s="150">
        <f>'SNA 2008'!O41</f>
        <v>3.304577891220295E-2</v>
      </c>
      <c r="T42" s="150">
        <f t="shared" si="4"/>
        <v>3.0743119278261011E-2</v>
      </c>
      <c r="U42" s="48">
        <f t="shared" si="5"/>
        <v>1.6575285713969823E-2</v>
      </c>
      <c r="V42" s="236">
        <f t="shared" si="6"/>
        <v>2.7474009649973208E-4</v>
      </c>
      <c r="W42" s="48"/>
    </row>
    <row r="43" spans="1:24">
      <c r="A43" s="117"/>
      <c r="B43" s="119">
        <v>1987</v>
      </c>
      <c r="C43" s="230">
        <f>('Anual_1947-1989 (ref1987)'!G44/'Anual_1947-1989 (ref1987)'!B44)</f>
        <v>9.8284524863357078E-2</v>
      </c>
      <c r="D43" s="230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0.98649731047763256</v>
      </c>
      <c r="J43" s="48">
        <f t="shared" si="8"/>
        <v>-1.3594679850976094E-2</v>
      </c>
      <c r="K43" s="48">
        <f t="shared" si="9"/>
        <v>-9.3404827700444074E-3</v>
      </c>
      <c r="L43" s="48">
        <f t="shared" si="10"/>
        <v>-4.6147616014721954E-4</v>
      </c>
      <c r="M43" s="48">
        <f t="shared" si="11"/>
        <v>-9.8019589301916264E-3</v>
      </c>
      <c r="N43" s="48">
        <f t="shared" si="12"/>
        <v>0.99024592369369768</v>
      </c>
      <c r="O43" s="48">
        <f t="shared" si="2"/>
        <v>98.111063519545525</v>
      </c>
      <c r="P43" s="198">
        <f t="shared" si="13"/>
        <v>-9.7540763063023173E-3</v>
      </c>
      <c r="Q43" s="48">
        <f t="shared" si="3"/>
        <v>0.9811106351954556</v>
      </c>
      <c r="R43" s="154">
        <f>'SNA 2008'!S42</f>
        <v>96.513448250990066</v>
      </c>
      <c r="S43" s="150">
        <f>'SNA 2008'!O42</f>
        <v>-2.482471870993419E-2</v>
      </c>
      <c r="T43" s="150">
        <f t="shared" si="4"/>
        <v>-2.3978285240929376E-2</v>
      </c>
      <c r="U43" s="48">
        <f t="shared" si="5"/>
        <v>-1.4224208934627058E-2</v>
      </c>
      <c r="V43" s="236">
        <f t="shared" si="6"/>
        <v>2.0232811981592424E-4</v>
      </c>
      <c r="W43" s="48"/>
    </row>
    <row r="44" spans="1:24">
      <c r="A44" s="117"/>
      <c r="B44" s="119">
        <v>1988</v>
      </c>
      <c r="C44" s="230">
        <f>('Anual_1947-1989 (ref1987)'!G45/'Anual_1947-1989 (ref1987)'!B45)</f>
        <v>0.1166736189573731</v>
      </c>
      <c r="D44" s="230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0.99034319500726498</v>
      </c>
      <c r="J44" s="48">
        <f t="shared" si="8"/>
        <v>-9.7037343032590744E-3</v>
      </c>
      <c r="K44" s="48">
        <f t="shared" si="9"/>
        <v>6.7839423657920792E-3</v>
      </c>
      <c r="L44" s="48">
        <f t="shared" si="10"/>
        <v>-5.4025485602599813E-4</v>
      </c>
      <c r="M44" s="48">
        <f t="shared" si="11"/>
        <v>6.2436875097660813E-3</v>
      </c>
      <c r="N44" s="48">
        <f t="shared" si="12"/>
        <v>1.0062632199569648</v>
      </c>
      <c r="O44" s="48">
        <f t="shared" si="2"/>
        <v>98.725554690580182</v>
      </c>
      <c r="P44" s="198">
        <f t="shared" si="13"/>
        <v>6.2632199569647717E-3</v>
      </c>
      <c r="Q44" s="48">
        <f t="shared" si="3"/>
        <v>0.98725554690580219</v>
      </c>
      <c r="R44" s="154">
        <f>'SNA 2008'!S43</f>
        <v>95.250283242363807</v>
      </c>
      <c r="S44" s="150">
        <f>'SNA 2008'!O43</f>
        <v>-1.3080116113332596E-2</v>
      </c>
      <c r="T44" s="150">
        <f t="shared" si="4"/>
        <v>-1.3087968894669566E-2</v>
      </c>
      <c r="U44" s="48">
        <f t="shared" si="5"/>
        <v>-1.9351188851634338E-2</v>
      </c>
      <c r="V44" s="236">
        <f t="shared" si="6"/>
        <v>3.7446850997161711E-4</v>
      </c>
      <c r="W44" s="48"/>
    </row>
    <row r="45" spans="1:24" s="134" customFormat="1" ht="15.75" thickBot="1">
      <c r="A45" s="117"/>
      <c r="B45" s="136">
        <v>1989</v>
      </c>
      <c r="C45" s="258">
        <f>('Anual_1947-1989 (ref1987)'!G46/'Anual_1947-1989 (ref1987)'!B46)</f>
        <v>8.9296096718890161E-2</v>
      </c>
      <c r="D45" s="258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7"/>
        <v>-4.7444002898725385E-2</v>
      </c>
      <c r="I45" s="82">
        <f>('Anual_1947-1989 (ref1987)'!AN46)</f>
        <v>0.79507268529110797</v>
      </c>
      <c r="J45" s="82">
        <f t="shared" si="8"/>
        <v>-0.22932174046796405</v>
      </c>
      <c r="K45" s="82">
        <f t="shared" si="9"/>
        <v>-3.4138046889669749E-3</v>
      </c>
      <c r="L45" s="82">
        <f t="shared" si="10"/>
        <v>-7.9536568562025879E-3</v>
      </c>
      <c r="M45" s="82">
        <f t="shared" si="11"/>
        <v>-1.1367461545169563E-2</v>
      </c>
      <c r="N45" s="82">
        <f t="shared" si="12"/>
        <v>0.98869690392429499</v>
      </c>
      <c r="O45" s="82">
        <f t="shared" si="2"/>
        <v>97.609650260785287</v>
      </c>
      <c r="P45" s="259">
        <f t="shared" si="13"/>
        <v>-1.130309607570501E-2</v>
      </c>
      <c r="Q45" s="82">
        <f t="shared" si="3"/>
        <v>0.97609650260785319</v>
      </c>
      <c r="R45" s="260">
        <f>'SNA 2008'!S44</f>
        <v>93.240257376931694</v>
      </c>
      <c r="S45" s="155">
        <f>'SNA 2008'!O44</f>
        <v>-2.1769412249448727E-2</v>
      </c>
      <c r="T45" s="155">
        <f t="shared" si="4"/>
        <v>-2.1102571005669479E-2</v>
      </c>
      <c r="U45" s="82">
        <f t="shared" si="5"/>
        <v>-9.799474929964469E-3</v>
      </c>
      <c r="V45" s="261">
        <f t="shared" si="6"/>
        <v>9.6029708903002135E-5</v>
      </c>
      <c r="W45" s="48"/>
      <c r="X45" s="225"/>
    </row>
    <row r="46" spans="1:24" s="116" customFormat="1">
      <c r="A46" s="158" t="s">
        <v>81</v>
      </c>
      <c r="B46" s="120">
        <v>1990</v>
      </c>
      <c r="C46" s="230">
        <f>('Anual_1947-1989 (ref1987)'!G47/'Anual_1947-1989 (ref1987)'!B47)</f>
        <v>8.1972380588481705E-2</v>
      </c>
      <c r="D46" s="230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0.86425023943624268</v>
      </c>
      <c r="J46" s="48">
        <f t="shared" si="8"/>
        <v>-0.14589292313532415</v>
      </c>
      <c r="K46" s="48">
        <f t="shared" si="9"/>
        <v>-7.6594455449473676E-3</v>
      </c>
      <c r="L46" s="48">
        <f t="shared" si="10"/>
        <v>-1.80742818070212E-3</v>
      </c>
      <c r="M46" s="48">
        <f t="shared" si="11"/>
        <v>-9.4668737256494873E-3</v>
      </c>
      <c r="N46" s="48">
        <f t="shared" si="12"/>
        <v>0.99057779605123875</v>
      </c>
      <c r="O46" s="48">
        <f t="shared" si="2"/>
        <v>96.689952228660914</v>
      </c>
      <c r="P46" s="198">
        <f t="shared" si="13"/>
        <v>-9.4222039487612541E-3</v>
      </c>
      <c r="Q46" s="48">
        <f t="shared" si="3"/>
        <v>0.96689952228660947</v>
      </c>
      <c r="R46" s="154">
        <f>'SNA 2008'!S45</f>
        <v>92.97006082854503</v>
      </c>
      <c r="S46" s="150">
        <f>'SNA 2008'!O45</f>
        <v>-2.7717962798735618E-3</v>
      </c>
      <c r="T46" s="150">
        <f t="shared" si="4"/>
        <v>-2.8978528801606451E-3</v>
      </c>
      <c r="U46" s="48">
        <f t="shared" si="5"/>
        <v>6.524351068600609E-3</v>
      </c>
      <c r="V46" s="236">
        <f t="shared" si="6"/>
        <v>4.2567156866349907E-5</v>
      </c>
      <c r="W46" s="48"/>
      <c r="X46" s="27"/>
    </row>
    <row r="47" spans="1:24">
      <c r="A47" s="116"/>
      <c r="B47" s="120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1.0856922812260335</v>
      </c>
      <c r="J47" s="48">
        <f t="shared" si="8"/>
        <v>8.2217830739776454E-2</v>
      </c>
      <c r="K47" s="48">
        <f t="shared" si="9"/>
        <v>6.8785719077187838E-3</v>
      </c>
      <c r="L47" s="48">
        <f t="shared" si="10"/>
        <v>6.2739148822851993E-4</v>
      </c>
      <c r="M47" s="48">
        <f t="shared" si="11"/>
        <v>7.5059633959473036E-3</v>
      </c>
      <c r="N47" s="48">
        <f t="shared" si="12"/>
        <v>1.0075342037520063</v>
      </c>
      <c r="O47" s="48">
        <f t="shared" si="2"/>
        <v>97.418434029523397</v>
      </c>
      <c r="P47" s="198">
        <f t="shared" si="13"/>
        <v>7.5342037520063077E-3</v>
      </c>
      <c r="Q47" s="48">
        <f t="shared" si="3"/>
        <v>0.97418434029523437</v>
      </c>
      <c r="R47" s="154">
        <f>'SNA 2008'!S46</f>
        <v>93.619201968116556</v>
      </c>
      <c r="S47" s="150">
        <f>'SNA 2008'!O46</f>
        <v>7.0542809429343656E-3</v>
      </c>
      <c r="T47" s="150">
        <f t="shared" si="4"/>
        <v>6.9822600285125436E-3</v>
      </c>
      <c r="U47" s="48">
        <f t="shared" si="5"/>
        <v>-5.5194372349376408E-4</v>
      </c>
      <c r="V47" s="236">
        <f t="shared" si="6"/>
        <v>3.0464187390416069E-7</v>
      </c>
      <c r="W47" s="236">
        <f>AVERAGE(V47:V72)</f>
        <v>7.5257896352745962E-7</v>
      </c>
      <c r="X47" s="237">
        <f>SQRT(W47)</f>
        <v>8.6751309127151485E-4</v>
      </c>
    </row>
    <row r="48" spans="1:24">
      <c r="A48" s="116"/>
      <c r="B48" s="120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1.0447797204470035</v>
      </c>
      <c r="J48" s="48">
        <f t="shared" si="8"/>
        <v>4.3806069366013528E-2</v>
      </c>
      <c r="K48" s="48">
        <f t="shared" si="9"/>
        <v>5.6352438649527594E-3</v>
      </c>
      <c r="L48" s="48">
        <f t="shared" si="10"/>
        <v>1.0878160903559984E-3</v>
      </c>
      <c r="M48" s="48">
        <f t="shared" si="11"/>
        <v>6.7230599553087574E-3</v>
      </c>
      <c r="N48" s="48">
        <f t="shared" si="12"/>
        <v>1.0067457104546604</v>
      </c>
      <c r="O48" s="48">
        <f t="shared" si="2"/>
        <v>98.075590578432994</v>
      </c>
      <c r="P48" s="198">
        <f t="shared" si="13"/>
        <v>6.7457104546604363E-3</v>
      </c>
      <c r="Q48" s="48">
        <f t="shared" si="3"/>
        <v>0.98075590578433036</v>
      </c>
      <c r="R48" s="154">
        <f>'SNA 2008'!S47</f>
        <v>94.226840586846777</v>
      </c>
      <c r="S48" s="150">
        <f>'SNA 2008'!O47</f>
        <v>6.4552528212467042E-3</v>
      </c>
      <c r="T48" s="150">
        <f t="shared" si="4"/>
        <v>6.4905340566474568E-3</v>
      </c>
      <c r="U48" s="48">
        <f t="shared" si="5"/>
        <v>-2.5517639801297953E-4</v>
      </c>
      <c r="V48" s="236">
        <f t="shared" si="6"/>
        <v>6.5114994102878546E-8</v>
      </c>
      <c r="W48" s="48"/>
    </row>
    <row r="49" spans="1:23">
      <c r="A49" s="116"/>
      <c r="B49" s="120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0.90257621875796723</v>
      </c>
      <c r="J49" s="48">
        <f t="shared" si="8"/>
        <v>-0.10250213942363272</v>
      </c>
      <c r="K49" s="48">
        <f t="shared" si="9"/>
        <v>1.0978098686702639E-3</v>
      </c>
      <c r="L49" s="48">
        <f t="shared" si="10"/>
        <v>-1.4424335729687769E-3</v>
      </c>
      <c r="M49" s="48">
        <f t="shared" si="11"/>
        <v>-3.4462370429851302E-4</v>
      </c>
      <c r="N49" s="48">
        <f t="shared" si="12"/>
        <v>0.99965543567162929</v>
      </c>
      <c r="O49" s="48">
        <f t="shared" si="2"/>
        <v>98.041797228435769</v>
      </c>
      <c r="P49" s="198">
        <f t="shared" si="13"/>
        <v>-3.4456432837082218E-4</v>
      </c>
      <c r="Q49" s="48">
        <f t="shared" si="3"/>
        <v>0.98041797228435823</v>
      </c>
      <c r="R49" s="154">
        <f>'SNA 2008'!S48</f>
        <v>94.198309533983306</v>
      </c>
      <c r="S49" s="150">
        <f>'SNA 2008'!O48</f>
        <v>-3.1770289998234169E-4</v>
      </c>
      <c r="T49" s="150">
        <f t="shared" si="4"/>
        <v>-3.0279114407083529E-4</v>
      </c>
      <c r="U49" s="48">
        <f t="shared" si="5"/>
        <v>4.1773184299986887E-5</v>
      </c>
      <c r="V49" s="236">
        <f t="shared" si="6"/>
        <v>1.744998926560671E-9</v>
      </c>
      <c r="W49" s="48"/>
    </row>
    <row r="50" spans="1:23">
      <c r="A50" s="116"/>
      <c r="B50" s="138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0.90706287317240264</v>
      </c>
      <c r="J50" s="48">
        <f t="shared" si="8"/>
        <v>-9.7543511344043973E-2</v>
      </c>
      <c r="K50" s="48">
        <f t="shared" si="9"/>
        <v>3.7078839433335813E-3</v>
      </c>
      <c r="L50" s="48">
        <f t="shared" si="10"/>
        <v>-3.4276112733174662E-4</v>
      </c>
      <c r="M50" s="48">
        <f t="shared" si="11"/>
        <v>3.3651228160018346E-3</v>
      </c>
      <c r="N50" s="48">
        <f t="shared" si="12"/>
        <v>1.0033707911982692</v>
      </c>
      <c r="O50" s="48">
        <f t="shared" si="2"/>
        <v>98.372275655595871</v>
      </c>
      <c r="P50" s="198">
        <f t="shared" si="13"/>
        <v>3.3707911982692185E-3</v>
      </c>
      <c r="Q50" s="48">
        <f t="shared" si="3"/>
        <v>0.98372275655595931</v>
      </c>
      <c r="R50" s="154">
        <f>'SNA 2008'!S49</f>
        <v>94.550724796427488</v>
      </c>
      <c r="S50" s="150">
        <f>'SNA 2008'!O49</f>
        <v>3.9601738272740938E-3</v>
      </c>
      <c r="T50" s="150">
        <f t="shared" si="4"/>
        <v>3.7412058049410835E-3</v>
      </c>
      <c r="U50" s="48">
        <f t="shared" si="5"/>
        <v>3.7041460667186499E-4</v>
      </c>
      <c r="V50" s="236">
        <f t="shared" si="6"/>
        <v>1.3720698083587244E-7</v>
      </c>
      <c r="W50" s="48"/>
    </row>
    <row r="51" spans="1:23">
      <c r="A51" s="159" t="s">
        <v>82</v>
      </c>
      <c r="B51" s="121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'Anual_1900-2000 (ref1985e2000)'!R25</f>
        <v>1.0458738978519095</v>
      </c>
      <c r="H51" s="81">
        <f t="shared" si="7"/>
        <v>4.4852801828274946E-2</v>
      </c>
      <c r="I51" s="48">
        <f>'Anual_1900-2000 (ref1985e2000)'!N25</f>
        <v>0.85119399139384067</v>
      </c>
      <c r="J51" s="81">
        <f t="shared" si="8"/>
        <v>-0.16111521940247181</v>
      </c>
      <c r="K51" s="48">
        <f t="shared" si="9"/>
        <v>3.8603175813553109E-3</v>
      </c>
      <c r="L51" s="48">
        <f t="shared" si="10"/>
        <v>2.8417185806270989E-3</v>
      </c>
      <c r="M51" s="81">
        <f t="shared" si="11"/>
        <v>6.7020361619824099E-3</v>
      </c>
      <c r="N51" s="81">
        <f t="shared" si="12"/>
        <v>1.0067245450634008</v>
      </c>
      <c r="O51" s="48">
        <f t="shared" si="2"/>
        <v>99.033784456231217</v>
      </c>
      <c r="P51" s="198">
        <f t="shared" si="13"/>
        <v>6.7245450634008108E-3</v>
      </c>
      <c r="Q51" s="48">
        <f t="shared" si="3"/>
        <v>0.99033784456231277</v>
      </c>
      <c r="R51" s="154">
        <f>'SNA 2008'!S50</f>
        <v>95.277138398347944</v>
      </c>
      <c r="S51" s="150">
        <f>'SNA 2008'!O50</f>
        <v>8.0072978289948971E-3</v>
      </c>
      <c r="T51" s="150">
        <f t="shared" si="4"/>
        <v>7.6827925273388331E-3</v>
      </c>
      <c r="U51" s="48">
        <f t="shared" si="5"/>
        <v>9.5824746393802229E-4</v>
      </c>
      <c r="V51" s="236">
        <f t="shared" si="6"/>
        <v>9.1823820214365132E-7</v>
      </c>
      <c r="W51" s="48"/>
    </row>
    <row r="52" spans="1:23" ht="15.75" thickBot="1">
      <c r="B52" s="137">
        <v>1996</v>
      </c>
      <c r="C52" s="43">
        <f>'Anual_1900-2000 (ref1985e2000)'!G10/'Anual_1900-2000 (ref1985e2000)'!B10</f>
        <v>6.9881954735120308E-2</v>
      </c>
      <c r="D52" s="231">
        <f>'Anual_1900-2000 (ref1985e2000)'!H10/'Anual_1900-2000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'Anual_1900-2000 (ref1985e2000)'!R26</f>
        <v>1.0101813129872743</v>
      </c>
      <c r="H52" s="82">
        <f t="shared" si="7"/>
        <v>1.0129832550956825E-2</v>
      </c>
      <c r="I52" s="82">
        <f>'Anual_1900-2000 (ref1985e2000)'!N26</f>
        <v>0.92049825088490445</v>
      </c>
      <c r="J52" s="82">
        <f t="shared" si="8"/>
        <v>-8.2840178490164063E-2</v>
      </c>
      <c r="K52" s="82">
        <f t="shared" si="9"/>
        <v>8.0465659428700302E-4</v>
      </c>
      <c r="L52" s="82">
        <f t="shared" si="10"/>
        <v>1.5826431124884362E-3</v>
      </c>
      <c r="M52" s="82">
        <f t="shared" si="11"/>
        <v>2.3872997067754392E-3</v>
      </c>
      <c r="N52" s="82">
        <f t="shared" si="12"/>
        <v>1.0023901515756908</v>
      </c>
      <c r="O52" s="82">
        <f t="shared" si="2"/>
        <v>99.270490212195895</v>
      </c>
      <c r="P52" s="259">
        <f t="shared" si="13"/>
        <v>2.3901515756907799E-3</v>
      </c>
      <c r="Q52" s="82">
        <f t="shared" si="3"/>
        <v>0.99270490212195961</v>
      </c>
      <c r="R52" s="260">
        <f>'SNA 2008'!S51</f>
        <v>95.518271204187997</v>
      </c>
      <c r="S52" s="155">
        <f>'SNA 2008'!O51</f>
        <v>2.5981420296463664E-3</v>
      </c>
      <c r="T52" s="155">
        <f t="shared" si="4"/>
        <v>2.5308569284678839E-3</v>
      </c>
      <c r="U52" s="82">
        <f t="shared" si="5"/>
        <v>1.4070535277710405E-4</v>
      </c>
      <c r="V52" s="261">
        <f t="shared" si="6"/>
        <v>1.9797996300129305E-8</v>
      </c>
      <c r="W52" s="48"/>
    </row>
    <row r="53" spans="1:23">
      <c r="A53" s="160" t="s">
        <v>80</v>
      </c>
      <c r="B53" s="122">
        <v>1997</v>
      </c>
      <c r="C53" s="37">
        <f>'Trimestral_1996-2018 (ref2010)'!F5/'Trimestral_1996-2018 (ref2010)'!B5</f>
        <v>6.9836495772864715E-2</v>
      </c>
      <c r="D53" s="37">
        <f>'Trimestral_1996-2018 (ref2010)'!G5/'Trimestral_1996-2018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'Trimestral_1996-2018 (ref2010)'!R32</f>
        <v>0.99435027299070444</v>
      </c>
      <c r="H53" s="48">
        <f t="shared" si="7"/>
        <v>-5.6657470847985064E-3</v>
      </c>
      <c r="I53" s="48">
        <f>'Trimestral_1996-2018 (ref2010)'!N32</f>
        <v>0.96772105640562178</v>
      </c>
      <c r="J53" s="48">
        <f t="shared" si="8"/>
        <v>-3.2811398103259712E-2</v>
      </c>
      <c r="K53" s="48">
        <f t="shared" si="9"/>
        <v>-4.6958304655381146E-4</v>
      </c>
      <c r="L53" s="48">
        <f t="shared" si="10"/>
        <v>8.5601988194280055E-4</v>
      </c>
      <c r="M53" s="48">
        <f t="shared" si="11"/>
        <v>3.8643683538898909E-4</v>
      </c>
      <c r="N53" s="48">
        <f t="shared" si="12"/>
        <v>1.0003865115117219</v>
      </c>
      <c r="O53" s="48">
        <f t="shared" si="2"/>
        <v>99.308859399437182</v>
      </c>
      <c r="P53" s="198">
        <f t="shared" si="13"/>
        <v>3.8651151172186538E-4</v>
      </c>
      <c r="Q53" s="48">
        <f t="shared" si="3"/>
        <v>0.99308859399437244</v>
      </c>
      <c r="R53" s="154">
        <f>'SNA 2008'!S52</f>
        <v>95.554999650342111</v>
      </c>
      <c r="S53" s="150">
        <f>'SNA 2008'!O52</f>
        <v>3.9757126940309639E-4</v>
      </c>
      <c r="T53" s="150">
        <f t="shared" si="4"/>
        <v>3.8451749273815672E-4</v>
      </c>
      <c r="U53" s="48">
        <f t="shared" si="5"/>
        <v>-1.9940189837086564E-6</v>
      </c>
      <c r="V53" s="236">
        <f t="shared" si="6"/>
        <v>3.9761117073905032E-12</v>
      </c>
      <c r="W53" s="48"/>
    </row>
    <row r="54" spans="1:23">
      <c r="B54" s="122">
        <v>1998</v>
      </c>
      <c r="C54" s="37">
        <f>'Trimestral_1996-2018 (ref2010)'!F6/'Trimestral_1996-2018 (ref2010)'!B6</f>
        <v>7.0305003346416484E-2</v>
      </c>
      <c r="D54" s="37">
        <f>'Trimestral_1996-2018 (ref2010)'!G6/'Trimestral_1996-2018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'Trimestral_1996-2018 (ref2010)'!R33</f>
        <v>0.97787081881831983</v>
      </c>
      <c r="H54" s="48">
        <f t="shared" si="7"/>
        <v>-2.2377704769421157E-2</v>
      </c>
      <c r="I54" s="48">
        <f>'Trimestral_1996-2018 (ref2010)'!N33</f>
        <v>0.98306536633515984</v>
      </c>
      <c r="J54" s="48">
        <f t="shared" si="8"/>
        <v>-1.7079664265356294E-2</v>
      </c>
      <c r="K54" s="48">
        <f t="shared" si="9"/>
        <v>-1.839289001752365E-3</v>
      </c>
      <c r="L54" s="48">
        <f t="shared" si="10"/>
        <v>4.0608340905013145E-4</v>
      </c>
      <c r="M54" s="48">
        <f t="shared" si="11"/>
        <v>-1.4332055927022335E-3</v>
      </c>
      <c r="N54" s="48">
        <f t="shared" si="12"/>
        <v>0.9985678209559562</v>
      </c>
      <c r="O54" s="48">
        <f t="shared" si="2"/>
        <v>99.166631332117419</v>
      </c>
      <c r="P54" s="198">
        <f t="shared" si="13"/>
        <v>-1.432179044043802E-3</v>
      </c>
      <c r="Q54" s="48">
        <f t="shared" si="3"/>
        <v>0.99166631332117472</v>
      </c>
      <c r="R54" s="154">
        <f>'SNA 2008'!S53</f>
        <v>95.414152659879633</v>
      </c>
      <c r="S54" s="150">
        <f>'SNA 2008'!O53</f>
        <v>-1.478972232738629E-3</v>
      </c>
      <c r="T54" s="150">
        <f t="shared" si="4"/>
        <v>-1.4739887078423219E-3</v>
      </c>
      <c r="U54" s="48">
        <f t="shared" si="5"/>
        <v>-4.1809663798519914E-5</v>
      </c>
      <c r="V54" s="236">
        <f t="shared" si="6"/>
        <v>1.7480479869452666E-9</v>
      </c>
      <c r="W54" s="48"/>
    </row>
    <row r="55" spans="1:23">
      <c r="B55" s="122">
        <v>1999</v>
      </c>
      <c r="C55" s="37">
        <f>'Trimestral_1996-2018 (ref2010)'!F7/'Trimestral_1996-2018 (ref2010)'!B7</f>
        <v>9.5648982595650175E-2</v>
      </c>
      <c r="D55" s="37">
        <f>'Trimestral_1996-2018 (ref2010)'!G7/'Trimestral_1996-2018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'Trimestral_1996-2018 (ref2010)'!R34</f>
        <v>0.90047143396234364</v>
      </c>
      <c r="H55" s="48">
        <f t="shared" si="7"/>
        <v>-0.10483683728756753</v>
      </c>
      <c r="I55" s="48">
        <f>'Trimestral_1996-2018 (ref2010)'!N34</f>
        <v>1.3591393493172317</v>
      </c>
      <c r="J55" s="48">
        <f t="shared" si="8"/>
        <v>0.30685166804127367</v>
      </c>
      <c r="K55" s="48">
        <f t="shared" si="9"/>
        <v>-1.0998519862814539E-2</v>
      </c>
      <c r="L55" s="48">
        <f t="shared" si="10"/>
        <v>-5.6840281044484506E-3</v>
      </c>
      <c r="M55" s="48">
        <f t="shared" si="11"/>
        <v>-1.6682547967262991E-2</v>
      </c>
      <c r="N55" s="48">
        <f t="shared" si="12"/>
        <v>0.98345583513985424</v>
      </c>
      <c r="O55" s="48">
        <f t="shared" si="2"/>
        <v>97.526002234733568</v>
      </c>
      <c r="P55" s="198">
        <f t="shared" si="13"/>
        <v>-1.654416486014576E-2</v>
      </c>
      <c r="Q55" s="48">
        <f t="shared" si="3"/>
        <v>0.97526002234733622</v>
      </c>
      <c r="R55" s="154">
        <f>'SNA 2008'!S54</f>
        <v>94.179637716603011</v>
      </c>
      <c r="S55" s="150">
        <f>'SNA 2008'!O54</f>
        <v>-1.2999032825703805E-2</v>
      </c>
      <c r="T55" s="150">
        <f t="shared" si="4"/>
        <v>-1.2938488776159551E-2</v>
      </c>
      <c r="U55" s="48">
        <f t="shared" si="5"/>
        <v>3.605676083986209E-3</v>
      </c>
      <c r="V55" s="236">
        <f t="shared" si="6"/>
        <v>1.3000900022630123E-5</v>
      </c>
      <c r="W55" s="48"/>
    </row>
    <row r="56" spans="1:23" ht="15.75" thickBot="1">
      <c r="B56" s="139">
        <v>2000</v>
      </c>
      <c r="C56" s="43">
        <f>'Trimestral_1996-2018 (ref2010)'!F8/'Trimestral_1996-2018 (ref2010)'!B8</f>
        <v>0.10188048005849121</v>
      </c>
      <c r="D56" s="43">
        <f>'Trimestral_1996-2018 (ref2010)'!G8/'Trimestral_1996-2018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'Trimestral_1996-2018 (ref2010)'!R35</f>
        <v>0.95881711569433592</v>
      </c>
      <c r="H56" s="82">
        <f t="shared" si="7"/>
        <v>-4.20549254190185E-2</v>
      </c>
      <c r="I56" s="82">
        <f>'Trimestral_1996-2018 (ref2010)'!N35</f>
        <v>0.99427662260467908</v>
      </c>
      <c r="J56" s="82">
        <f t="shared" si="8"/>
        <v>-5.7398186828666624E-3</v>
      </c>
      <c r="K56" s="82">
        <f t="shared" si="9"/>
        <v>-4.7605673772804624E-3</v>
      </c>
      <c r="L56" s="82">
        <f t="shared" si="10"/>
        <v>1.2993028652059983E-4</v>
      </c>
      <c r="M56" s="82">
        <f t="shared" si="11"/>
        <v>-4.6306370907598622E-3</v>
      </c>
      <c r="N56" s="82">
        <f t="shared" si="12"/>
        <v>0.99538006777934296</v>
      </c>
      <c r="O56" s="82">
        <f t="shared" si="2"/>
        <v>97.075438714657452</v>
      </c>
      <c r="P56" s="259">
        <f t="shared" si="13"/>
        <v>-4.6199322206570415E-3</v>
      </c>
      <c r="Q56" s="82">
        <f t="shared" si="3"/>
        <v>0.97075438714657503</v>
      </c>
      <c r="R56" s="260">
        <f>'SNA 2008'!S55</f>
        <v>93.746580711344961</v>
      </c>
      <c r="S56" s="155">
        <f>'SNA 2008'!O55</f>
        <v>-4.7999688538964413E-3</v>
      </c>
      <c r="T56" s="155">
        <f t="shared" si="4"/>
        <v>-4.5982020716746064E-3</v>
      </c>
      <c r="U56" s="82">
        <f t="shared" si="5"/>
        <v>2.1730148982435082E-5</v>
      </c>
      <c r="V56" s="261">
        <f t="shared" si="6"/>
        <v>4.721993747988245E-10</v>
      </c>
      <c r="W56" s="48"/>
    </row>
    <row r="57" spans="1:23">
      <c r="A57" s="161" t="s">
        <v>84</v>
      </c>
      <c r="B57" s="123">
        <v>2001</v>
      </c>
      <c r="C57" s="37">
        <f>'Anual_2000-2017 (ref2010)'!H5/'Anual_2000-2017 (ref2010)'!B5</f>
        <v>0.1237171067238706</v>
      </c>
      <c r="D57" s="37">
        <f>-('Anual_2000-2017 (ref2010)'!I5/'Anual_2000-2017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'Anual_2000-2017 (ref2010)'!K27</f>
        <v>0.98210605030275633</v>
      </c>
      <c r="H57" s="48">
        <f t="shared" si="7"/>
        <v>-1.8055982260298597E-2</v>
      </c>
      <c r="I57" s="48">
        <f>'Anual_2000-2017 (ref2010)'!H27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96.576600685020168</v>
      </c>
      <c r="P57" s="198">
        <f t="shared" si="13"/>
        <v>-5.138663664488452E-3</v>
      </c>
      <c r="Q57" s="48">
        <f t="shared" si="3"/>
        <v>0.9657660068502022</v>
      </c>
      <c r="R57" s="154">
        <f>'SNA 2008'!S56</f>
        <v>93.307520371188701</v>
      </c>
      <c r="S57" s="150">
        <f>'SNA 2008'!O56</f>
        <v>-4.7485766484454128E-3</v>
      </c>
      <c r="T57" s="150">
        <f t="shared" si="4"/>
        <v>-4.6834811128543263E-3</v>
      </c>
      <c r="U57" s="48">
        <f t="shared" si="5"/>
        <v>4.5518255163412569E-4</v>
      </c>
      <c r="V57" s="236">
        <f t="shared" si="6"/>
        <v>2.071911553121535E-7</v>
      </c>
      <c r="W57" s="48"/>
    </row>
    <row r="58" spans="1:23">
      <c r="B58" s="123">
        <v>2002</v>
      </c>
      <c r="C58" s="37">
        <f>'Anual_2000-2017 (ref2010)'!H6/'Anual_2000-2017 (ref2010)'!B6</f>
        <v>0.14230590274115704</v>
      </c>
      <c r="D58" s="37">
        <f>-('Anual_2000-2017 (ref2010)'!I6/'Anual_2000-2017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'Anual_2000-2017 (ref2010)'!K28</f>
        <v>1.0188503787534173</v>
      </c>
      <c r="H58" s="48">
        <f t="shared" si="7"/>
        <v>1.8674912010744522E-2</v>
      </c>
      <c r="I58" s="48">
        <f>'Anual_2000-2017 (ref2010)'!H28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96.908527494893548</v>
      </c>
      <c r="P58" s="198">
        <f t="shared" si="13"/>
        <v>3.436927863675221E-3</v>
      </c>
      <c r="Q58" s="48">
        <f t="shared" si="3"/>
        <v>0.96908527494893604</v>
      </c>
      <c r="R58" s="154">
        <f>'SNA 2008'!S57</f>
        <v>93.601529365895715</v>
      </c>
      <c r="S58" s="150">
        <f>'SNA 2008'!O57</f>
        <v>3.2471814277212907E-3</v>
      </c>
      <c r="T58" s="150">
        <f t="shared" si="4"/>
        <v>3.1509678270027486E-3</v>
      </c>
      <c r="U58" s="48">
        <f t="shared" si="5"/>
        <v>-2.8596003667247238E-4</v>
      </c>
      <c r="V58" s="236">
        <f t="shared" si="6"/>
        <v>8.1773142573721752E-8</v>
      </c>
      <c r="W58" s="48"/>
    </row>
    <row r="59" spans="1:23">
      <c r="B59" s="123">
        <v>2003</v>
      </c>
      <c r="C59" s="37">
        <f>'Anual_2000-2017 (ref2010)'!H7/'Anual_2000-2017 (ref2010)'!B7</f>
        <v>0.15180783705745879</v>
      </c>
      <c r="D59" s="37">
        <f>-('Anual_2000-2017 (ref2010)'!I7/'Anual_2000-2017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'Anual_2000-2017 (ref2010)'!K29</f>
        <v>0.98786492040016904</v>
      </c>
      <c r="H59" s="48">
        <f t="shared" si="7"/>
        <v>-1.2209310824077472E-2</v>
      </c>
      <c r="I59" s="48">
        <f>'Anual_2000-2017 (ref2010)'!H29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96.689060309503247</v>
      </c>
      <c r="P59" s="198">
        <f t="shared" si="13"/>
        <v>-2.2646839350837222E-3</v>
      </c>
      <c r="Q59" s="48">
        <f t="shared" si="3"/>
        <v>0.96689060309503305</v>
      </c>
      <c r="R59" s="154">
        <f>'SNA 2008'!S58</f>
        <v>93.385104078518623</v>
      </c>
      <c r="S59" s="150">
        <f>'SNA 2008'!O58</f>
        <v>-2.3385764239010065E-3</v>
      </c>
      <c r="T59" s="150">
        <f t="shared" si="4"/>
        <v>-2.312198196367854E-3</v>
      </c>
      <c r="U59" s="48">
        <f t="shared" si="5"/>
        <v>-4.751426128413172E-5</v>
      </c>
      <c r="V59" s="236">
        <f t="shared" si="6"/>
        <v>2.2576050253767387E-9</v>
      </c>
      <c r="W59" s="48"/>
    </row>
    <row r="60" spans="1:23">
      <c r="B60" s="123">
        <v>2004</v>
      </c>
      <c r="C60" s="37">
        <f>'Anual_2000-2017 (ref2010)'!H8/'Anual_2000-2017 (ref2010)'!B8</f>
        <v>0.16545761513897567</v>
      </c>
      <c r="D60" s="37">
        <f>-('Anual_2000-2017 (ref2010)'!I8/'Anual_2000-2017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'Anual_2000-2017 (ref2010)'!K30</f>
        <v>1.0369520539142594</v>
      </c>
      <c r="H60" s="48">
        <f t="shared" si="7"/>
        <v>3.6285692801703233E-2</v>
      </c>
      <c r="I60" s="48">
        <f>'Anual_2000-2017 (ref2010)'!H30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97.191187491018837</v>
      </c>
      <c r="P60" s="198">
        <f t="shared" si="13"/>
        <v>5.193216067135964E-3</v>
      </c>
      <c r="Q60" s="48">
        <f t="shared" si="3"/>
        <v>0.97191187491018893</v>
      </c>
      <c r="R60" s="154">
        <f>'SNA 2008'!S59</f>
        <v>93.873829769137998</v>
      </c>
      <c r="S60" s="150">
        <f>'SNA 2008'!O59</f>
        <v>5.5348882744266081E-3</v>
      </c>
      <c r="T60" s="150">
        <f t="shared" si="4"/>
        <v>5.2334437643122289E-3</v>
      </c>
      <c r="U60" s="48">
        <f t="shared" si="5"/>
        <v>4.0227697176264954E-5</v>
      </c>
      <c r="V60" s="236">
        <f t="shared" si="6"/>
        <v>1.6182676201052753E-9</v>
      </c>
      <c r="W60" s="48"/>
    </row>
    <row r="61" spans="1:23">
      <c r="B61" s="123">
        <v>2005</v>
      </c>
      <c r="C61" s="37">
        <f>'Anual_2000-2017 (ref2010)'!H9/'Anual_2000-2017 (ref2010)'!B9</f>
        <v>0.15243829265981768</v>
      </c>
      <c r="D61" s="37">
        <f>-('Anual_2000-2017 (ref2010)'!I9/'Anual_2000-2017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'Anual_2000-2017 (ref2010)'!K31</f>
        <v>1.0012916881104064</v>
      </c>
      <c r="H61" s="48">
        <f t="shared" si="7"/>
        <v>1.2908545989997237E-3</v>
      </c>
      <c r="I61" s="48">
        <f>'Anual_2000-2017 (ref2010)'!H31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96.718901870430031</v>
      </c>
      <c r="P61" s="198">
        <f t="shared" si="13"/>
        <v>-4.8593461277798289E-3</v>
      </c>
      <c r="Q61" s="48">
        <f t="shared" si="3"/>
        <v>0.96718901870430085</v>
      </c>
      <c r="R61" s="154">
        <f>'SNA 2008'!S60</f>
        <v>93.38479144061202</v>
      </c>
      <c r="S61" s="150">
        <f>'SNA 2008'!O60</f>
        <v>-5.3763437891174437E-3</v>
      </c>
      <c r="T61" s="150">
        <f t="shared" si="4"/>
        <v>-5.2095278282420221E-3</v>
      </c>
      <c r="U61" s="48">
        <f t="shared" si="5"/>
        <v>-3.5018170046219321E-4</v>
      </c>
      <c r="V61" s="236">
        <f t="shared" si="6"/>
        <v>1.2262722333859321E-7</v>
      </c>
      <c r="W61" s="48"/>
    </row>
    <row r="62" spans="1:23">
      <c r="B62" s="123">
        <v>2006</v>
      </c>
      <c r="C62" s="37">
        <f>'Anual_2000-2017 (ref2010)'!H10/'Anual_2000-2017 (ref2010)'!B10</f>
        <v>0.14374316302427639</v>
      </c>
      <c r="D62" s="37">
        <f>-('Anual_2000-2017 (ref2010)'!I10/'Anual_2000-2017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'Anual_2000-2017 (ref2010)'!K32</f>
        <v>1.0751550437489548</v>
      </c>
      <c r="H62" s="48">
        <f t="shared" si="7"/>
        <v>7.2464877923163057E-2</v>
      </c>
      <c r="I62" s="48">
        <f>'Anual_2000-2017 (ref2010)'!H32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97.383287197861208</v>
      </c>
      <c r="P62" s="198">
        <f t="shared" si="13"/>
        <v>6.8692397719860576E-3</v>
      </c>
      <c r="Q62" s="48">
        <f t="shared" si="3"/>
        <v>0.97383287197861257</v>
      </c>
      <c r="R62" s="154">
        <f>'SNA 2008'!S61</f>
        <v>94.104488824023122</v>
      </c>
      <c r="S62" s="150">
        <f>'SNA 2008'!O61</f>
        <v>8.0121366759877688E-3</v>
      </c>
      <c r="T62" s="150">
        <f t="shared" si="4"/>
        <v>7.7067943538622341E-3</v>
      </c>
      <c r="U62" s="48">
        <f t="shared" si="5"/>
        <v>8.3755458187617648E-4</v>
      </c>
      <c r="V62" s="236">
        <f t="shared" si="6"/>
        <v>7.0149767762177684E-7</v>
      </c>
      <c r="W62" s="48"/>
    </row>
    <row r="63" spans="1:23">
      <c r="B63" s="123">
        <v>2007</v>
      </c>
      <c r="C63" s="37">
        <f>'Anual_2000-2017 (ref2010)'!H11/'Anual_2000-2017 (ref2010)'!B11</f>
        <v>0.13327675103855963</v>
      </c>
      <c r="D63" s="37">
        <f>-('Anual_2000-2017 (ref2010)'!I11/'Anual_2000-2017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'Anual_2000-2017 (ref2010)'!K33</f>
        <v>1.0180771599836109</v>
      </c>
      <c r="H63" s="48">
        <f t="shared" si="7"/>
        <v>1.7915710917685294E-2</v>
      </c>
      <c r="I63" s="48">
        <f>'Anual_2000-2017 (ref2010)'!H33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97.49212402109039</v>
      </c>
      <c r="P63" s="198">
        <f t="shared" si="13"/>
        <v>1.1176129535250823E-3</v>
      </c>
      <c r="Q63" s="48">
        <f t="shared" si="3"/>
        <v>0.97492124021090443</v>
      </c>
      <c r="R63" s="154">
        <f>'SNA 2008'!S62</f>
        <v>94.223765207216843</v>
      </c>
      <c r="S63" s="150">
        <f>'SNA 2008'!O62</f>
        <v>1.3444237028403805E-3</v>
      </c>
      <c r="T63" s="150">
        <f t="shared" si="4"/>
        <v>1.2674887742791796E-3</v>
      </c>
      <c r="U63" s="48">
        <f t="shared" si="5"/>
        <v>1.4987582075409733E-4</v>
      </c>
      <c r="V63" s="236">
        <f t="shared" si="6"/>
        <v>2.2462761646714315E-8</v>
      </c>
      <c r="W63" s="48"/>
    </row>
    <row r="64" spans="1:23">
      <c r="B64" s="123">
        <v>2008</v>
      </c>
      <c r="C64" s="37">
        <f>'Anual_2000-2017 (ref2010)'!H12/'Anual_2000-2017 (ref2010)'!B12</f>
        <v>0.13534000513499714</v>
      </c>
      <c r="D64" s="37">
        <f>-('Anual_2000-2017 (ref2010)'!I12/'Anual_2000-2017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'Anual_2000-2017 (ref2010)'!K34</f>
        <v>1.031864502196991</v>
      </c>
      <c r="H64" s="48">
        <f t="shared" si="7"/>
        <v>3.1367362118509379E-2</v>
      </c>
      <c r="I64" s="48">
        <f>'Anual_2000-2017 (ref2010)'!H34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97.900650011594522</v>
      </c>
      <c r="P64" s="198">
        <f t="shared" si="13"/>
        <v>4.1903486523255928E-3</v>
      </c>
      <c r="Q64" s="48">
        <f t="shared" si="3"/>
        <v>0.97900650011594581</v>
      </c>
      <c r="R64" s="154">
        <f>'SNA 2008'!S63</f>
        <v>94.600153637341094</v>
      </c>
      <c r="S64" s="150">
        <f>'SNA 2008'!O63</f>
        <v>4.1981170199358875E-3</v>
      </c>
      <c r="T64" s="150">
        <f t="shared" si="4"/>
        <v>3.994623111234219E-3</v>
      </c>
      <c r="U64" s="48">
        <f t="shared" si="5"/>
        <v>-1.9572554109137386E-4</v>
      </c>
      <c r="V64" s="236">
        <f t="shared" si="6"/>
        <v>3.8308487435511077E-8</v>
      </c>
      <c r="W64" s="48"/>
    </row>
    <row r="65" spans="1:24">
      <c r="B65" s="123">
        <v>2009</v>
      </c>
      <c r="C65" s="37">
        <f>'Anual_2000-2017 (ref2010)'!H13/'Anual_2000-2017 (ref2010)'!B13</f>
        <v>0.10851371130861109</v>
      </c>
      <c r="D65" s="37">
        <f>-('Anual_2000-2017 (ref2010)'!I13/'Anual_2000-2017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'Anual_2000-2017 (ref2010)'!K35</f>
        <v>0.99539925318796751</v>
      </c>
      <c r="H65" s="48">
        <f t="shared" si="7"/>
        <v>-4.611362821208098E-3</v>
      </c>
      <c r="I65" s="48">
        <f>'Anual_2000-2017 (ref2010)'!H35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97.89926239325564</v>
      </c>
      <c r="P65" s="198">
        <f t="shared" si="13"/>
        <v>-1.4173739793510443E-5</v>
      </c>
      <c r="Q65" s="48">
        <f t="shared" si="3"/>
        <v>0.97899262393255704</v>
      </c>
      <c r="R65" s="154">
        <f>'SNA 2008'!S64</f>
        <v>94.595511363019696</v>
      </c>
      <c r="S65" s="150">
        <f>'SNA 2008'!O64</f>
        <v>-4.9010848342412316E-5</v>
      </c>
      <c r="T65" s="150">
        <f t="shared" si="4"/>
        <v>-4.907258754771604E-5</v>
      </c>
      <c r="U65" s="48">
        <f t="shared" si="5"/>
        <v>-3.4898847754205597E-5</v>
      </c>
      <c r="V65" s="236">
        <f t="shared" si="6"/>
        <v>1.217929574571221E-9</v>
      </c>
      <c r="W65" s="48"/>
    </row>
    <row r="66" spans="1:24">
      <c r="B66" s="123">
        <v>2010</v>
      </c>
      <c r="C66" s="37">
        <f>'Anual_2000-2017 (ref2010)'!H14/'Anual_2000-2017 (ref2010)'!B14</f>
        <v>0.10738199419586</v>
      </c>
      <c r="D66" s="37">
        <f>-('Anual_2000-2017 (ref2010)'!I14/'Anual_2000-2017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'Anual_2000-2017 (ref2010)'!K36</f>
        <v>1.1309845512943431</v>
      </c>
      <c r="H66" s="48">
        <f t="shared" si="7"/>
        <v>0.12308853770766386</v>
      </c>
      <c r="I66" s="48">
        <f>'Anual_2000-2017 (ref2010)'!H36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99.362465028688845</v>
      </c>
      <c r="P66" s="198">
        <f t="shared" si="13"/>
        <v>1.494600265276369E-2</v>
      </c>
      <c r="Q66" s="48">
        <f t="shared" si="3"/>
        <v>0.99362465028688907</v>
      </c>
      <c r="R66" s="154">
        <f>'SNA 2008'!S65</f>
        <v>96.160813818750142</v>
      </c>
      <c r="S66" s="150">
        <f>'SNA 2008'!O65</f>
        <v>1.7793042556482508E-2</v>
      </c>
      <c r="T66" s="150">
        <f t="shared" si="4"/>
        <v>1.6547322734198788E-2</v>
      </c>
      <c r="U66" s="48">
        <f t="shared" si="5"/>
        <v>1.6013200814350981E-3</v>
      </c>
      <c r="V66" s="236">
        <f t="shared" si="6"/>
        <v>2.5642260032073091E-6</v>
      </c>
      <c r="W66" s="48"/>
    </row>
    <row r="67" spans="1:24">
      <c r="B67" s="123">
        <v>2011</v>
      </c>
      <c r="C67" s="37">
        <f>'Anual_2000-2017 (ref2010)'!H15/'Anual_2000-2017 (ref2010)'!B15</f>
        <v>0.11466138010804358</v>
      </c>
      <c r="D67" s="37">
        <f>-('Anual_2000-2017 (ref2010)'!I15/'Anual_2000-2017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'Anual_2000-2017 (ref2010)'!K37</f>
        <v>1.0734154215147984</v>
      </c>
      <c r="H67" s="48">
        <f t="shared" si="7"/>
        <v>7.0845547635958656E-2</v>
      </c>
      <c r="I67" s="48">
        <f>'Anual_2000-2017 (ref2010)'!H37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100.17683473074175</v>
      </c>
      <c r="P67" s="198">
        <f t="shared" si="13"/>
        <v>8.19594906203025E-3</v>
      </c>
      <c r="Q67" s="48">
        <f t="shared" si="3"/>
        <v>1.0017683473074179</v>
      </c>
      <c r="R67" s="154">
        <f>'SNA 2008'!S66</f>
        <v>96.928656511037175</v>
      </c>
      <c r="S67" s="150">
        <f>'SNA 2008'!O66</f>
        <v>8.3023424798371881E-3</v>
      </c>
      <c r="T67" s="150">
        <f t="shared" si="4"/>
        <v>7.9849853780804558E-3</v>
      </c>
      <c r="U67" s="48">
        <f t="shared" si="5"/>
        <v>-2.1096368394979415E-4</v>
      </c>
      <c r="V67" s="236">
        <f t="shared" si="6"/>
        <v>4.4505675945668631E-8</v>
      </c>
      <c r="W67" s="48"/>
    </row>
    <row r="68" spans="1:24">
      <c r="B68" s="123">
        <v>2012</v>
      </c>
      <c r="C68" s="37">
        <f>'Anual_2000-2017 (ref2010)'!H16/'Anual_2000-2017 (ref2010)'!B16</f>
        <v>0.11703054773238956</v>
      </c>
      <c r="D68" s="37">
        <f>-('Anual_2000-2017 (ref2010)'!I16/'Anual_2000-2017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'Anual_2000-2017 (ref2010)'!K38</f>
        <v>0.96039819058502074</v>
      </c>
      <c r="H68" s="48">
        <f t="shared" si="7"/>
        <v>-4.0407298659074456E-2</v>
      </c>
      <c r="I68" s="48">
        <f>'Anual_2000-2017 (ref2010)'!H38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99.607022716177056</v>
      </c>
      <c r="P68" s="198">
        <f t="shared" si="13"/>
        <v>-5.6880616770957904E-3</v>
      </c>
      <c r="Q68" s="48">
        <f t="shared" si="3"/>
        <v>0.99607022716177107</v>
      </c>
      <c r="R68" s="154">
        <f>'SNA 2008'!S67</f>
        <v>96.404909371135744</v>
      </c>
      <c r="S68" s="150">
        <f>'SNA 2008'!O67</f>
        <v>-5.5072386576930921E-3</v>
      </c>
      <c r="T68" s="150">
        <f t="shared" si="4"/>
        <v>-5.4034292721450994E-3</v>
      </c>
      <c r="U68" s="48">
        <f t="shared" si="5"/>
        <v>2.8463240495069098E-4</v>
      </c>
      <c r="V68" s="236">
        <f t="shared" si="6"/>
        <v>8.1015605948014136E-8</v>
      </c>
      <c r="W68" s="48"/>
    </row>
    <row r="69" spans="1:24">
      <c r="B69" s="245">
        <v>2013</v>
      </c>
      <c r="C69" s="37">
        <f>'Anual_2000-2017 (ref2010)'!H17/'Anual_2000-2017 (ref2010)'!B17</f>
        <v>0.11630182126667341</v>
      </c>
      <c r="D69" s="37">
        <f>-('Anual_2000-2017 (ref2010)'!I17/'Anual_2000-2017 (ref2010)'!B17)</f>
        <v>0.13931678163799777</v>
      </c>
      <c r="E69" s="81">
        <f t="shared" ref="E69:E73" si="14">(C69+D69)/2</f>
        <v>0.1278093014523356</v>
      </c>
      <c r="F69" s="81">
        <f t="shared" ref="F69:F73" si="15">(C69-D69)</f>
        <v>-2.3014960371324361E-2</v>
      </c>
      <c r="G69" s="48">
        <f>'Anual_2000-2017 (ref2010)'!K39</f>
        <v>0.97584634779115498</v>
      </c>
      <c r="H69" s="81">
        <f t="shared" si="7"/>
        <v>-2.4450135504382485E-2</v>
      </c>
      <c r="I69" s="48">
        <f>'Anual_2000-2017 (ref2010)'!H39</f>
        <v>1.0086724691694453</v>
      </c>
      <c r="J69" s="81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1">
        <f t="shared" si="11"/>
        <v>-3.3236907477676271E-3</v>
      </c>
      <c r="N69" s="81">
        <f t="shared" si="12"/>
        <v>0.99668182659798277</v>
      </c>
      <c r="O69" s="48">
        <f t="shared" ref="O69:O73" si="16">(O68*N69)</f>
        <v>99.27650934274611</v>
      </c>
      <c r="P69" s="198">
        <f t="shared" si="13"/>
        <v>-3.3181734020172327E-3</v>
      </c>
      <c r="Q69" s="48">
        <f t="shared" ref="Q69:Q73" si="17">(Q68*N69)</f>
        <v>0.99276509342746166</v>
      </c>
      <c r="R69" s="154">
        <f>'SNA 2008'!S68</f>
        <v>96.088361712867822</v>
      </c>
      <c r="S69" s="150">
        <f>'SNA 2008'!O68</f>
        <v>-3.3821861997771485E-3</v>
      </c>
      <c r="T69" s="150">
        <f t="shared" ref="T69:T73" si="18">(R69/R68)-1</f>
        <v>-3.2835221809014437E-3</v>
      </c>
      <c r="U69" s="48">
        <f t="shared" ref="U69:U73" si="19">(T69-P69)</f>
        <v>3.4651221115788999E-5</v>
      </c>
      <c r="V69" s="236">
        <f t="shared" ref="V69:V74" si="20">U69^2</f>
        <v>1.2007071248153015E-9</v>
      </c>
      <c r="W69" s="48"/>
    </row>
    <row r="70" spans="1:24">
      <c r="B70" s="245">
        <v>2014</v>
      </c>
      <c r="C70" s="37">
        <f>'Anual_2000-2017 (ref2010)'!H18/'Anual_2000-2017 (ref2010)'!B18</f>
        <v>0.11011942820784318</v>
      </c>
      <c r="D70" s="37">
        <f>-('Anual_2000-2017 (ref2010)'!I18/'Anual_2000-2017 (ref2010)'!B18)</f>
        <v>0.13673462995805641</v>
      </c>
      <c r="E70" s="81">
        <f t="shared" si="14"/>
        <v>0.12342702908294979</v>
      </c>
      <c r="F70" s="81">
        <f t="shared" si="15"/>
        <v>-2.661520175021323E-2</v>
      </c>
      <c r="G70" s="48">
        <f>'Anual_2000-2017 (ref2010)'!K40</f>
        <v>0.95711264357757908</v>
      </c>
      <c r="H70" s="81">
        <f>LN(G70)</f>
        <v>-4.3834189568107126E-2</v>
      </c>
      <c r="I70" s="48">
        <f>'Anual_2000-2017 (ref2010)'!H40</f>
        <v>0.97901046200932174</v>
      </c>
      <c r="J70" s="81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1">
        <f>SUM(K70:L70)</f>
        <v>-4.8457368444342411E-3</v>
      </c>
      <c r="N70" s="81">
        <f>EXP(M70)</f>
        <v>0.99516598479737495</v>
      </c>
      <c r="O70" s="48">
        <f t="shared" si="16"/>
        <v>98.796605187319727</v>
      </c>
      <c r="P70" s="198">
        <f>(O70/O69)-1</f>
        <v>-4.8340152026250527E-3</v>
      </c>
      <c r="Q70" s="48">
        <f t="shared" si="17"/>
        <v>0.98796605187319786</v>
      </c>
      <c r="R70" s="154">
        <f>'SNA 2008'!S69</f>
        <v>95.615103895936855</v>
      </c>
      <c r="S70" s="150">
        <f>'SNA 2008'!O69</f>
        <v>-4.9500565769557969E-3</v>
      </c>
      <c r="T70" s="150">
        <f t="shared" si="18"/>
        <v>-4.9252355695807992E-3</v>
      </c>
      <c r="U70" s="48">
        <f t="shared" si="19"/>
        <v>-9.1220366955746535E-5</v>
      </c>
      <c r="V70" s="236">
        <f t="shared" si="20"/>
        <v>8.3211553475410547E-9</v>
      </c>
      <c r="W70" s="48"/>
    </row>
    <row r="71" spans="1:24">
      <c r="B71" s="245">
        <v>2015</v>
      </c>
      <c r="C71" s="37">
        <f>'Anual_2000-2017 (ref2010)'!H19/'Anual_2000-2017 (ref2010)'!B19</f>
        <v>0.12900191417740489</v>
      </c>
      <c r="D71" s="37">
        <f>-('Anual_2000-2017 (ref2010)'!I19/'Anual_2000-2017 (ref2010)'!B19)</f>
        <v>0.14053434519938751</v>
      </c>
      <c r="E71" s="81">
        <f t="shared" si="14"/>
        <v>0.13476812968839619</v>
      </c>
      <c r="F71" s="81">
        <f t="shared" si="15"/>
        <v>-1.153243102198262E-2</v>
      </c>
      <c r="G71" s="48">
        <f>'Anual_2000-2017 (ref2010)'!K41</f>
        <v>0.91561337926834319</v>
      </c>
      <c r="H71" s="81">
        <f>LN(G71)</f>
        <v>-8.8161078441305815E-2</v>
      </c>
      <c r="I71" s="48">
        <f>'Anual_2000-2017 (ref2010)'!H41</f>
        <v>1.0925281851086823</v>
      </c>
      <c r="J71" s="81">
        <f>LN(I71)</f>
        <v>8.8494446381309419E-2</v>
      </c>
      <c r="K71" s="48">
        <f>(E71*H71)</f>
        <v>-1.1881303652846771E-2</v>
      </c>
      <c r="L71" s="48">
        <f>(F71*J71)</f>
        <v>-1.0205560987209903E-3</v>
      </c>
      <c r="M71" s="81">
        <f>SUM(K71:L71)</f>
        <v>-1.2901859751567761E-2</v>
      </c>
      <c r="N71" s="81">
        <f>EXP(M71)</f>
        <v>0.98718101245623202</v>
      </c>
      <c r="O71" s="48">
        <f t="shared" si="16"/>
        <v>97.530132736056913</v>
      </c>
      <c r="P71" s="198">
        <f>(O71/O70)-1</f>
        <v>-1.2818987543767979E-2</v>
      </c>
      <c r="Q71" s="48">
        <f t="shared" si="17"/>
        <v>0.97530132736056974</v>
      </c>
      <c r="R71" s="154">
        <f>'SNA 2008'!S70</f>
        <v>94.495799061044096</v>
      </c>
      <c r="S71" s="150">
        <f>'SNA 2008'!O70</f>
        <v>-1.1291280245543378E-2</v>
      </c>
      <c r="T71" s="150">
        <f t="shared" si="18"/>
        <v>-1.1706360075819822E-2</v>
      </c>
      <c r="U71" s="48">
        <f t="shared" si="19"/>
        <v>1.1126274679481574E-3</v>
      </c>
      <c r="V71" s="236">
        <f t="shared" si="20"/>
        <v>1.237939882432728E-6</v>
      </c>
      <c r="W71" s="48"/>
    </row>
    <row r="72" spans="1:24" ht="15.75" thickBot="1">
      <c r="B72" s="140">
        <v>2016</v>
      </c>
      <c r="C72" s="43">
        <f>'Anual_2000-2017 (ref2010)'!H20/'Anual_2000-2017 (ref2010)'!B20</f>
        <v>0.14420713447784816</v>
      </c>
      <c r="D72" s="43">
        <f>-('Anual_2000-2017 (ref2010)'!I20/'Anual_2000-2017 (ref2010)'!B20)</f>
        <v>0.13958391991471306</v>
      </c>
      <c r="E72" s="82">
        <f t="shared" si="14"/>
        <v>0.14189552719628062</v>
      </c>
      <c r="F72" s="82">
        <f t="shared" si="15"/>
        <v>4.6232145631351085E-3</v>
      </c>
      <c r="G72" s="82">
        <f>'Anual_2000-2017 (ref2010)'!K42</f>
        <v>1.0004370868484982</v>
      </c>
      <c r="H72" s="82">
        <f>LN(G72)</f>
        <v>4.3699135386691154E-4</v>
      </c>
      <c r="I72" s="82">
        <f>'Anual_2000-2017 (ref2010)'!H42</f>
        <v>0.92601016073567388</v>
      </c>
      <c r="J72" s="82">
        <f>LN(I72)</f>
        <v>-7.6870071679447025E-2</v>
      </c>
      <c r="K72" s="82">
        <f>(E72*H72)</f>
        <v>6.2007118537161834E-5</v>
      </c>
      <c r="L72" s="82">
        <f>(F72*J72)</f>
        <v>-3.5538683485765915E-4</v>
      </c>
      <c r="M72" s="82">
        <f>SUM(K72:L72)</f>
        <v>-2.933797163204973E-4</v>
      </c>
      <c r="N72" s="82">
        <f>EXP(M72)</f>
        <v>0.99970666331530023</v>
      </c>
      <c r="O72" s="82">
        <f t="shared" si="16"/>
        <v>97.501523570261796</v>
      </c>
      <c r="P72" s="259">
        <f>(O72/O71)-1</f>
        <v>-2.9333668469966323E-4</v>
      </c>
      <c r="Q72" s="82">
        <f t="shared" si="17"/>
        <v>0.9750152357026185</v>
      </c>
      <c r="R72" s="260">
        <f>'SNA 2008'!S71</f>
        <v>94.471098639336049</v>
      </c>
      <c r="S72" s="155">
        <f>'SNA 2008'!O71</f>
        <v>-2.5275155922954706E-4</v>
      </c>
      <c r="T72" s="155">
        <f t="shared" si="18"/>
        <v>-2.6139174390271691E-4</v>
      </c>
      <c r="U72" s="82">
        <f t="shared" si="19"/>
        <v>3.1944940796946319E-5</v>
      </c>
      <c r="V72" s="261">
        <f t="shared" si="20"/>
        <v>1.0204792425204054E-9</v>
      </c>
      <c r="W72" s="81"/>
      <c r="X72" s="256"/>
    </row>
    <row r="73" spans="1:24">
      <c r="A73" s="160" t="s">
        <v>80</v>
      </c>
      <c r="B73" s="257">
        <v>2017</v>
      </c>
      <c r="C73" s="37">
        <f>'Trimestral_1996-2018 (ref2010)'!F25/'Trimestral_1996-2018 (ref2010)'!B25</f>
        <v>0.12567574373478219</v>
      </c>
      <c r="D73" s="37">
        <f>'Trimestral_1996-2018 (ref2010)'!G25/'Trimestral_1996-2018 (ref2010)'!B25</f>
        <v>0.11552182580832167</v>
      </c>
      <c r="E73" s="48">
        <f t="shared" si="14"/>
        <v>0.12059878477155192</v>
      </c>
      <c r="F73" s="48">
        <f t="shared" si="15"/>
        <v>1.0153917926460518E-2</v>
      </c>
      <c r="G73" s="48">
        <f>'Trimestral_1996-2018 (ref2010)'!R52</f>
        <v>1.0537110649126122</v>
      </c>
      <c r="H73" s="48">
        <f>LN(G73)</f>
        <v>5.2318280576667701E-2</v>
      </c>
      <c r="I73" s="48">
        <f>'Trimestral_1996-2018 (ref2010)'!N52</f>
        <v>0.9444236151842561</v>
      </c>
      <c r="J73" s="48">
        <f>LN(I73)</f>
        <v>-5.7180468593940562E-2</v>
      </c>
      <c r="K73" s="48">
        <f>(E73*H73)</f>
        <v>6.3095210588832136E-3</v>
      </c>
      <c r="L73" s="48">
        <f>(F73*J73)</f>
        <v>-5.8060578509942567E-4</v>
      </c>
      <c r="M73" s="48">
        <f>SUM(K73:L73)</f>
        <v>5.7289152737837884E-3</v>
      </c>
      <c r="N73" s="48">
        <f>EXP(M73)</f>
        <v>1.0057453568914405</v>
      </c>
      <c r="O73" s="48">
        <f t="shared" si="16"/>
        <v>98.061704620632142</v>
      </c>
      <c r="P73" s="198">
        <f>(O73/O72)-1</f>
        <v>5.7453568914405118E-3</v>
      </c>
      <c r="Q73" s="48">
        <f t="shared" si="17"/>
        <v>0.98061704620632206</v>
      </c>
      <c r="R73" s="154">
        <f>'SNA 2008'!S72</f>
        <v>95.048054239314766</v>
      </c>
      <c r="S73" s="150">
        <f>'SNA 2008'!O72</f>
        <v>6.1721903893632302E-3</v>
      </c>
      <c r="T73" s="150">
        <f t="shared" si="18"/>
        <v>6.1072180623342742E-3</v>
      </c>
      <c r="U73" s="48">
        <f t="shared" si="19"/>
        <v>3.6186117089376246E-4</v>
      </c>
      <c r="V73" s="236">
        <f t="shared" si="20"/>
        <v>1.3094350700060475E-7</v>
      </c>
    </row>
    <row r="74" spans="1:24">
      <c r="B74" s="257">
        <v>2018</v>
      </c>
      <c r="C74" s="37">
        <f>'Trimestral_1996-2018 (ref2010)'!F26/'Trimestral_1996-2018 (ref2010)'!B26</f>
        <v>0.14805344446951332</v>
      </c>
      <c r="D74" s="37">
        <f>'Trimestral_1996-2018 (ref2010)'!G26/'Trimestral_1996-2018 (ref2010)'!B26</f>
        <v>0.14276714042448393</v>
      </c>
      <c r="E74" s="48">
        <f t="shared" ref="E74" si="21">(C74+D74)/2</f>
        <v>0.14541029244699863</v>
      </c>
      <c r="F74" s="48">
        <f t="shared" ref="F74" si="22">(C74-D74)</f>
        <v>5.2863040450293886E-3</v>
      </c>
      <c r="G74" s="48">
        <f>'Trimestral_1996-2018 (ref2010)'!R53</f>
        <v>0.99391944957074829</v>
      </c>
      <c r="H74" s="48">
        <f>LN(G74)</f>
        <v>-6.0991122583562542E-3</v>
      </c>
      <c r="I74" s="48">
        <f>'Trimestral_1996-2018 (ref2010)'!N53</f>
        <v>1.1480505082312793</v>
      </c>
      <c r="J74" s="48">
        <f>LN(I74)</f>
        <v>0.13806529364668976</v>
      </c>
      <c r="K74" s="48">
        <f>(E74*H74)</f>
        <v>-8.8687369715465718E-4</v>
      </c>
      <c r="L74" s="48">
        <f>(F74*J74)</f>
        <v>7.2985512028266649E-4</v>
      </c>
      <c r="M74" s="48">
        <f>SUM(K74:L74)</f>
        <v>-1.5701857687199069E-4</v>
      </c>
      <c r="N74" s="48">
        <f>EXP(M74)</f>
        <v>0.9998429937498996</v>
      </c>
      <c r="O74" s="48">
        <f t="shared" ref="O74" si="23">(O73*N74)</f>
        <v>98.046308320111208</v>
      </c>
      <c r="P74" s="198">
        <f>(O74/O73)-1</f>
        <v>-1.5700625010039992E-4</v>
      </c>
      <c r="Q74" s="48">
        <f t="shared" ref="Q74" si="24">(Q73*N74)</f>
        <v>0.98046308320111264</v>
      </c>
      <c r="R74" s="154">
        <f>'SNA 2008'!S73</f>
        <v>95.039424405342828</v>
      </c>
      <c r="S74" s="150">
        <f>'SNA 2008'!O73</f>
        <v>-9.1809130335684941E-5</v>
      </c>
      <c r="T74" s="150">
        <f t="shared" ref="T74" si="25">(R74/R73)-1</f>
        <v>-9.0794430680385396E-5</v>
      </c>
      <c r="U74" s="48">
        <f t="shared" ref="U74" si="26">(T74-P74)</f>
        <v>6.6211819420014528E-5</v>
      </c>
      <c r="V74" s="236">
        <f t="shared" si="20"/>
        <v>4.3840050309086133E-9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F60" activePane="bottomRight" state="frozen"/>
      <selection pane="topRight" activeCell="C1" sqref="C1"/>
      <selection pane="bottomLeft" activeCell="A2" sqref="A2"/>
      <selection pane="bottomRight" activeCell="C72" sqref="C72:S7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269" t="s">
        <v>141</v>
      </c>
      <c r="H1" s="227" t="s">
        <v>50</v>
      </c>
      <c r="I1" s="269" t="s">
        <v>117</v>
      </c>
      <c r="J1" s="228" t="s">
        <v>90</v>
      </c>
      <c r="K1" s="228" t="s">
        <v>118</v>
      </c>
      <c r="L1" s="283" t="s">
        <v>94</v>
      </c>
      <c r="M1" s="283" t="s">
        <v>119</v>
      </c>
      <c r="N1" s="228" t="s">
        <v>120</v>
      </c>
      <c r="O1" s="228" t="s">
        <v>121</v>
      </c>
      <c r="P1" s="228" t="s">
        <v>122</v>
      </c>
      <c r="Q1" s="228" t="s">
        <v>165</v>
      </c>
      <c r="R1" s="228" t="s">
        <v>124</v>
      </c>
      <c r="S1" s="228" t="s">
        <v>166</v>
      </c>
      <c r="U1" s="113" t="s">
        <v>92</v>
      </c>
      <c r="V1" s="113" t="s">
        <v>109</v>
      </c>
      <c r="W1" s="222" t="s">
        <v>126</v>
      </c>
      <c r="X1" s="223" t="s">
        <v>111</v>
      </c>
      <c r="Y1" s="222" t="s">
        <v>113</v>
      </c>
      <c r="Z1" s="222" t="s">
        <v>112</v>
      </c>
    </row>
    <row r="2" spans="1:26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  <c r="U2" s="46">
        <f>'SNA 2008'!S2</f>
        <v>100</v>
      </c>
    </row>
    <row r="3" spans="1:26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'Cálculo Pa média harmônica'!M4</f>
        <v>1.0628891673399028</v>
      </c>
      <c r="H3" s="234">
        <f>('Anual_1947-1989 (ref1987)'!AI5)</f>
        <v>1.0381256206359935</v>
      </c>
      <c r="I3" s="234">
        <f>(G3/H3)</f>
        <v>1.0238540945446837</v>
      </c>
      <c r="J3" s="234">
        <f>('Anual_1947-1989 (ref1987)'!AP5)</f>
        <v>0.96830823228107543</v>
      </c>
      <c r="K3" s="234">
        <f>J3-1</f>
        <v>-3.1691767718924568E-2</v>
      </c>
      <c r="L3" s="234">
        <f>'Anual_1947-1989 (ref1987)'!AN5</f>
        <v>0.9925562228052186</v>
      </c>
      <c r="M3" s="234">
        <f>L3-1</f>
        <v>-7.443777194781398E-3</v>
      </c>
      <c r="N3" s="234">
        <f>(E3)*(I3)*(K3)</f>
        <v>-3.4419017123064554E-3</v>
      </c>
      <c r="O3" s="234">
        <f>(F3*M3)/L3</f>
        <v>-7.2320179029190871E-5</v>
      </c>
      <c r="P3" s="234">
        <f>(N3+O3)</f>
        <v>-3.5142218913356464E-3</v>
      </c>
      <c r="Q3" s="235">
        <f>P3</f>
        <v>-3.5142218913356464E-3</v>
      </c>
      <c r="R3" s="234">
        <f>P3+1</f>
        <v>0.99648577810866434</v>
      </c>
      <c r="S3" s="46">
        <f>S2*R3</f>
        <v>99.648577810866428</v>
      </c>
      <c r="U3" s="46">
        <f>'SNA 2008'!S3</f>
        <v>99.676557659978997</v>
      </c>
      <c r="V3" s="150">
        <f>(U3/U2)-1</f>
        <v>-3.2344234002100736E-3</v>
      </c>
      <c r="W3" s="150">
        <f>V3-Q3</f>
        <v>2.7979849112557287E-4</v>
      </c>
      <c r="X3" s="53">
        <f>W3^2</f>
        <v>7.8287195636147284E-8</v>
      </c>
      <c r="Y3" s="224">
        <f>AVERAGE(X3:X71)</f>
        <v>1.3308421298410036E-5</v>
      </c>
      <c r="Z3" s="224">
        <f>SQRT(Y3)</f>
        <v>3.6480709009571121E-3</v>
      </c>
    </row>
    <row r="4" spans="1:26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'Cálculo Pa média harmônica'!M5</f>
        <v>1.0830119678510381</v>
      </c>
      <c r="H4" s="234">
        <f>('Anual_1947-1989 (ref1987)'!AI6)</f>
        <v>1.0422614706786131</v>
      </c>
      <c r="I4" s="234">
        <f t="shared" ref="I4:I67" si="2">(G4/H4)</f>
        <v>1.0390981517774927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'Anual_1947-1989 (ref1987)'!AN6</f>
        <v>0.96238254492367192</v>
      </c>
      <c r="M4" s="234">
        <f t="shared" ref="M4:M67" si="4">L4-1</f>
        <v>-3.7617455076328077E-2</v>
      </c>
      <c r="N4" s="234">
        <f t="shared" ref="N4:N67" si="5">(E4)*(I4)*(K4)</f>
        <v>-1.8201919528205261E-6</v>
      </c>
      <c r="O4" s="234">
        <f t="shared" ref="O4:O67" si="6">(F4*M4)/L4</f>
        <v>-4.8476031600361848E-5</v>
      </c>
      <c r="P4" s="234">
        <f t="shared" ref="P4:P67" si="7">(N4+O4)</f>
        <v>-5.0296223553182375E-5</v>
      </c>
      <c r="Q4" s="235">
        <f t="shared" ref="Q4:Q67" si="8">P4</f>
        <v>-5.0296223553182375E-5</v>
      </c>
      <c r="R4" s="234">
        <f t="shared" ref="R4:R67" si="9">P4+1</f>
        <v>0.99994970377644676</v>
      </c>
      <c r="S4" s="46">
        <f t="shared" ref="S4:S67" si="10">S3*R4</f>
        <v>99.643565863720085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2.7334340786334745E-5</v>
      </c>
      <c r="X4" s="53">
        <f t="shared" ref="X4:X67" si="13">W4^2</f>
        <v>7.4716618622348324E-10</v>
      </c>
    </row>
    <row r="5" spans="1:26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'Cálculo Pa média harmônica'!M6</f>
        <v>1.0461381464957484</v>
      </c>
      <c r="H5" s="234">
        <f>('Anual_1947-1989 (ref1987)'!AI7)</f>
        <v>1.4956116404841613</v>
      </c>
      <c r="I5" s="234">
        <f t="shared" si="2"/>
        <v>0.69947178677821154</v>
      </c>
      <c r="J5" s="234">
        <f>('Anual_1947-1989 (ref1987)'!AP7)</f>
        <v>1.659955259121948</v>
      </c>
      <c r="K5" s="234">
        <f t="shared" si="3"/>
        <v>0.65995525912194797</v>
      </c>
      <c r="L5" s="234">
        <f>'Anual_1947-1989 (ref1987)'!AN7</f>
        <v>1.1096387304307676</v>
      </c>
      <c r="M5" s="234">
        <f t="shared" si="4"/>
        <v>0.10963873043076755</v>
      </c>
      <c r="N5" s="234">
        <f t="shared" si="5"/>
        <v>3.8782646513317434E-2</v>
      </c>
      <c r="O5" s="234">
        <f t="shared" si="6"/>
        <v>1.5794886364886636E-3</v>
      </c>
      <c r="P5" s="234">
        <f t="shared" si="7"/>
        <v>4.0362135149806098E-2</v>
      </c>
      <c r="Q5" s="235">
        <f t="shared" si="8"/>
        <v>4.0362135149806098E-2</v>
      </c>
      <c r="R5" s="234">
        <f t="shared" si="9"/>
        <v>1.040362135149806</v>
      </c>
      <c r="S5" s="46">
        <f t="shared" si="10"/>
        <v>103.66539293592015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2.1207155011652296E-4</v>
      </c>
      <c r="X5" s="53">
        <f t="shared" si="13"/>
        <v>4.4974342368824906E-8</v>
      </c>
    </row>
    <row r="6" spans="1:26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'Cálculo Pa média harmônica'!M7</f>
        <v>1.1944788734797256</v>
      </c>
      <c r="H6" s="234">
        <f>('Anual_1947-1989 (ref1987)'!AI8)</f>
        <v>1.1795305748948102</v>
      </c>
      <c r="I6" s="234">
        <f t="shared" si="2"/>
        <v>1.0126730912305928</v>
      </c>
      <c r="J6" s="234">
        <f>('Anual_1947-1989 (ref1987)'!AP8)</f>
        <v>0.89960938022049464</v>
      </c>
      <c r="K6" s="234">
        <f t="shared" si="3"/>
        <v>-0.10039061977950536</v>
      </c>
      <c r="L6" s="234">
        <f>'Anual_1947-1989 (ref1987)'!AN8</f>
        <v>1.0411270790893508</v>
      </c>
      <c r="M6" s="234">
        <f t="shared" si="4"/>
        <v>4.112707908935076E-2</v>
      </c>
      <c r="N6" s="234">
        <f t="shared" si="5"/>
        <v>-1.0609314234980136E-2</v>
      </c>
      <c r="O6" s="234">
        <f t="shared" si="6"/>
        <v>-6.5686427319055346E-4</v>
      </c>
      <c r="P6" s="234">
        <f t="shared" si="7"/>
        <v>-1.126617850817069E-2</v>
      </c>
      <c r="Q6" s="235">
        <f t="shared" si="8"/>
        <v>-1.126617850817069E-2</v>
      </c>
      <c r="R6" s="234">
        <f t="shared" si="9"/>
        <v>0.98873382149182931</v>
      </c>
      <c r="S6" s="46">
        <f t="shared" si="10"/>
        <v>102.49748011398442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-1.134884891931363E-3</v>
      </c>
      <c r="X6" s="53">
        <f t="shared" si="13"/>
        <v>1.2879637179340615E-6</v>
      </c>
    </row>
    <row r="7" spans="1:26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'Cálculo Pa média harmônica'!M8</f>
        <v>1.1026385374649379</v>
      </c>
      <c r="H7" s="234">
        <f>('Anual_1947-1989 (ref1987)'!AI9)</f>
        <v>0.98991691538275506</v>
      </c>
      <c r="I7" s="234">
        <f t="shared" si="2"/>
        <v>1.1138697807164943</v>
      </c>
      <c r="J7" s="234">
        <f>('Anual_1947-1989 (ref1987)'!AP9)</f>
        <v>0.91608284213356184</v>
      </c>
      <c r="K7" s="234">
        <f t="shared" si="3"/>
        <v>-8.3917157866438163E-2</v>
      </c>
      <c r="L7" s="234">
        <f>'Anual_1947-1989 (ref1987)'!AN9</f>
        <v>0.93798999011989281</v>
      </c>
      <c r="M7" s="234">
        <f t="shared" si="4"/>
        <v>-6.2010009880107186E-2</v>
      </c>
      <c r="N7" s="234">
        <f t="shared" si="5"/>
        <v>-7.9185258935364992E-3</v>
      </c>
      <c r="O7" s="234">
        <f t="shared" si="6"/>
        <v>1.8533855857934605E-3</v>
      </c>
      <c r="P7" s="234">
        <f t="shared" si="7"/>
        <v>-6.0651403077430386E-3</v>
      </c>
      <c r="Q7" s="235">
        <f t="shared" si="8"/>
        <v>-6.0651403077430386E-3</v>
      </c>
      <c r="R7" s="234">
        <f t="shared" si="9"/>
        <v>0.99393485969225692</v>
      </c>
      <c r="S7" s="46">
        <f t="shared" si="10"/>
        <v>101.87581851590301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2.5016166793745019E-3</v>
      </c>
      <c r="X7" s="53">
        <f t="shared" si="13"/>
        <v>6.2580860105247091E-6</v>
      </c>
    </row>
    <row r="8" spans="1:26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'Cálculo Pa média harmônica'!M9</f>
        <v>1.1334455025952017</v>
      </c>
      <c r="H8" s="234">
        <f>('Anual_1947-1989 (ref1987)'!AI10)</f>
        <v>2.0557231081387553</v>
      </c>
      <c r="I8" s="234">
        <f t="shared" si="2"/>
        <v>0.55136097760822445</v>
      </c>
      <c r="J8" s="234">
        <f>('Anual_1947-1989 (ref1987)'!AP10)</f>
        <v>1.0337700789774855</v>
      </c>
      <c r="K8" s="234">
        <f t="shared" si="3"/>
        <v>3.3770078977485518E-2</v>
      </c>
      <c r="L8" s="234">
        <f>'Anual_1947-1989 (ref1987)'!AN10</f>
        <v>1.7838239690945039</v>
      </c>
      <c r="M8" s="234">
        <f t="shared" si="4"/>
        <v>0.78382396909450391</v>
      </c>
      <c r="N8" s="234">
        <f t="shared" si="5"/>
        <v>1.1354283701821468E-3</v>
      </c>
      <c r="O8" s="234">
        <f t="shared" si="6"/>
        <v>4.3985540055631617E-3</v>
      </c>
      <c r="P8" s="234">
        <f t="shared" si="7"/>
        <v>5.5339823757453088E-3</v>
      </c>
      <c r="Q8" s="235">
        <f t="shared" si="8"/>
        <v>5.5339823757453088E-3</v>
      </c>
      <c r="R8" s="234">
        <f t="shared" si="9"/>
        <v>1.0055339823757452</v>
      </c>
      <c r="S8" s="46">
        <f t="shared" si="10"/>
        <v>102.43959750008463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-2.6346282836252951E-4</v>
      </c>
      <c r="X8" s="53">
        <f t="shared" si="13"/>
        <v>6.9412661928783686E-8</v>
      </c>
      <c r="Y8" s="224"/>
    </row>
    <row r="9" spans="1:26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'Cálculo Pa média harmônica'!M10</f>
        <v>1.2565132442222398</v>
      </c>
      <c r="H9" s="234">
        <f>('Anual_1947-1989 (ref1987)'!AI11)</f>
        <v>1.7983777600079631</v>
      </c>
      <c r="I9" s="234">
        <f t="shared" si="2"/>
        <v>0.69869260628349628</v>
      </c>
      <c r="J9" s="234">
        <f>('Anual_1947-1989 (ref1987)'!AP11)</f>
        <v>1.2644721897149052</v>
      </c>
      <c r="K9" s="234">
        <f t="shared" si="3"/>
        <v>0.26447218971490516</v>
      </c>
      <c r="L9" s="234">
        <f>'Anual_1947-1989 (ref1987)'!AN11</f>
        <v>1.2727972006753712</v>
      </c>
      <c r="M9" s="234">
        <f t="shared" si="4"/>
        <v>0.27279720067537117</v>
      </c>
      <c r="N9" s="234">
        <f t="shared" si="5"/>
        <v>1.2471319707270395E-2</v>
      </c>
      <c r="O9" s="234">
        <f t="shared" si="6"/>
        <v>-3.1932193343063548E-4</v>
      </c>
      <c r="P9" s="234">
        <f t="shared" si="7"/>
        <v>1.2151997773839759E-2</v>
      </c>
      <c r="Q9" s="235">
        <f t="shared" si="8"/>
        <v>1.2151997773839759E-2</v>
      </c>
      <c r="R9" s="234">
        <f t="shared" si="9"/>
        <v>1.0121519977738398</v>
      </c>
      <c r="S9" s="46">
        <f t="shared" si="10"/>
        <v>103.6844432608587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1.6481156930651421E-4</v>
      </c>
      <c r="X9" s="53">
        <f t="shared" si="13"/>
        <v>2.7162853377275935E-8</v>
      </c>
    </row>
    <row r="10" spans="1:26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'Cálculo Pa média harmônica'!M11</f>
        <v>1.1347702063861964</v>
      </c>
      <c r="H10" s="234">
        <f>('Anual_1947-1989 (ref1987)'!AI12)</f>
        <v>0.95068136048341734</v>
      </c>
      <c r="I10" s="234">
        <f t="shared" si="2"/>
        <v>1.1936388505704694</v>
      </c>
      <c r="J10" s="234">
        <f>('Anual_1947-1989 (ref1987)'!AP12)</f>
        <v>0.80831426823344055</v>
      </c>
      <c r="K10" s="234">
        <f t="shared" si="3"/>
        <v>-0.19168573176655945</v>
      </c>
      <c r="L10" s="234">
        <f>'Anual_1947-1989 (ref1987)'!AN12</f>
        <v>0.9318305222751766</v>
      </c>
      <c r="M10" s="234">
        <f t="shared" si="4"/>
        <v>-6.8169477724823402E-2</v>
      </c>
      <c r="N10" s="234">
        <f t="shared" si="5"/>
        <v>-1.6541706520198193E-2</v>
      </c>
      <c r="O10" s="234">
        <f t="shared" si="6"/>
        <v>-5.7469218665220023E-4</v>
      </c>
      <c r="P10" s="234">
        <f t="shared" si="7"/>
        <v>-1.7116398706850392E-2</v>
      </c>
      <c r="Q10" s="235">
        <f t="shared" si="8"/>
        <v>-1.7116398706850392E-2</v>
      </c>
      <c r="R10" s="234">
        <f t="shared" si="9"/>
        <v>0.98288360129314956</v>
      </c>
      <c r="S10" s="46">
        <f t="shared" si="10"/>
        <v>101.90973899030803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-1.2082284858111123E-4</v>
      </c>
      <c r="X10" s="53">
        <f t="shared" si="13"/>
        <v>1.4598160739254132E-8</v>
      </c>
    </row>
    <row r="11" spans="1:26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'Cálculo Pa média harmônica'!M12</f>
        <v>1.2299127226441728</v>
      </c>
      <c r="H11" s="234">
        <f>('Anual_1947-1989 (ref1987)'!AI13)</f>
        <v>0.95705519413405504</v>
      </c>
      <c r="I11" s="234">
        <f t="shared" si="2"/>
        <v>1.2851011416922509</v>
      </c>
      <c r="J11" s="234">
        <f>('Anual_1947-1989 (ref1987)'!AP13)</f>
        <v>1.0081433551284047</v>
      </c>
      <c r="K11" s="234">
        <f t="shared" si="3"/>
        <v>8.1433551284046946E-3</v>
      </c>
      <c r="L11" s="234">
        <f>'Anual_1947-1989 (ref1987)'!AN13</f>
        <v>0.77499971823146974</v>
      </c>
      <c r="M11" s="234">
        <f t="shared" si="4"/>
        <v>-0.22500028176853026</v>
      </c>
      <c r="N11" s="234">
        <f t="shared" si="5"/>
        <v>6.580695526629169E-4</v>
      </c>
      <c r="O11" s="234">
        <f t="shared" si="6"/>
        <v>-2.7652501581830959E-3</v>
      </c>
      <c r="P11" s="234">
        <f t="shared" si="7"/>
        <v>-2.1071806055201789E-3</v>
      </c>
      <c r="Q11" s="235">
        <f t="shared" si="8"/>
        <v>-2.1071806055201789E-3</v>
      </c>
      <c r="R11" s="234">
        <f t="shared" si="9"/>
        <v>0.99789281939447982</v>
      </c>
      <c r="S11" s="46">
        <f t="shared" si="10"/>
        <v>101.69499676479403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1.056061243871506E-4</v>
      </c>
      <c r="X11" s="53">
        <f t="shared" si="13"/>
        <v>1.1152653508074324E-8</v>
      </c>
    </row>
    <row r="12" spans="1:26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'Cálculo Pa média harmônica'!M13</f>
        <v>1.1282578895741959</v>
      </c>
      <c r="H12" s="234">
        <f>('Anual_1947-1989 (ref1987)'!AI14)</f>
        <v>1.0490727109570179</v>
      </c>
      <c r="I12" s="234">
        <f t="shared" si="2"/>
        <v>1.0754811156463513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'Anual_1947-1989 (ref1987)'!AN14</f>
        <v>0.93722365610041114</v>
      </c>
      <c r="M12" s="234">
        <f t="shared" si="4"/>
        <v>-6.277634389958886E-2</v>
      </c>
      <c r="N12" s="234">
        <f t="shared" si="5"/>
        <v>-9.9305056595440041E-4</v>
      </c>
      <c r="O12" s="234">
        <f t="shared" si="6"/>
        <v>3.9148326216992952E-4</v>
      </c>
      <c r="P12" s="234">
        <f t="shared" si="7"/>
        <v>-6.0156730378447089E-4</v>
      </c>
      <c r="Q12" s="235">
        <f t="shared" si="8"/>
        <v>-6.0156730378447089E-4</v>
      </c>
      <c r="R12" s="234">
        <f t="shared" si="9"/>
        <v>0.99939843269621553</v>
      </c>
      <c r="S12" s="46">
        <f t="shared" si="10"/>
        <v>101.63382037978187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-1.5612316758391678E-5</v>
      </c>
      <c r="X12" s="53">
        <f t="shared" si="13"/>
        <v>2.4374443456435761E-10</v>
      </c>
    </row>
    <row r="13" spans="1:26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'Cálculo Pa média harmônica'!M14</f>
        <v>1.1265819405524524</v>
      </c>
      <c r="H13" s="234">
        <f>('Anual_1947-1989 (ref1987)'!AI15)</f>
        <v>1.6236907522015134</v>
      </c>
      <c r="I13" s="234">
        <f t="shared" si="2"/>
        <v>0.69384021497009452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'Anual_1947-1989 (ref1987)'!AN15</f>
        <v>1.4674228670186296</v>
      </c>
      <c r="M13" s="234">
        <f t="shared" si="4"/>
        <v>0.46742286701862956</v>
      </c>
      <c r="N13" s="234">
        <f t="shared" si="5"/>
        <v>-1.4486975191012805E-3</v>
      </c>
      <c r="O13" s="234">
        <f t="shared" si="6"/>
        <v>-1.1676135728187938E-3</v>
      </c>
      <c r="P13" s="234">
        <f t="shared" si="7"/>
        <v>-2.6163110919200745E-3</v>
      </c>
      <c r="Q13" s="235">
        <f t="shared" si="8"/>
        <v>-2.6163110919200745E-3</v>
      </c>
      <c r="R13" s="234">
        <f t="shared" si="9"/>
        <v>0.99738368890807994</v>
      </c>
      <c r="S13" s="46">
        <f t="shared" si="10"/>
        <v>101.36791468820803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1.7737721081168955E-4</v>
      </c>
      <c r="X13" s="53">
        <f t="shared" si="13"/>
        <v>3.1462674915334558E-8</v>
      </c>
    </row>
    <row r="14" spans="1:26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'Cálculo Pa média harmônica'!M15</f>
        <v>1.3600211282758425</v>
      </c>
      <c r="H14" s="234">
        <f>('Anual_1947-1989 (ref1987)'!AI16)</f>
        <v>1.0441270869517851</v>
      </c>
      <c r="I14" s="234">
        <f t="shared" si="2"/>
        <v>1.3025436704704938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'Anual_1947-1989 (ref1987)'!AN16</f>
        <v>0.78147097428130496</v>
      </c>
      <c r="M14" s="234">
        <f t="shared" si="4"/>
        <v>-0.21852902571869504</v>
      </c>
      <c r="N14" s="234">
        <f t="shared" si="5"/>
        <v>-2.8453674147122764E-3</v>
      </c>
      <c r="O14" s="234">
        <f t="shared" si="6"/>
        <v>1.772150135472594E-3</v>
      </c>
      <c r="P14" s="234">
        <f t="shared" si="7"/>
        <v>-1.0732172792396824E-3</v>
      </c>
      <c r="Q14" s="235">
        <f t="shared" si="8"/>
        <v>-1.0732172792396824E-3</v>
      </c>
      <c r="R14" s="234">
        <f t="shared" si="9"/>
        <v>0.9989267827207603</v>
      </c>
      <c r="S14" s="46">
        <f t="shared" si="10"/>
        <v>101.25912489060416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6.7084978977081347E-4</v>
      </c>
      <c r="X14" s="53">
        <f t="shared" si="13"/>
        <v>4.5003944043554461E-7</v>
      </c>
    </row>
    <row r="15" spans="1:26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'Cálculo Pa média harmônica'!M16</f>
        <v>1.2589578973372593</v>
      </c>
      <c r="H15" s="234">
        <f>('Anual_1947-1989 (ref1987)'!AI17)</f>
        <v>1.2525081758754761</v>
      </c>
      <c r="I15" s="234">
        <f t="shared" si="2"/>
        <v>1.0051494445992537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'Anual_1947-1989 (ref1987)'!AN17</f>
        <v>1.0263577441984517</v>
      </c>
      <c r="M15" s="234">
        <f t="shared" si="4"/>
        <v>2.6357744198451716E-2</v>
      </c>
      <c r="N15" s="234">
        <f t="shared" si="5"/>
        <v>-3.5569359855113659E-3</v>
      </c>
      <c r="O15" s="234">
        <f t="shared" si="6"/>
        <v>-2.7677160797280614E-4</v>
      </c>
      <c r="P15" s="234">
        <f t="shared" si="7"/>
        <v>-3.833707593484172E-3</v>
      </c>
      <c r="Q15" s="235">
        <f t="shared" si="8"/>
        <v>-3.833707593484172E-3</v>
      </c>
      <c r="R15" s="234">
        <f t="shared" si="9"/>
        <v>0.99616629240651577</v>
      </c>
      <c r="S15" s="46">
        <f t="shared" si="10"/>
        <v>100.87092701460148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-1.61375542058027E-4</v>
      </c>
      <c r="X15" s="53">
        <f t="shared" si="13"/>
        <v>2.604206557452204E-8</v>
      </c>
    </row>
    <row r="16" spans="1:26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'Cálculo Pa média harmônica'!M17</f>
        <v>1.3469899724946248</v>
      </c>
      <c r="H16" s="234">
        <f>('Anual_1947-1989 (ref1987)'!AI18)</f>
        <v>1.5051006513736263</v>
      </c>
      <c r="I16" s="234">
        <f t="shared" si="2"/>
        <v>0.89495009603862563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'Anual_1947-1989 (ref1987)'!AN18</f>
        <v>1.1192551517066782</v>
      </c>
      <c r="M16" s="234">
        <f t="shared" si="4"/>
        <v>0.11925515170667822</v>
      </c>
      <c r="N16" s="234">
        <f t="shared" si="5"/>
        <v>-1.7949704584969652E-4</v>
      </c>
      <c r="O16" s="234">
        <f t="shared" si="6"/>
        <v>-4.2364822461535902E-4</v>
      </c>
      <c r="P16" s="234">
        <f t="shared" si="7"/>
        <v>-6.0314527046505554E-4</v>
      </c>
      <c r="Q16" s="235">
        <f t="shared" si="8"/>
        <v>-6.0314527046505554E-4</v>
      </c>
      <c r="R16" s="234">
        <f t="shared" si="9"/>
        <v>0.99939685472953499</v>
      </c>
      <c r="S16" s="46">
        <f t="shared" si="10"/>
        <v>100.8100871920452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2.3501193561552584E-4</v>
      </c>
      <c r="X16" s="53">
        <f t="shared" si="13"/>
        <v>5.5230609881756062E-8</v>
      </c>
    </row>
    <row r="17" spans="1:24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'Cálculo Pa média harmônica'!M18</f>
        <v>1.5085991995926729</v>
      </c>
      <c r="H17" s="234">
        <f>('Anual_1947-1989 (ref1987)'!AI19)</f>
        <v>1.3271953776813186</v>
      </c>
      <c r="I17" s="234">
        <f t="shared" si="2"/>
        <v>1.1366820778326372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'Anual_1947-1989 (ref1987)'!AN19</f>
        <v>0.9098022150577133</v>
      </c>
      <c r="M17" s="234">
        <f t="shared" si="4"/>
        <v>-9.0197784942286696E-2</v>
      </c>
      <c r="N17" s="234">
        <f t="shared" si="5"/>
        <v>-5.4217378953230894E-3</v>
      </c>
      <c r="O17" s="234">
        <f t="shared" si="6"/>
        <v>1.3503004826971633E-3</v>
      </c>
      <c r="P17" s="234">
        <f t="shared" si="7"/>
        <v>-4.0714374126259263E-3</v>
      </c>
      <c r="Q17" s="235">
        <f t="shared" si="8"/>
        <v>-4.0714374126259263E-3</v>
      </c>
      <c r="R17" s="234">
        <f t="shared" si="9"/>
        <v>0.99592856258737406</v>
      </c>
      <c r="S17" s="46">
        <f t="shared" si="10"/>
        <v>100.39964523148143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4.0015314381168076E-4</v>
      </c>
      <c r="X17" s="53">
        <f t="shared" si="13"/>
        <v>1.6012253850237167E-7</v>
      </c>
    </row>
    <row r="18" spans="1:24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'Cálculo Pa média harmônica'!M19</f>
        <v>1.7849391364357006</v>
      </c>
      <c r="H18" s="234">
        <f>('Anual_1947-1989 (ref1987)'!AI20)</f>
        <v>1.508054744423847</v>
      </c>
      <c r="I18" s="234">
        <f t="shared" si="2"/>
        <v>1.1836036742271165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'Anual_1947-1989 (ref1987)'!AN20</f>
        <v>0.84934546264167066</v>
      </c>
      <c r="M18" s="234">
        <f t="shared" si="4"/>
        <v>-0.15065453735832934</v>
      </c>
      <c r="N18" s="234">
        <f t="shared" si="5"/>
        <v>-1.0970865647791281E-3</v>
      </c>
      <c r="O18" s="234">
        <f t="shared" si="6"/>
        <v>6.6835717566593217E-4</v>
      </c>
      <c r="P18" s="234">
        <f t="shared" si="7"/>
        <v>-4.2872938911319596E-4</v>
      </c>
      <c r="Q18" s="235">
        <f t="shared" si="8"/>
        <v>-4.2872938911319596E-4</v>
      </c>
      <c r="R18" s="234">
        <f t="shared" si="9"/>
        <v>0.9995712706108868</v>
      </c>
      <c r="S18" s="46">
        <f t="shared" si="10"/>
        <v>100.35660095291415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4.4001349482785052E-5</v>
      </c>
      <c r="X18" s="53">
        <f t="shared" si="13"/>
        <v>1.9361187563061882E-9</v>
      </c>
    </row>
    <row r="19" spans="1:24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'Cálculo Pa média harmônica'!M20</f>
        <v>1.8731452550225991</v>
      </c>
      <c r="H19" s="234">
        <f>('Anual_1947-1989 (ref1987)'!AI21)</f>
        <v>2.5788465400686782</v>
      </c>
      <c r="I19" s="234">
        <f t="shared" si="2"/>
        <v>0.72635002739353183</v>
      </c>
      <c r="J19" s="234">
        <f>('Anual_1947-1989 (ref1987)'!AP21)</f>
        <v>1.2264569350783991</v>
      </c>
      <c r="K19" s="234">
        <f t="shared" si="3"/>
        <v>0.22645693507839915</v>
      </c>
      <c r="L19" s="234">
        <f>'Anual_1947-1989 (ref1987)'!AN21</f>
        <v>1.243162471205276</v>
      </c>
      <c r="M19" s="234">
        <f t="shared" si="4"/>
        <v>0.24316247120527601</v>
      </c>
      <c r="N19" s="234">
        <f t="shared" si="5"/>
        <v>9.9830086000096165E-3</v>
      </c>
      <c r="O19" s="234">
        <f t="shared" si="6"/>
        <v>1.7632167821476116E-3</v>
      </c>
      <c r="P19" s="234">
        <f t="shared" si="7"/>
        <v>1.1746225382157229E-2</v>
      </c>
      <c r="Q19" s="235">
        <f t="shared" si="8"/>
        <v>1.1746225382157229E-2</v>
      </c>
      <c r="R19" s="234">
        <f t="shared" si="9"/>
        <v>1.0117462253821572</v>
      </c>
      <c r="S19" s="46">
        <f t="shared" si="10"/>
        <v>101.5354122062943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1.3655454037749676E-4</v>
      </c>
      <c r="X19" s="53">
        <f t="shared" si="13"/>
        <v>1.8647142497709394E-8</v>
      </c>
    </row>
    <row r="20" spans="1:24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'Cálculo Pa média harmônica'!M21</f>
        <v>1.5887617950484907</v>
      </c>
      <c r="H20" s="234">
        <f>('Anual_1947-1989 (ref1987)'!AI22)</f>
        <v>1.5719860603146842</v>
      </c>
      <c r="I20" s="234">
        <f t="shared" si="2"/>
        <v>1.010671681611762</v>
      </c>
      <c r="J20" s="234">
        <f>('Anual_1947-1989 (ref1987)'!AP22)</f>
        <v>1.0105776775259325</v>
      </c>
      <c r="K20" s="234">
        <f t="shared" si="3"/>
        <v>1.0577677525932527E-2</v>
      </c>
      <c r="L20" s="234">
        <f>'Anual_1947-1989 (ref1987)'!AN22</f>
        <v>0.98424915885504793</v>
      </c>
      <c r="M20" s="234">
        <f t="shared" si="4"/>
        <v>-1.5750841144952066E-2</v>
      </c>
      <c r="N20" s="234">
        <f t="shared" si="5"/>
        <v>6.9548023573304859E-4</v>
      </c>
      <c r="O20" s="234">
        <f t="shared" si="6"/>
        <v>-3.5290255000512862E-4</v>
      </c>
      <c r="P20" s="234">
        <f t="shared" si="7"/>
        <v>3.4257768572791997E-4</v>
      </c>
      <c r="Q20" s="235">
        <f t="shared" si="8"/>
        <v>3.4257768572791997E-4</v>
      </c>
      <c r="R20" s="234">
        <f t="shared" si="9"/>
        <v>1.000342577685728</v>
      </c>
      <c r="S20" s="46">
        <f t="shared" si="10"/>
        <v>101.57019597282736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2.0470971641129527E-3</v>
      </c>
      <c r="X20" s="53">
        <f t="shared" si="13"/>
        <v>4.1906067993192932E-6</v>
      </c>
    </row>
    <row r="21" spans="1:24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'Cálculo Pa média harmônica'!M22</f>
        <v>1.3895960913543242</v>
      </c>
      <c r="H21" s="234">
        <f>('Anual_1947-1989 (ref1987)'!AI23)</f>
        <v>1.1241279949371206</v>
      </c>
      <c r="I21" s="234">
        <f t="shared" si="2"/>
        <v>1.2361546884454673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'Anual_1947-1989 (ref1987)'!AN23</f>
        <v>0.84357077686567694</v>
      </c>
      <c r="M21" s="234">
        <f t="shared" si="4"/>
        <v>-0.15642922313432306</v>
      </c>
      <c r="N21" s="234">
        <f t="shared" si="5"/>
        <v>-6.092069105069692E-3</v>
      </c>
      <c r="O21" s="234">
        <f t="shared" si="6"/>
        <v>-1.3254570026530984E-3</v>
      </c>
      <c r="P21" s="234">
        <f t="shared" si="7"/>
        <v>-7.4175261077227906E-3</v>
      </c>
      <c r="Q21" s="235">
        <f t="shared" si="8"/>
        <v>-7.4175261077227906E-3</v>
      </c>
      <c r="R21" s="234">
        <f t="shared" si="9"/>
        <v>0.99258247389227716</v>
      </c>
      <c r="S21" s="46">
        <f t="shared" si="10"/>
        <v>100.81679639243239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-6.4893747705511116E-5</v>
      </c>
      <c r="X21" s="53">
        <f t="shared" si="13"/>
        <v>4.2111984912665295E-9</v>
      </c>
    </row>
    <row r="22" spans="1:24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'Cálculo Pa média harmônica'!M23</f>
        <v>1.2670550378023464</v>
      </c>
      <c r="H22" s="234">
        <f>('Anual_1947-1989 (ref1987)'!AI24)</f>
        <v>1.199528233129121</v>
      </c>
      <c r="I22" s="234">
        <f t="shared" si="2"/>
        <v>1.0562944687821754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'Anual_1947-1989 (ref1987)'!AN24</f>
        <v>0.95797577376988197</v>
      </c>
      <c r="M22" s="234">
        <f t="shared" si="4"/>
        <v>-4.2024226230118034E-2</v>
      </c>
      <c r="N22" s="234">
        <f t="shared" si="5"/>
        <v>-1.4208407370148574E-3</v>
      </c>
      <c r="O22" s="234">
        <f t="shared" si="6"/>
        <v>2.4164003010977241E-5</v>
      </c>
      <c r="P22" s="234">
        <f t="shared" si="7"/>
        <v>-1.3966767340038802E-3</v>
      </c>
      <c r="Q22" s="235">
        <f t="shared" si="8"/>
        <v>-1.3966767340038802E-3</v>
      </c>
      <c r="R22" s="234">
        <f t="shared" si="9"/>
        <v>0.9986033232659961</v>
      </c>
      <c r="S22" s="46">
        <f t="shared" si="10"/>
        <v>100.67598791851428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-7.8586476041273522E-6</v>
      </c>
      <c r="X22" s="53">
        <f t="shared" si="13"/>
        <v>6.1758342165856577E-11</v>
      </c>
    </row>
    <row r="23" spans="1:24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'Cálculo Pa média harmônica'!M24</f>
        <v>1.2711930272299401</v>
      </c>
      <c r="H23" s="234">
        <f>('Anual_1947-1989 (ref1987)'!AI25)</f>
        <v>1.2622507070437996</v>
      </c>
      <c r="I23" s="234">
        <f t="shared" si="2"/>
        <v>1.0070844247788804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'Anual_1947-1989 (ref1987)'!AN25</f>
        <v>1.018210970017162</v>
      </c>
      <c r="M23" s="234">
        <f t="shared" si="4"/>
        <v>1.8210970017161987E-2</v>
      </c>
      <c r="N23" s="234">
        <f t="shared" si="5"/>
        <v>-3.1275300177936198E-3</v>
      </c>
      <c r="O23" s="234">
        <f t="shared" si="6"/>
        <v>-1.3538452780607825E-4</v>
      </c>
      <c r="P23" s="234">
        <f t="shared" si="7"/>
        <v>-3.2629145455996978E-3</v>
      </c>
      <c r="Q23" s="235">
        <f t="shared" si="8"/>
        <v>-3.2629145455996978E-3</v>
      </c>
      <c r="R23" s="234">
        <f t="shared" si="9"/>
        <v>0.99673708545440032</v>
      </c>
      <c r="S23" s="46">
        <f t="shared" si="10"/>
        <v>100.34749077314234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-1.7308450764118126E-4</v>
      </c>
      <c r="X23" s="53">
        <f t="shared" si="13"/>
        <v>2.9958246785390133E-8</v>
      </c>
    </row>
    <row r="24" spans="1:24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'Cálculo Pa média harmônica'!M25</f>
        <v>1.197022375091193</v>
      </c>
      <c r="H24" s="234">
        <f>('Anual_1947-1989 (ref1987)'!AI26)</f>
        <v>1.2954864992768444</v>
      </c>
      <c r="I24" s="234">
        <f t="shared" si="2"/>
        <v>0.92399448065216017</v>
      </c>
      <c r="J24" s="234">
        <f>('Anual_1947-1989 (ref1987)'!AP26)</f>
        <v>1.0470284180288756</v>
      </c>
      <c r="K24" s="234">
        <f t="shared" si="3"/>
        <v>4.7028418028875585E-2</v>
      </c>
      <c r="L24" s="234">
        <f>'Anual_1947-1989 (ref1987)'!AN26</f>
        <v>1.0576729278772743</v>
      </c>
      <c r="M24" s="234">
        <f t="shared" si="4"/>
        <v>5.7672927877274294E-2</v>
      </c>
      <c r="N24" s="234">
        <f t="shared" si="5"/>
        <v>2.9165124201691317E-3</v>
      </c>
      <c r="O24" s="234">
        <f t="shared" si="6"/>
        <v>-6.2307573635497499E-6</v>
      </c>
      <c r="P24" s="234">
        <f t="shared" si="7"/>
        <v>2.9102816628055819E-3</v>
      </c>
      <c r="Q24" s="235">
        <f t="shared" si="8"/>
        <v>2.9102816628055819E-3</v>
      </c>
      <c r="R24" s="234">
        <f t="shared" si="9"/>
        <v>1.0029102816628055</v>
      </c>
      <c r="S24" s="46">
        <f t="shared" si="10"/>
        <v>100.63953023544796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1.2643669103161448E-5</v>
      </c>
      <c r="X24" s="53">
        <f t="shared" si="13"/>
        <v>1.5986236839023941E-10</v>
      </c>
    </row>
    <row r="25" spans="1:24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'Cálculo Pa média harmônica'!M26</f>
        <v>1.1554016320162659</v>
      </c>
      <c r="H25" s="234">
        <f>('Anual_1947-1989 (ref1987)'!AI27)</f>
        <v>1.2958957261331123</v>
      </c>
      <c r="I25" s="234">
        <f t="shared" si="2"/>
        <v>0.89158534032975501</v>
      </c>
      <c r="J25" s="234">
        <f>('Anual_1947-1989 (ref1987)'!AP27)</f>
        <v>1.0994430924831666</v>
      </c>
      <c r="K25" s="234">
        <f t="shared" si="3"/>
        <v>9.9443092483166629E-2</v>
      </c>
      <c r="L25" s="234">
        <f>'Anual_1947-1989 (ref1987)'!AN27</f>
        <v>1.0696721862749006</v>
      </c>
      <c r="M25" s="234">
        <f t="shared" si="4"/>
        <v>6.9672186274900572E-2</v>
      </c>
      <c r="N25" s="234">
        <f t="shared" si="5"/>
        <v>6.4189337641410871E-3</v>
      </c>
      <c r="O25" s="234">
        <f t="shared" si="6"/>
        <v>-2.7352176362943414E-4</v>
      </c>
      <c r="P25" s="234">
        <f t="shared" si="7"/>
        <v>6.1454120005116526E-3</v>
      </c>
      <c r="Q25" s="235">
        <f t="shared" si="8"/>
        <v>6.1454120005116526E-3</v>
      </c>
      <c r="R25" s="234">
        <f t="shared" si="9"/>
        <v>1.0061454120005116</v>
      </c>
      <c r="S25" s="46">
        <f t="shared" si="10"/>
        <v>101.25800161228273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2.3155040934920088E-4</v>
      </c>
      <c r="X25" s="53">
        <f t="shared" si="13"/>
        <v>5.3615592069782489E-8</v>
      </c>
    </row>
    <row r="26" spans="1:24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'Cálculo Pa média harmônica'!M27</f>
        <v>1.1988672881329989</v>
      </c>
      <c r="H26" s="234">
        <f>('Anual_1947-1989 (ref1987)'!AI28)</f>
        <v>1.1521656449001481</v>
      </c>
      <c r="I26" s="234">
        <f t="shared" si="2"/>
        <v>1.0405337925493328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'Anual_1947-1989 (ref1987)'!AN28</f>
        <v>0.98997358668976243</v>
      </c>
      <c r="M26" s="234">
        <f t="shared" si="4"/>
        <v>-1.002641331023757E-2</v>
      </c>
      <c r="N26" s="234">
        <f t="shared" si="5"/>
        <v>-4.3896755628656742E-3</v>
      </c>
      <c r="O26" s="234">
        <f t="shared" si="6"/>
        <v>1.7585979736409619E-4</v>
      </c>
      <c r="P26" s="234">
        <f t="shared" si="7"/>
        <v>-4.213815765501578E-3</v>
      </c>
      <c r="Q26" s="235">
        <f t="shared" si="8"/>
        <v>-4.213815765501578E-3</v>
      </c>
      <c r="R26" s="234">
        <f t="shared" si="9"/>
        <v>0.99578618423449838</v>
      </c>
      <c r="S26" s="46">
        <f t="shared" si="10"/>
        <v>100.83131904870569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-2.349958115627597E-4</v>
      </c>
      <c r="X26" s="53">
        <f t="shared" si="13"/>
        <v>5.5223031452040067E-8</v>
      </c>
    </row>
    <row r="27" spans="1:24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'Cálculo Pa média harmônica'!M28</f>
        <v>1.1984242817274016</v>
      </c>
      <c r="H27" s="234">
        <f>('Anual_1947-1989 (ref1987)'!AI29)</f>
        <v>1.2114459988077695</v>
      </c>
      <c r="I27" s="234">
        <f t="shared" si="2"/>
        <v>0.98925109572099534</v>
      </c>
      <c r="J27" s="234">
        <f>('Anual_1947-1989 (ref1987)'!AP29)</f>
        <v>1.0042949390459408</v>
      </c>
      <c r="K27" s="234">
        <f t="shared" si="3"/>
        <v>4.2949390459408043E-3</v>
      </c>
      <c r="L27" s="234">
        <f>'Anual_1947-1989 (ref1987)'!AN29</f>
        <v>1.0087018630210982</v>
      </c>
      <c r="M27" s="234">
        <f t="shared" si="4"/>
        <v>8.7018630210982106E-3</v>
      </c>
      <c r="N27" s="234">
        <f t="shared" si="5"/>
        <v>3.4269737444109449E-4</v>
      </c>
      <c r="O27" s="234">
        <f t="shared" si="6"/>
        <v>-1.369759862732628E-4</v>
      </c>
      <c r="P27" s="234">
        <f t="shared" si="7"/>
        <v>2.0572138816783169E-4</v>
      </c>
      <c r="Q27" s="235">
        <f t="shared" si="8"/>
        <v>2.0572138816783169E-4</v>
      </c>
      <c r="R27" s="234">
        <f t="shared" si="9"/>
        <v>1.0002057213881679</v>
      </c>
      <c r="S27" s="46">
        <f t="shared" si="10"/>
        <v>100.85206220763119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-8.10645630740245E-4</v>
      </c>
      <c r="X27" s="53">
        <f t="shared" si="13"/>
        <v>6.5714633863824968E-7</v>
      </c>
    </row>
    <row r="28" spans="1:24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'Cálculo Pa média harmônica'!M29</f>
        <v>1.2842749914637941</v>
      </c>
      <c r="H28" s="234">
        <f>('Anual_1947-1989 (ref1987)'!AI30)</f>
        <v>1.3960517152357295</v>
      </c>
      <c r="I28" s="234">
        <f t="shared" si="2"/>
        <v>0.91993367971109763</v>
      </c>
      <c r="J28" s="234">
        <f>('Anual_1947-1989 (ref1987)'!AP30)</f>
        <v>1.1185901187265608</v>
      </c>
      <c r="K28" s="234">
        <f t="shared" si="3"/>
        <v>0.11859011872656078</v>
      </c>
      <c r="L28" s="234">
        <f>'Anual_1947-1989 (ref1987)'!AN30</f>
        <v>1.0277985285538969</v>
      </c>
      <c r="M28" s="234">
        <f t="shared" si="4"/>
        <v>2.7798528553896862E-2</v>
      </c>
      <c r="N28" s="234">
        <f t="shared" si="5"/>
        <v>9.1945536325084409E-3</v>
      </c>
      <c r="O28" s="234">
        <f t="shared" si="6"/>
        <v>-3.155233780791626E-4</v>
      </c>
      <c r="P28" s="234">
        <f t="shared" si="7"/>
        <v>8.8790302544292776E-3</v>
      </c>
      <c r="Q28" s="235">
        <f t="shared" si="8"/>
        <v>8.8790302544292776E-3</v>
      </c>
      <c r="R28" s="234">
        <f t="shared" si="9"/>
        <v>1.0088790302544293</v>
      </c>
      <c r="S28" s="46">
        <f t="shared" si="10"/>
        <v>101.74753071919433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-1.4266399796645356E-3</v>
      </c>
      <c r="X28" s="53">
        <f t="shared" si="13"/>
        <v>2.0353016315772266E-6</v>
      </c>
    </row>
    <row r="29" spans="1:24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'Cálculo Pa média harmônica'!M30</f>
        <v>1.3764177783608909</v>
      </c>
      <c r="H29" s="234">
        <f>('Anual_1947-1989 (ref1987)'!AI31)</f>
        <v>1.3914260300571599</v>
      </c>
      <c r="I29" s="234">
        <f t="shared" si="2"/>
        <v>0.98921376244797399</v>
      </c>
      <c r="J29" s="234">
        <f>('Anual_1947-1989 (ref1987)'!AP31)</f>
        <v>0.83311382843720716</v>
      </c>
      <c r="K29" s="234">
        <f t="shared" si="3"/>
        <v>-0.16688617156279284</v>
      </c>
      <c r="L29" s="234">
        <f>'Anual_1947-1989 (ref1987)'!AN31</f>
        <v>1.107535558489315</v>
      </c>
      <c r="M29" s="234">
        <f t="shared" si="4"/>
        <v>0.10753555848931495</v>
      </c>
      <c r="N29" s="234">
        <f t="shared" si="5"/>
        <v>-1.7307388451865788E-2</v>
      </c>
      <c r="O29" s="234">
        <f t="shared" si="6"/>
        <v>-5.4584475430519679E-3</v>
      </c>
      <c r="P29" s="234">
        <f t="shared" si="7"/>
        <v>-2.2765835994917757E-2</v>
      </c>
      <c r="Q29" s="235">
        <f t="shared" si="8"/>
        <v>-2.2765835994917757E-2</v>
      </c>
      <c r="R29" s="234">
        <f t="shared" si="9"/>
        <v>0.97723416400508223</v>
      </c>
      <c r="S29" s="46">
        <f t="shared" si="10"/>
        <v>99.43116312195329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-8.5626764058722993E-4</v>
      </c>
      <c r="X29" s="53">
        <f t="shared" si="13"/>
        <v>7.3319427231682156E-7</v>
      </c>
    </row>
    <row r="30" spans="1:24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'Cálculo Pa média harmônica'!M31</f>
        <v>1.3420042865448811</v>
      </c>
      <c r="H30" s="234">
        <f>('Anual_1947-1989 (ref1987)'!AI32)</f>
        <v>1.228221122448157</v>
      </c>
      <c r="I30" s="234">
        <f t="shared" si="2"/>
        <v>1.0926406182218438</v>
      </c>
      <c r="J30" s="234">
        <f>('Anual_1947-1989 (ref1987)'!AP32)</f>
        <v>0.9539569412069</v>
      </c>
      <c r="K30" s="234">
        <f t="shared" si="3"/>
        <v>-4.60430587931E-2</v>
      </c>
      <c r="L30" s="234">
        <f>'Anual_1947-1989 (ref1987)'!AN32</f>
        <v>0.93704030731382648</v>
      </c>
      <c r="M30" s="234">
        <f t="shared" si="4"/>
        <v>-6.2959692686173518E-2</v>
      </c>
      <c r="N30" s="234">
        <f t="shared" si="5"/>
        <v>-4.5866745419508989E-3</v>
      </c>
      <c r="O30" s="234">
        <f t="shared" si="6"/>
        <v>2.5520230465546794E-3</v>
      </c>
      <c r="P30" s="234">
        <f t="shared" si="7"/>
        <v>-2.0346514953962194E-3</v>
      </c>
      <c r="Q30" s="235">
        <f t="shared" si="8"/>
        <v>-2.0346514953962194E-3</v>
      </c>
      <c r="R30" s="234">
        <f t="shared" si="9"/>
        <v>0.99796534850460383</v>
      </c>
      <c r="S30" s="46">
        <f t="shared" si="10"/>
        <v>99.228855357218222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-8.4868336721627717E-4</v>
      </c>
      <c r="X30" s="53">
        <f t="shared" si="13"/>
        <v>7.2026345778955839E-7</v>
      </c>
    </row>
    <row r="31" spans="1:24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'Cálculo Pa média harmônica'!M32</f>
        <v>1.4010030672839906</v>
      </c>
      <c r="H31" s="234">
        <f>('Anual_1947-1989 (ref1987)'!AI33)</f>
        <v>1.5339267163258381</v>
      </c>
      <c r="I31" s="234">
        <f t="shared" si="2"/>
        <v>0.91334419850236725</v>
      </c>
      <c r="J31" s="234">
        <f>('Anual_1947-1989 (ref1987)'!AP33)</f>
        <v>1.1150963289647406</v>
      </c>
      <c r="K31" s="234">
        <f t="shared" si="3"/>
        <v>0.11509632896474065</v>
      </c>
      <c r="L31" s="234">
        <f>'Anual_1947-1989 (ref1987)'!AN33</f>
        <v>1.0368342441174039</v>
      </c>
      <c r="M31" s="234">
        <f t="shared" si="4"/>
        <v>3.683424411740388E-2</v>
      </c>
      <c r="N31" s="234">
        <f t="shared" si="5"/>
        <v>8.6282548748277798E-3</v>
      </c>
      <c r="O31" s="234">
        <f t="shared" si="6"/>
        <v>-8.4878730407014443E-4</v>
      </c>
      <c r="P31" s="234">
        <f t="shared" si="7"/>
        <v>7.7794675707576356E-3</v>
      </c>
      <c r="Q31" s="235">
        <f t="shared" si="8"/>
        <v>7.7794675707576356E-3</v>
      </c>
      <c r="R31" s="234">
        <f t="shared" si="9"/>
        <v>1.0077794675707576</v>
      </c>
      <c r="S31" s="46">
        <f t="shared" si="10"/>
        <v>100.0008030195531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8.8222006750405917E-4</v>
      </c>
      <c r="X31" s="53">
        <f t="shared" si="13"/>
        <v>7.7831224750686672E-7</v>
      </c>
    </row>
    <row r="32" spans="1:24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'Cálculo Pa média harmônica'!M33</f>
        <v>1.4385077115264304</v>
      </c>
      <c r="H32" s="234">
        <f>('Anual_1947-1989 (ref1987)'!AI34)</f>
        <v>1.6518191445245833</v>
      </c>
      <c r="I32" s="234">
        <f t="shared" si="2"/>
        <v>0.87086271901785772</v>
      </c>
      <c r="J32" s="234">
        <f>('Anual_1947-1989 (ref1987)'!AP34)</f>
        <v>1.1669463710676247</v>
      </c>
      <c r="K32" s="234">
        <f t="shared" si="3"/>
        <v>0.16694637106762467</v>
      </c>
      <c r="L32" s="234">
        <f>'Anual_1947-1989 (ref1987)'!AN34</f>
        <v>1.0629794092505223</v>
      </c>
      <c r="M32" s="234">
        <f t="shared" si="4"/>
        <v>6.2979409250522256E-2</v>
      </c>
      <c r="N32" s="234">
        <f t="shared" si="5"/>
        <v>1.1016879687073445E-2</v>
      </c>
      <c r="O32" s="234">
        <f t="shared" si="6"/>
        <v>-3.9380190553060481E-4</v>
      </c>
      <c r="P32" s="234">
        <f t="shared" si="7"/>
        <v>1.0623077781542841E-2</v>
      </c>
      <c r="Q32" s="235">
        <f t="shared" si="8"/>
        <v>1.0623077781542841E-2</v>
      </c>
      <c r="R32" s="234">
        <f t="shared" si="9"/>
        <v>1.0106230777815428</v>
      </c>
      <c r="S32" s="46">
        <f t="shared" si="10"/>
        <v>101.06311932824656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9.8415128894272993E-5</v>
      </c>
      <c r="X32" s="53">
        <f t="shared" si="13"/>
        <v>9.6855375952763666E-9</v>
      </c>
    </row>
    <row r="33" spans="1:26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'Cálculo Pa média harmônica'!M34</f>
        <v>1.3969160983308053</v>
      </c>
      <c r="H33" s="234">
        <f>('Anual_1947-1989 (ref1987)'!AI35)</f>
        <v>1.1948845242489192</v>
      </c>
      <c r="I33" s="234">
        <f t="shared" si="2"/>
        <v>1.1690804173808169</v>
      </c>
      <c r="J33" s="234">
        <f>('Anual_1947-1989 (ref1987)'!AP35)</f>
        <v>0.86324113753831722</v>
      </c>
      <c r="K33" s="234">
        <f t="shared" si="3"/>
        <v>-0.13675886246168278</v>
      </c>
      <c r="L33" s="234">
        <f>'Anual_1947-1989 (ref1987)'!AN35</f>
        <v>0.92063938452692451</v>
      </c>
      <c r="M33" s="234">
        <f t="shared" si="4"/>
        <v>-7.9360615473075491E-2</v>
      </c>
      <c r="N33" s="234">
        <f t="shared" si="5"/>
        <v>-1.1653694800369995E-2</v>
      </c>
      <c r="O33" s="234">
        <f t="shared" si="6"/>
        <v>1.0274622284422886E-3</v>
      </c>
      <c r="P33" s="234">
        <f t="shared" si="7"/>
        <v>-1.0626232571927706E-2</v>
      </c>
      <c r="Q33" s="235">
        <f t="shared" si="8"/>
        <v>-1.0626232571927706E-2</v>
      </c>
      <c r="R33" s="234">
        <f t="shared" si="9"/>
        <v>0.98937376742807226</v>
      </c>
      <c r="S33" s="46">
        <f t="shared" si="10"/>
        <v>99.989199117820121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1.3828386121704506E-5</v>
      </c>
      <c r="X33" s="53">
        <f t="shared" si="13"/>
        <v>1.9122426273094978E-10</v>
      </c>
    </row>
    <row r="34" spans="1:26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'Cálculo Pa média harmônica'!M35</f>
        <v>1.5561550182308985</v>
      </c>
      <c r="H34" s="234">
        <f>('Anual_1947-1989 (ref1987)'!AI36)</f>
        <v>1.648256624213289</v>
      </c>
      <c r="I34" s="234">
        <f t="shared" si="2"/>
        <v>0.94412180443906879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'Anual_1947-1989 (ref1987)'!AN36</f>
        <v>1.1034972134223004</v>
      </c>
      <c r="M34" s="234">
        <f t="shared" si="4"/>
        <v>0.10349721342230045</v>
      </c>
      <c r="N34" s="234">
        <f t="shared" si="5"/>
        <v>-6.1547172550286229E-3</v>
      </c>
      <c r="O34" s="234">
        <f t="shared" si="6"/>
        <v>-1.9558280021355185E-3</v>
      </c>
      <c r="P34" s="234">
        <f t="shared" si="7"/>
        <v>-8.1105452571641409E-3</v>
      </c>
      <c r="Q34" s="235">
        <f t="shared" si="8"/>
        <v>-8.1105452571641409E-3</v>
      </c>
      <c r="R34" s="234">
        <f t="shared" si="9"/>
        <v>0.99188945474283585</v>
      </c>
      <c r="S34" s="46">
        <f t="shared" si="10"/>
        <v>99.178232193147437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2.4696844039153662E-3</v>
      </c>
      <c r="X34" s="53">
        <f t="shared" si="13"/>
        <v>6.0993410549427979E-6</v>
      </c>
    </row>
    <row r="35" spans="1:26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'Cálculo Pa média harmônica'!M36</f>
        <v>1.9631963570745665</v>
      </c>
      <c r="H35" s="234">
        <f>('Anual_1947-1989 (ref1987)'!AI37)</f>
        <v>2.1229867101671194</v>
      </c>
      <c r="I35" s="234">
        <f t="shared" si="2"/>
        <v>0.92473322968659832</v>
      </c>
      <c r="J35" s="234">
        <f>('Anual_1947-1989 (ref1987)'!AP37)</f>
        <v>0.80615686519862451</v>
      </c>
      <c r="K35" s="234">
        <f t="shared" si="3"/>
        <v>-0.19384313480137549</v>
      </c>
      <c r="L35" s="234">
        <f>'Anual_1947-1989 (ref1987)'!AN37</f>
        <v>1.2044083496128026</v>
      </c>
      <c r="M35" s="234">
        <f t="shared" si="4"/>
        <v>0.20440834961280263</v>
      </c>
      <c r="N35" s="234">
        <f t="shared" si="5"/>
        <v>-1.8064610499782013E-2</v>
      </c>
      <c r="O35" s="234">
        <f t="shared" si="6"/>
        <v>-3.7857152176852017E-3</v>
      </c>
      <c r="P35" s="234">
        <f t="shared" si="7"/>
        <v>-2.1850325717467214E-2</v>
      </c>
      <c r="Q35" s="235">
        <f t="shared" si="8"/>
        <v>-2.1850325717467214E-2</v>
      </c>
      <c r="R35" s="234">
        <f t="shared" si="9"/>
        <v>0.97814967428253274</v>
      </c>
      <c r="S35" s="46">
        <f t="shared" si="10"/>
        <v>97.011155515644575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-5.9728862526568782E-4</v>
      </c>
      <c r="X35" s="53">
        <f t="shared" si="13"/>
        <v>3.5675370187177525E-7</v>
      </c>
    </row>
    <row r="36" spans="1:26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'Cálculo Pa média harmônica'!M37</f>
        <v>2.0322958999019956</v>
      </c>
      <c r="H36" s="234">
        <f>('Anual_1947-1989 (ref1987)'!AI38)</f>
        <v>1.7005560831521107</v>
      </c>
      <c r="I36" s="234">
        <f t="shared" si="2"/>
        <v>1.1950772573962865</v>
      </c>
      <c r="J36" s="234">
        <f>('Anual_1947-1989 (ref1987)'!AP38)</f>
        <v>0.88110348439798869</v>
      </c>
      <c r="K36" s="234">
        <f t="shared" si="3"/>
        <v>-0.11889651560201131</v>
      </c>
      <c r="L36" s="234">
        <f>'Anual_1947-1989 (ref1987)'!AN38</f>
        <v>0.89143680077687193</v>
      </c>
      <c r="M36" s="234">
        <f t="shared" si="4"/>
        <v>-0.10856319922312807</v>
      </c>
      <c r="N36" s="234">
        <f t="shared" si="5"/>
        <v>-1.3948257916645055E-2</v>
      </c>
      <c r="O36" s="234">
        <f t="shared" si="6"/>
        <v>4.7160476171519453E-4</v>
      </c>
      <c r="P36" s="234">
        <f t="shared" si="7"/>
        <v>-1.3476653154929861E-2</v>
      </c>
      <c r="Q36" s="235">
        <f t="shared" si="8"/>
        <v>-1.3476653154929861E-2</v>
      </c>
      <c r="R36" s="234">
        <f t="shared" si="9"/>
        <v>0.98652334684507015</v>
      </c>
      <c r="S36" s="46">
        <f t="shared" si="10"/>
        <v>95.703769820601266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1.3738184947632327E-4</v>
      </c>
      <c r="X36" s="53">
        <f t="shared" si="13"/>
        <v>1.8873772565535144E-8</v>
      </c>
    </row>
    <row r="37" spans="1:26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'Cálculo Pa média harmônica'!M38</f>
        <v>2.0142552994021101</v>
      </c>
      <c r="H37" s="234">
        <f>('Anual_1947-1989 (ref1987)'!AI39)</f>
        <v>1.8317394183547369</v>
      </c>
      <c r="I37" s="234">
        <f t="shared" si="2"/>
        <v>1.0996407454130721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'Anual_1947-1989 (ref1987)'!AN39</f>
        <v>0.92233425097788568</v>
      </c>
      <c r="M37" s="234">
        <f t="shared" si="4"/>
        <v>-7.7665749022114317E-2</v>
      </c>
      <c r="N37" s="234">
        <f t="shared" si="5"/>
        <v>-2.5275581792454328E-3</v>
      </c>
      <c r="O37" s="234">
        <f t="shared" si="6"/>
        <v>5.8119718321061897E-4</v>
      </c>
      <c r="P37" s="234">
        <f t="shared" si="7"/>
        <v>-1.9463609960348139E-3</v>
      </c>
      <c r="Q37" s="235">
        <f t="shared" si="8"/>
        <v>-1.9463609960348139E-3</v>
      </c>
      <c r="R37" s="234">
        <f t="shared" si="9"/>
        <v>0.99805363900396515</v>
      </c>
      <c r="S37" s="46">
        <f t="shared" si="10"/>
        <v>95.517495735848954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1.7778951704262684E-5</v>
      </c>
      <c r="X37" s="53">
        <f t="shared" si="13"/>
        <v>3.16091123702505E-10</v>
      </c>
    </row>
    <row r="38" spans="1:26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'Cálculo Pa média harmônica'!M39</f>
        <v>2.3018619223786621</v>
      </c>
      <c r="H38" s="234">
        <f>('Anual_1947-1989 (ref1987)'!AI40)</f>
        <v>3.0545399400409101</v>
      </c>
      <c r="I38" s="234">
        <f t="shared" si="2"/>
        <v>0.75358710888155311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'Anual_1947-1989 (ref1987)'!AN40</f>
        <v>1.3340488412569058</v>
      </c>
      <c r="M38" s="234">
        <f t="shared" si="4"/>
        <v>0.33404884125690582</v>
      </c>
      <c r="N38" s="234">
        <f t="shared" si="5"/>
        <v>-8.7137295702962398E-4</v>
      </c>
      <c r="O38" s="234">
        <f t="shared" si="6"/>
        <v>6.4783082343856614E-3</v>
      </c>
      <c r="P38" s="234">
        <f t="shared" si="7"/>
        <v>5.6069352773560378E-3</v>
      </c>
      <c r="Q38" s="235">
        <f t="shared" si="8"/>
        <v>5.6069352773560378E-3</v>
      </c>
      <c r="R38" s="234">
        <f t="shared" si="9"/>
        <v>1.005606935277356</v>
      </c>
      <c r="S38" s="46">
        <f t="shared" si="10"/>
        <v>96.053056152294985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-4.434056172972798E-3</v>
      </c>
      <c r="X38" s="53">
        <f t="shared" si="13"/>
        <v>1.9660854145078174E-5</v>
      </c>
    </row>
    <row r="39" spans="1:26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'Cálculo Pa média harmônica'!M40</f>
        <v>2.9845348535381424</v>
      </c>
      <c r="H39" s="234">
        <f>('Anual_1947-1989 (ref1987)'!AI41)</f>
        <v>3.3114485212482885</v>
      </c>
      <c r="I39" s="234">
        <f t="shared" si="2"/>
        <v>0.9012777442824591</v>
      </c>
      <c r="J39" s="234">
        <f>('Anual_1947-1989 (ref1987)'!AP41)</f>
        <v>1.059696046486118</v>
      </c>
      <c r="K39" s="234">
        <f t="shared" si="3"/>
        <v>5.9696046486118037E-2</v>
      </c>
      <c r="L39" s="234">
        <f>'Anual_1947-1989 (ref1987)'!AN41</f>
        <v>1.0778310636266291</v>
      </c>
      <c r="M39" s="234">
        <f t="shared" si="4"/>
        <v>7.783106362662906E-2</v>
      </c>
      <c r="N39" s="234">
        <f t="shared" si="5"/>
        <v>6.4105755082337406E-3</v>
      </c>
      <c r="O39" s="234">
        <f t="shared" si="6"/>
        <v>4.5065596754369584E-3</v>
      </c>
      <c r="P39" s="234">
        <f t="shared" si="7"/>
        <v>1.0917135183670698E-2</v>
      </c>
      <c r="Q39" s="235">
        <f t="shared" si="8"/>
        <v>1.0917135183670698E-2</v>
      </c>
      <c r="R39" s="234">
        <f t="shared" si="9"/>
        <v>1.0109171351836708</v>
      </c>
      <c r="S39" s="46">
        <f t="shared" si="10"/>
        <v>97.101680351114311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-1.999275816507648E-3</v>
      </c>
      <c r="X39" s="53">
        <f t="shared" si="13"/>
        <v>3.9971037904723223E-6</v>
      </c>
    </row>
    <row r="40" spans="1:26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'Cálculo Pa média harmônica'!M41</f>
        <v>3.5217995559360014</v>
      </c>
      <c r="H40" s="234">
        <f>('Anual_1947-1989 (ref1987)'!AI42)</f>
        <v>3.1226083521248853</v>
      </c>
      <c r="I40" s="234">
        <f t="shared" si="2"/>
        <v>1.1278390239171276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'Anual_1947-1989 (ref1987)'!AN42</f>
        <v>0.90540785850727701</v>
      </c>
      <c r="M40" s="234">
        <f t="shared" si="4"/>
        <v>-9.4592141492722992E-2</v>
      </c>
      <c r="N40" s="234">
        <f t="shared" si="5"/>
        <v>-4.728468651104544E-3</v>
      </c>
      <c r="O40" s="234">
        <f t="shared" si="6"/>
        <v>-5.6911772738527386E-3</v>
      </c>
      <c r="P40" s="234">
        <f t="shared" si="7"/>
        <v>-1.0419645924957283E-2</v>
      </c>
      <c r="Q40" s="235">
        <f t="shared" si="8"/>
        <v>-1.0419645924957283E-2</v>
      </c>
      <c r="R40" s="234">
        <f t="shared" si="9"/>
        <v>0.98958035407504275</v>
      </c>
      <c r="S40" s="46">
        <f t="shared" si="10"/>
        <v>96.089915223137325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6.6200356134907268E-4</v>
      </c>
      <c r="X40" s="53">
        <f t="shared" si="13"/>
        <v>4.3824871523885545E-7</v>
      </c>
    </row>
    <row r="41" spans="1:26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'Cálculo Pa média harmônica'!M42</f>
        <v>2.4484115048298509</v>
      </c>
      <c r="H41" s="234">
        <f>('Anual_1947-1989 (ref1987)'!AI43)</f>
        <v>2.2786037903238219</v>
      </c>
      <c r="I41" s="234">
        <f t="shared" si="2"/>
        <v>1.0745227034323053</v>
      </c>
      <c r="J41" s="234">
        <f>('Anual_1947-1989 (ref1987)'!AP43)</f>
        <v>1.2707583780920078</v>
      </c>
      <c r="K41" s="234">
        <f t="shared" si="3"/>
        <v>0.27075837809200776</v>
      </c>
      <c r="L41" s="234">
        <f>'Anual_1947-1989 (ref1987)'!AN43</f>
        <v>0.82556811833940769</v>
      </c>
      <c r="M41" s="234">
        <f t="shared" si="4"/>
        <v>-0.17443188166059231</v>
      </c>
      <c r="N41" s="234">
        <f t="shared" si="5"/>
        <v>2.3072213304280307E-2</v>
      </c>
      <c r="O41" s="234">
        <f t="shared" si="6"/>
        <v>-5.4383656975247711E-3</v>
      </c>
      <c r="P41" s="234">
        <f t="shared" si="7"/>
        <v>1.7633847606755536E-2</v>
      </c>
      <c r="Q41" s="235">
        <f t="shared" si="8"/>
        <v>1.7633847606755536E-2</v>
      </c>
      <c r="R41" s="234">
        <f t="shared" si="9"/>
        <v>1.0176338476067555</v>
      </c>
      <c r="S41" s="46">
        <f t="shared" si="10"/>
        <v>97.78435014472818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1.3109271671505475E-2</v>
      </c>
      <c r="X41" s="53">
        <f t="shared" si="13"/>
        <v>1.7185300375733594E-4</v>
      </c>
    </row>
    <row r="42" spans="1:26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'Cálculo Pa média harmônica'!M43</f>
        <v>3.0926924572718568</v>
      </c>
      <c r="H42" s="234">
        <f>('Anual_1947-1989 (ref1987)'!AI44)</f>
        <v>2.8806362944324477</v>
      </c>
      <c r="I42" s="234">
        <f t="shared" si="2"/>
        <v>1.0736143480693001</v>
      </c>
      <c r="J42" s="234">
        <f>('Anual_1947-1989 (ref1987)'!AP44)</f>
        <v>0.891479939868144</v>
      </c>
      <c r="K42" s="234">
        <f t="shared" si="3"/>
        <v>-0.108520060131856</v>
      </c>
      <c r="L42" s="234">
        <f>'Anual_1947-1989 (ref1987)'!AN44</f>
        <v>0.98649731047763256</v>
      </c>
      <c r="M42" s="234">
        <f t="shared" si="4"/>
        <v>-1.3502689522367439E-2</v>
      </c>
      <c r="N42" s="234">
        <f t="shared" si="5"/>
        <v>-9.473537426371248E-3</v>
      </c>
      <c r="O42" s="234">
        <f t="shared" si="6"/>
        <v>-4.6462723356183958E-4</v>
      </c>
      <c r="P42" s="234">
        <f t="shared" si="7"/>
        <v>-9.9381646599330867E-3</v>
      </c>
      <c r="Q42" s="235">
        <f t="shared" si="8"/>
        <v>-9.9381646599330867E-3</v>
      </c>
      <c r="R42" s="234">
        <f t="shared" si="9"/>
        <v>0.99006183534006686</v>
      </c>
      <c r="S42" s="46">
        <f t="shared" si="10"/>
        <v>96.812553171825314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-1.4040120580996289E-2</v>
      </c>
      <c r="X42" s="53">
        <f t="shared" si="13"/>
        <v>1.9712498592891557E-4</v>
      </c>
    </row>
    <row r="43" spans="1:26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'Cálculo Pa média harmônica'!M44</f>
        <v>7.2338875217729575</v>
      </c>
      <c r="H43" s="234">
        <f>('Anual_1947-1989 (ref1987)'!AI45)</f>
        <v>7.442859984864123</v>
      </c>
      <c r="I43" s="234">
        <f t="shared" si="2"/>
        <v>0.97192309629414841</v>
      </c>
      <c r="J43" s="234">
        <f>('Anual_1947-1989 (ref1987)'!AP45)</f>
        <v>1.0793561025425611</v>
      </c>
      <c r="K43" s="234">
        <f t="shared" si="3"/>
        <v>7.9356102542561091E-2</v>
      </c>
      <c r="L43" s="234">
        <f>'Anual_1947-1989 (ref1987)'!AN45</f>
        <v>0.99034319500726498</v>
      </c>
      <c r="M43" s="234">
        <f t="shared" si="4"/>
        <v>-9.6568049927350241E-3</v>
      </c>
      <c r="N43" s="234">
        <f t="shared" si="5"/>
        <v>6.8517569406623055E-3</v>
      </c>
      <c r="O43" s="234">
        <f t="shared" si="6"/>
        <v>-5.4288460004500705E-4</v>
      </c>
      <c r="P43" s="234">
        <f t="shared" si="7"/>
        <v>6.3088723406172983E-3</v>
      </c>
      <c r="Q43" s="235">
        <f t="shared" si="8"/>
        <v>6.3088723406172983E-3</v>
      </c>
      <c r="R43" s="234">
        <f t="shared" si="9"/>
        <v>1.0063088723406173</v>
      </c>
      <c r="S43" s="46">
        <f t="shared" si="10"/>
        <v>97.423331210755578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-1.9396841235286864E-2</v>
      </c>
      <c r="X43" s="53">
        <f t="shared" si="13"/>
        <v>3.7623744990692484E-4</v>
      </c>
    </row>
    <row r="44" spans="1:26" ht="13.5" thickBot="1">
      <c r="A44" s="233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4">
        <f t="shared" si="0"/>
        <v>7.195439845693731E-2</v>
      </c>
      <c r="F44" s="234">
        <f t="shared" si="1"/>
        <v>3.4683396523905695E-2</v>
      </c>
      <c r="G44" s="234">
        <f>'Cálculo Pa média harmônica'!M45</f>
        <v>14.230270828759314</v>
      </c>
      <c r="H44" s="234">
        <f>('Anual_1947-1989 (ref1987)'!AI46)</f>
        <v>11.048864939077795</v>
      </c>
      <c r="I44" s="234">
        <f t="shared" si="2"/>
        <v>1.2879396125505593</v>
      </c>
      <c r="J44" s="234">
        <f>('Anual_1947-1989 (ref1987)'!AP46)</f>
        <v>0.95366387405000119</v>
      </c>
      <c r="K44" s="234">
        <f t="shared" si="3"/>
        <v>-4.6336125949998808E-2</v>
      </c>
      <c r="L44" s="234">
        <f>'Anual_1947-1989 (ref1987)'!AN46</f>
        <v>0.79507268529110797</v>
      </c>
      <c r="M44" s="234">
        <f t="shared" si="4"/>
        <v>-0.20492731470889203</v>
      </c>
      <c r="N44" s="234">
        <f t="shared" si="5"/>
        <v>-4.2941040965147458E-3</v>
      </c>
      <c r="O44" s="234">
        <f t="shared" si="6"/>
        <v>-8.9395289841020589E-3</v>
      </c>
      <c r="P44" s="234">
        <f t="shared" si="7"/>
        <v>-1.3233633080616805E-2</v>
      </c>
      <c r="Q44" s="235">
        <f t="shared" si="8"/>
        <v>-1.3233633080616805E-2</v>
      </c>
      <c r="R44" s="234">
        <f t="shared" si="9"/>
        <v>0.98676636691938324</v>
      </c>
      <c r="S44" s="46">
        <f t="shared" si="10"/>
        <v>96.134066592021043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-7.8689379250526745E-3</v>
      </c>
      <c r="X44" s="53">
        <f t="shared" si="13"/>
        <v>6.1920184068332289E-5</v>
      </c>
    </row>
    <row r="45" spans="1:26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'Cálculo Pa média harmônica'!M46</f>
        <v>28.677623530558023</v>
      </c>
      <c r="H45" s="234">
        <f>('Anual_1947-1989 (ref1987)'!AI47)</f>
        <v>23.563184667851882</v>
      </c>
      <c r="I45" s="234">
        <f t="shared" si="2"/>
        <v>1.2170521062750892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'Anual_1947-1989 (ref1987)'!AN47</f>
        <v>0.86425023943624268</v>
      </c>
      <c r="M45" s="234">
        <f t="shared" si="4"/>
        <v>-0.13574976056375732</v>
      </c>
      <c r="N45" s="234">
        <f t="shared" si="5"/>
        <v>-8.8663053680082989E-3</v>
      </c>
      <c r="O45" s="234">
        <f t="shared" si="6"/>
        <v>-1.9459262969126338E-3</v>
      </c>
      <c r="P45" s="234">
        <f t="shared" si="7"/>
        <v>-1.0812231664920933E-2</v>
      </c>
      <c r="Q45" s="235">
        <f t="shared" si="8"/>
        <v>-1.0812231664920933E-2</v>
      </c>
      <c r="R45" s="234">
        <f t="shared" si="9"/>
        <v>0.98918776833507904</v>
      </c>
      <c r="S45" s="46">
        <f t="shared" si="10"/>
        <v>95.094642793137169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7.9143787847602877E-3</v>
      </c>
      <c r="X45" s="53">
        <f t="shared" si="13"/>
        <v>6.2637391548663735E-5</v>
      </c>
      <c r="Y45" s="224">
        <f>AVERAGE(X45:X71)</f>
        <v>2.3248116430286684E-6</v>
      </c>
      <c r="Z45" s="224">
        <f>SQRT(Y45)</f>
        <v>1.5247333022626181E-3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'Anual_1900-2000 (ref1985e2000)'!J21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95.754577056260914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4"/>
      <c r="Z46" s="224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'Anual_1900-2000 (ref1985e2000)'!J22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96.373038510403092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'Anual_1900-2000 (ref1985e2000)'!J23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96.34387233654202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4">
        <f t="shared" si="0"/>
        <v>9.3373798980511374E-2</v>
      </c>
      <c r="F49" s="234">
        <f t="shared" si="1"/>
        <v>3.5139305793780579E-3</v>
      </c>
      <c r="G49" s="234">
        <f>'Anual_1900-2000 (ref1985e2000)'!J24</f>
        <v>23.314463274215104</v>
      </c>
      <c r="H49" s="234">
        <f>('Anual_1900-2000 (ref1985e2000)'!B24)</f>
        <v>21.571768666762537</v>
      </c>
      <c r="I49" s="234">
        <f t="shared" si="2"/>
        <v>1.0807858935617869</v>
      </c>
      <c r="J49" s="234">
        <f>('Anual_1900-2000 (ref1985e2000)'!R24)</f>
        <v>1.0405090985638821</v>
      </c>
      <c r="K49" s="234">
        <f t="shared" si="3"/>
        <v>4.0509098563882073E-2</v>
      </c>
      <c r="L49" s="234">
        <f>('Anual_1900-2000 (ref1985e2000)'!N24)</f>
        <v>0.90706287317240264</v>
      </c>
      <c r="M49" s="234">
        <f t="shared" si="4"/>
        <v>-9.2937126827597361E-2</v>
      </c>
      <c r="N49" s="234">
        <f t="shared" si="5"/>
        <v>4.0880601335821706E-3</v>
      </c>
      <c r="O49" s="234">
        <f t="shared" si="6"/>
        <v>-3.6003525398063582E-4</v>
      </c>
      <c r="P49" s="234">
        <f t="shared" si="7"/>
        <v>3.7280248796015348E-3</v>
      </c>
      <c r="Q49" s="235">
        <f t="shared" si="8"/>
        <v>3.7280248796015348E-3</v>
      </c>
      <c r="R49" s="234">
        <f t="shared" si="9"/>
        <v>1.0037280248796014</v>
      </c>
      <c r="S49" s="46">
        <f t="shared" si="10"/>
        <v>96.703044689609797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'Anual_1900-2000 (ref1985e2000)'!J25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97.439825788696751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4">
        <f t="shared" si="0"/>
        <v>7.9434343089017617E-2</v>
      </c>
      <c r="F51" s="234">
        <f t="shared" si="1"/>
        <v>-1.9104776707794632E-2</v>
      </c>
      <c r="G51" s="234">
        <f>'Anual_1900-2000 (ref1985e2000)'!J26</f>
        <v>1.1711701863893196</v>
      </c>
      <c r="H51" s="234">
        <f>('Anual_1900-2000 (ref1985e2000)'!B26)</f>
        <v>1.0835342435636763</v>
      </c>
      <c r="I51" s="234">
        <f t="shared" si="2"/>
        <v>1.0808797168582454</v>
      </c>
      <c r="J51" s="234">
        <f>('Anual_1900-2000 (ref1985e2000)'!R26)</f>
        <v>1.0101813129872743</v>
      </c>
      <c r="K51" s="234">
        <f t="shared" si="3"/>
        <v>1.0181312987274316E-2</v>
      </c>
      <c r="L51" s="234">
        <f>('Anual_1900-2000 (ref1985e2000)'!N26)</f>
        <v>0.92049825088490445</v>
      </c>
      <c r="M51" s="234">
        <f t="shared" si="4"/>
        <v>-7.9501749115095555E-2</v>
      </c>
      <c r="N51" s="234">
        <f t="shared" si="5"/>
        <v>8.7415704905216519E-4</v>
      </c>
      <c r="O51" s="234">
        <f t="shared" si="6"/>
        <v>1.6500445962421746E-3</v>
      </c>
      <c r="P51" s="234">
        <f t="shared" si="7"/>
        <v>2.5242016452943399E-3</v>
      </c>
      <c r="Q51" s="235">
        <f t="shared" si="8"/>
        <v>2.5242016452943399E-3</v>
      </c>
      <c r="R51" s="234">
        <f t="shared" si="9"/>
        <v>1.0025242016452944</v>
      </c>
      <c r="S51" s="46">
        <f t="shared" si="10"/>
        <v>97.685783557269787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'Trimestral_1996-2018 (ref2010)'!J32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97.723389791933542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'Trimestral_1996-2018 (ref2010)'!J33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97.580572807276852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'Trimestral_1996-2018 (ref2010)'!J34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96.312934643011459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4">
        <f t="shared" si="0"/>
        <v>0.11319880679487761</v>
      </c>
      <c r="F55" s="234">
        <f t="shared" si="1"/>
        <v>-2.26366534727728E-2</v>
      </c>
      <c r="G55" s="234">
        <f>'Trimestral_1996-2018 (ref2010)'!J35</f>
        <v>1.0686428353299242</v>
      </c>
      <c r="H55" s="234">
        <f>('Trimestral_1996-2018 (ref2010)'!B35)</f>
        <v>1.0404176133098821</v>
      </c>
      <c r="I55" s="234">
        <f t="shared" si="2"/>
        <v>1.0271287429768217</v>
      </c>
      <c r="J55" s="234">
        <f>('Trimestral_1996-2018 (ref2010)'!R35)</f>
        <v>0.95881711569433592</v>
      </c>
      <c r="K55" s="234">
        <f t="shared" si="3"/>
        <v>-4.118288430566408E-2</v>
      </c>
      <c r="L55" s="234">
        <f>('Trimestral_1996-2018 (ref2010)'!N35)</f>
        <v>0.99427662260467908</v>
      </c>
      <c r="M55" s="234">
        <f t="shared" si="4"/>
        <v>-5.7233773953209166E-3</v>
      </c>
      <c r="N55" s="234">
        <f t="shared" si="5"/>
        <v>-4.7883235854740856E-3</v>
      </c>
      <c r="O55" s="234">
        <f t="shared" si="6"/>
        <v>1.3030388912532284E-4</v>
      </c>
      <c r="P55" s="234">
        <f t="shared" si="7"/>
        <v>-4.6580196963487627E-3</v>
      </c>
      <c r="Q55" s="235">
        <f t="shared" si="8"/>
        <v>-4.6580196963487627E-3</v>
      </c>
      <c r="R55" s="234">
        <f t="shared" si="9"/>
        <v>0.99534198030365129</v>
      </c>
      <c r="S55" s="46">
        <f t="shared" si="10"/>
        <v>95.864307096431162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'Anual_2000-2017 (ref2010)'!D27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95.413140071949613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'Anual_2000-2017 (ref2010)'!D28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95.712871149140113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'Anual_2000-2017 (ref2010)'!D29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95.491091735226348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'Anual_2000-2017 (ref2010)'!D30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95.988776884190344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'Anual_2000-2017 (ref2010)'!D31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95.486102769617418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'Anual_2000-2017 (ref2010)'!D32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96.218233689355174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'Anual_2000-2017 (ref2010)'!D33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96.340092073466138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'Anual_2000-2017 (ref2010)'!D34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96.72338186598995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'Anual_2000-2017 (ref2010)'!D35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96.718633994168002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'Anual_2000-2017 (ref2010)'!D36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98.290921474473535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'Anual_2000-2017 (ref2010)'!D37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99.06909533292486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4">(C67+D67)/2</f>
        <v>0.12382652510197809</v>
      </c>
      <c r="F67" s="234">
        <f t="shared" ref="F67:F72" si="15">(C67-D67)</f>
        <v>-1.3591954739177028E-2</v>
      </c>
      <c r="G67" s="234">
        <f>'Anual_2000-2017 (ref2010)'!D38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98.530613224605219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4"/>
        <v>0.1278093014523356</v>
      </c>
      <c r="F68" s="234">
        <f t="shared" si="15"/>
        <v>-2.3014960371324361E-2</v>
      </c>
      <c r="G68" s="234">
        <f>'Anual_2000-2017 (ref2010)'!D39</f>
        <v>1.0785872103497052</v>
      </c>
      <c r="H68" s="234">
        <f>('Anual_2000-2017 (ref2010)'!B39)</f>
        <v>1.0747220368653212</v>
      </c>
      <c r="I68" s="234">
        <f t="shared" ref="I68:I72" si="16">(G68/H68)</f>
        <v>1.0035964401508484</v>
      </c>
      <c r="J68" s="234">
        <f>('Anual_2000-2017 (ref2010)'!K39)</f>
        <v>0.97584634779115498</v>
      </c>
      <c r="K68" s="234">
        <f t="shared" ref="K68:K73" si="17">J68-1</f>
        <v>-2.4153652208845022E-2</v>
      </c>
      <c r="L68" s="234">
        <f>('Anual_2000-2017 (ref2010)'!H39)</f>
        <v>1.0086724691694453</v>
      </c>
      <c r="M68" s="234">
        <f t="shared" ref="M68:M73" si="18">L68-1</f>
        <v>8.6724691694453071E-3</v>
      </c>
      <c r="N68" s="234">
        <f t="shared" ref="N68:N72" si="19">(E68)*(I68)*(K68)</f>
        <v>-3.0981638479609871E-3</v>
      </c>
      <c r="O68" s="234">
        <f t="shared" ref="O68:O72" si="20">(F68*M68)/L68</f>
        <v>-1.9788042239386841E-4</v>
      </c>
      <c r="P68" s="234">
        <f t="shared" ref="P68:P72" si="21">(N68+O68)</f>
        <v>-3.2960442703548554E-3</v>
      </c>
      <c r="Q68" s="235">
        <f t="shared" ref="Q68:Q73" si="22">P68</f>
        <v>-3.2960442703548554E-3</v>
      </c>
      <c r="R68" s="234">
        <f t="shared" ref="R68:R72" si="23">P68+1</f>
        <v>0.9967039557296451</v>
      </c>
      <c r="S68" s="46">
        <f t="shared" ref="S68:S72" si="24">S67*R68</f>
        <v>98.205851961431705</v>
      </c>
      <c r="U68" s="46">
        <f>'SNA 2008'!S68</f>
        <v>96.088361712867822</v>
      </c>
      <c r="V68" s="150">
        <f>(U68/U67)-1</f>
        <v>-3.2835221809014437E-3</v>
      </c>
      <c r="W68" s="150">
        <f>V68-Q68</f>
        <v>1.2522089453411746E-5</v>
      </c>
      <c r="X68" s="53">
        <f>W68^2</f>
        <v>1.5680272427924567E-10</v>
      </c>
    </row>
    <row r="69" spans="1:24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4"/>
        <v>0.12342702908294979</v>
      </c>
      <c r="F69" s="234">
        <f t="shared" si="15"/>
        <v>-2.661520175021323E-2</v>
      </c>
      <c r="G69" s="234">
        <f>'Anual_2000-2017 (ref2010)'!D40</f>
        <v>1.0838050928286407</v>
      </c>
      <c r="H69" s="234">
        <f>('Anual_2000-2017 (ref2010)'!B40)</f>
        <v>1.0380542406279463</v>
      </c>
      <c r="I69" s="234">
        <f t="shared" si="16"/>
        <v>1.04407366244467</v>
      </c>
      <c r="J69" s="234">
        <f>('Anual_2000-2017 (ref2010)'!K40)</f>
        <v>0.95711264357757908</v>
      </c>
      <c r="K69" s="234">
        <f t="shared" si="17"/>
        <v>-4.2887356422420919E-2</v>
      </c>
      <c r="L69" s="234">
        <f>('Anual_2000-2017 (ref2010)'!H40)</f>
        <v>0.97901046200932174</v>
      </c>
      <c r="M69" s="234">
        <f t="shared" si="18"/>
        <v>-2.0989537990678264E-2</v>
      </c>
      <c r="N69" s="234">
        <f t="shared" si="19"/>
        <v>-5.526761113062233E-3</v>
      </c>
      <c r="O69" s="234">
        <f t="shared" si="20"/>
        <v>5.7061779209091655E-4</v>
      </c>
      <c r="P69" s="234">
        <f t="shared" si="21"/>
        <v>-4.9561433209713169E-3</v>
      </c>
      <c r="Q69" s="235">
        <f t="shared" si="22"/>
        <v>-4.9561433209713169E-3</v>
      </c>
      <c r="R69" s="234">
        <f t="shared" si="23"/>
        <v>0.99504385667902873</v>
      </c>
      <c r="S69" s="46">
        <f t="shared" si="24"/>
        <v>97.719129684152762</v>
      </c>
      <c r="U69" s="46">
        <f>'SNA 2008'!S69</f>
        <v>95.615103895936855</v>
      </c>
      <c r="V69" s="150">
        <f>(U69/U68)-1</f>
        <v>-4.9252355695807992E-3</v>
      </c>
      <c r="W69" s="150">
        <f>V69-Q69</f>
        <v>3.0907751390517671E-5</v>
      </c>
      <c r="X69" s="53">
        <f>W69^2</f>
        <v>9.5528909601804708E-10</v>
      </c>
    </row>
    <row r="70" spans="1:24"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4"/>
        <v>0.13476812968839619</v>
      </c>
      <c r="F70" s="234">
        <f t="shared" si="15"/>
        <v>-1.153243102198262E-2</v>
      </c>
      <c r="G70" s="234">
        <f>'Anual_2000-2017 (ref2010)'!D41</f>
        <v>1.0884029874075856</v>
      </c>
      <c r="H70" s="234">
        <f>('Anual_2000-2017 (ref2010)'!B41)</f>
        <v>1.1378327765298122</v>
      </c>
      <c r="I70" s="234">
        <f t="shared" si="16"/>
        <v>0.95655794933858496</v>
      </c>
      <c r="J70" s="234">
        <f>('Anual_2000-2017 (ref2010)'!K41)</f>
        <v>0.91561337926834319</v>
      </c>
      <c r="K70" s="234">
        <f t="shared" si="17"/>
        <v>-8.4386620731656814E-2</v>
      </c>
      <c r="L70" s="234">
        <f>('Anual_2000-2017 (ref2010)'!H41)</f>
        <v>1.0925281851086823</v>
      </c>
      <c r="M70" s="234">
        <f t="shared" si="18"/>
        <v>9.2528185108682326E-2</v>
      </c>
      <c r="N70" s="234">
        <f t="shared" si="19"/>
        <v>-1.087857680641203E-2</v>
      </c>
      <c r="O70" s="234">
        <f t="shared" si="20"/>
        <v>-9.76702410884684E-4</v>
      </c>
      <c r="P70" s="234">
        <f t="shared" si="21"/>
        <v>-1.1855279217296713E-2</v>
      </c>
      <c r="Q70" s="235">
        <f t="shared" si="22"/>
        <v>-1.1855279217296713E-2</v>
      </c>
      <c r="R70" s="234">
        <f t="shared" si="23"/>
        <v>0.98814472078270332</v>
      </c>
      <c r="S70" s="46">
        <f t="shared" si="24"/>
        <v>96.560642116875911</v>
      </c>
      <c r="U70" s="46">
        <f>'SNA 2008'!S70</f>
        <v>94.495799061044096</v>
      </c>
      <c r="V70" s="150">
        <f>(U70/U69)-1</f>
        <v>-1.1706360075819822E-2</v>
      </c>
      <c r="W70" s="150">
        <f>V70-Q70</f>
        <v>1.4891914147689179E-4</v>
      </c>
      <c r="X70" s="53">
        <f>W70^2</f>
        <v>2.2176910698214514E-8</v>
      </c>
    </row>
    <row r="71" spans="1:24">
      <c r="B71" s="123">
        <v>2016</v>
      </c>
      <c r="C71" s="48">
        <f>('Anual_2000-2017 (ref2010)'!H20/'Anual_2000-2017 (ref2010)'!B20)</f>
        <v>0.14420713447784816</v>
      </c>
      <c r="D71" s="48">
        <f>-('Anual_2000-2017 (ref2010)'!I20/'Anual_2000-2017 (ref2010)'!B20)</f>
        <v>0.13958391991471306</v>
      </c>
      <c r="E71" s="234">
        <f t="shared" ref="E71" si="25">(C71+D71)/2</f>
        <v>0.14189552719628062</v>
      </c>
      <c r="F71" s="234">
        <f t="shared" ref="F71" si="26">(C71-D71)</f>
        <v>4.6232145631351085E-3</v>
      </c>
      <c r="G71" s="234">
        <f>'Anual_2000-2017 (ref2010)'!D42</f>
        <v>1.0816490031557697</v>
      </c>
      <c r="H71" s="234">
        <f>('Anual_2000-2017 (ref2010)'!B42)</f>
        <v>1.0018368403781865</v>
      </c>
      <c r="I71" s="234">
        <f t="shared" si="16"/>
        <v>1.0796658293654431</v>
      </c>
      <c r="J71" s="234">
        <f>('Anual_2000-2017 (ref2010)'!K42)</f>
        <v>1.0004370868484982</v>
      </c>
      <c r="K71" s="234">
        <f t="shared" si="17"/>
        <v>4.3708684849819157E-4</v>
      </c>
      <c r="L71" s="234">
        <f>('Anual_2000-2017 (ref2010)'!H42)</f>
        <v>0.92601016073567388</v>
      </c>
      <c r="M71" s="234">
        <f t="shared" si="18"/>
        <v>-7.3989839264326118E-2</v>
      </c>
      <c r="N71" s="234">
        <f t="shared" si="19"/>
        <v>6.696159681582072E-5</v>
      </c>
      <c r="O71" s="234">
        <f t="shared" si="20"/>
        <v>-3.6940296868783628E-4</v>
      </c>
      <c r="P71" s="234">
        <f t="shared" si="21"/>
        <v>-3.0244137187201558E-4</v>
      </c>
      <c r="Q71" s="235">
        <f t="shared" si="22"/>
        <v>-3.0244137187201558E-4</v>
      </c>
      <c r="R71" s="234">
        <f t="shared" si="23"/>
        <v>0.99969755862812804</v>
      </c>
      <c r="S71" s="46">
        <f t="shared" si="24"/>
        <v>96.53143818380525</v>
      </c>
      <c r="U71" s="46">
        <f>'SNA 2008'!S71</f>
        <v>94.471098639336049</v>
      </c>
      <c r="V71" s="150">
        <f>(U71/U70)-1</f>
        <v>-2.6139174390271691E-4</v>
      </c>
      <c r="W71" s="150">
        <f>V71-Q71</f>
        <v>4.1049627969298665E-5</v>
      </c>
      <c r="X71" s="53">
        <f>W71^2</f>
        <v>1.6850719564178272E-9</v>
      </c>
    </row>
    <row r="72" spans="1:24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4"/>
        <v>0.12059878477155192</v>
      </c>
      <c r="F72" s="234">
        <f t="shared" si="15"/>
        <v>1.0153917926460518E-2</v>
      </c>
      <c r="G72" s="234">
        <f>'Trimestral_1996-2018 (ref2010)'!J52</f>
        <v>1.0324524686550844</v>
      </c>
      <c r="H72" s="234">
        <f>('Trimestral_1996-2018 (ref2010)'!B52)</f>
        <v>1.0009161006510061</v>
      </c>
      <c r="I72" s="234">
        <f t="shared" si="16"/>
        <v>1.0315075039591897</v>
      </c>
      <c r="J72" s="234">
        <f>('Trimestral_1996-2018 (ref2010)'!R52)</f>
        <v>1.0537110649126122</v>
      </c>
      <c r="K72" s="234">
        <f t="shared" si="17"/>
        <v>5.3711064912612239E-2</v>
      </c>
      <c r="L72" s="234">
        <f>('Trimestral_1996-2018 (ref2010)'!N52)</f>
        <v>0.9444236151842561</v>
      </c>
      <c r="M72" s="234">
        <f t="shared" si="18"/>
        <v>-5.5576384815743896E-2</v>
      </c>
      <c r="N72" s="234">
        <f t="shared" si="19"/>
        <v>6.6815786725145446E-3</v>
      </c>
      <c r="O72" s="234">
        <f t="shared" si="20"/>
        <v>-5.9752640763684444E-4</v>
      </c>
      <c r="P72" s="234">
        <f t="shared" si="21"/>
        <v>6.0840522648777E-3</v>
      </c>
      <c r="Q72" s="235">
        <f t="shared" si="22"/>
        <v>6.0840522648777E-3</v>
      </c>
      <c r="R72" s="234">
        <f t="shared" si="23"/>
        <v>1.0060840522648777</v>
      </c>
      <c r="S72" s="46">
        <f t="shared" si="24"/>
        <v>97.118740498919337</v>
      </c>
      <c r="U72" s="46">
        <f>'SNA 2008'!S72</f>
        <v>95.048054239314766</v>
      </c>
      <c r="V72" s="150">
        <f>(U72/U71)-1</f>
        <v>6.1072180623342742E-3</v>
      </c>
      <c r="W72" s="150">
        <f>V72-Q72</f>
        <v>2.3165797456574204E-5</v>
      </c>
      <c r="X72" s="53">
        <f>W72^2</f>
        <v>5.3665417179901988E-10</v>
      </c>
    </row>
    <row r="73" spans="1:24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27">(C73+D73)/2</f>
        <v>0.14541029244699863</v>
      </c>
      <c r="F73" s="234">
        <f t="shared" ref="F73" si="28">(C73-D73)</f>
        <v>5.2863040450293886E-3</v>
      </c>
      <c r="G73" s="234">
        <f>'Trimestral_1996-2018 (ref2010)'!J53</f>
        <v>1.0295245123718677</v>
      </c>
      <c r="H73" s="234">
        <f>('Trimestral_1996-2018 (ref2010)'!B53)</f>
        <v>1.1783472189150255</v>
      </c>
      <c r="I73" s="234">
        <f t="shared" ref="I73" si="29">(G73/H73)</f>
        <v>0.87370216167676984</v>
      </c>
      <c r="J73" s="234">
        <f>('Trimestral_1996-2018 (ref2010)'!R53)</f>
        <v>0.99391944957074829</v>
      </c>
      <c r="K73" s="234">
        <f t="shared" si="17"/>
        <v>-6.0805504292517076E-3</v>
      </c>
      <c r="L73" s="234">
        <f>('Trimestral_1996-2018 (ref2010)'!N53)</f>
        <v>1.1480505082312793</v>
      </c>
      <c r="M73" s="234">
        <f t="shared" si="18"/>
        <v>0.1480505082312793</v>
      </c>
      <c r="N73" s="234">
        <f t="shared" ref="N73" si="30">(E73)*(I73)*(K73)</f>
        <v>-7.7250527343541227E-4</v>
      </c>
      <c r="O73" s="234">
        <f t="shared" ref="O73" si="31">(F73*M73)/L73</f>
        <v>6.817121676444593E-4</v>
      </c>
      <c r="P73" s="234">
        <f t="shared" ref="P73" si="32">(N73+O73)</f>
        <v>-9.0793105790952966E-5</v>
      </c>
      <c r="Q73" s="235">
        <f t="shared" si="22"/>
        <v>-9.0793105790952966E-5</v>
      </c>
      <c r="R73" s="234">
        <f t="shared" ref="R73" si="33">P73+1</f>
        <v>0.99990920689420903</v>
      </c>
      <c r="S73" s="46">
        <f t="shared" ref="S73" si="34">S72*R73</f>
        <v>97.109922786838936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B37" activePane="bottomRight" state="frozen"/>
      <selection activeCell="U5" sqref="U5"/>
      <selection pane="topRight" activeCell="U5" sqref="U5"/>
      <selection pane="bottomLeft" activeCell="U5" sqref="U5"/>
      <selection pane="bottomRight" activeCell="F47" sqref="F47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40" t="s">
        <v>146</v>
      </c>
      <c r="S1" s="340"/>
      <c r="T1" s="340"/>
      <c r="U1" s="340"/>
      <c r="V1" s="340"/>
      <c r="W1" s="340"/>
      <c r="X1" s="340"/>
      <c r="Y1" s="339" t="s">
        <v>65</v>
      </c>
      <c r="Z1" s="339"/>
      <c r="AA1" s="339"/>
      <c r="AB1" s="339"/>
      <c r="AC1" s="339"/>
      <c r="AD1" s="339"/>
      <c r="AE1" s="331" t="s">
        <v>40</v>
      </c>
      <c r="AF1" s="331"/>
      <c r="AG1" s="331"/>
      <c r="AH1" s="331"/>
      <c r="AI1" s="331"/>
      <c r="AJ1" s="331"/>
      <c r="AK1" s="331"/>
      <c r="AL1" s="331"/>
      <c r="AM1" s="287"/>
      <c r="AN1" s="265"/>
      <c r="AO1" s="95"/>
      <c r="AP1" s="162"/>
      <c r="AQ1" s="333" t="s">
        <v>52</v>
      </c>
      <c r="AR1" s="334"/>
      <c r="AS1" s="334"/>
      <c r="AT1" s="334"/>
      <c r="AU1" s="334"/>
      <c r="AV1" s="334"/>
      <c r="AW1" s="334"/>
      <c r="AX1" s="334"/>
      <c r="AY1" s="334"/>
      <c r="AZ1" s="334"/>
      <c r="BA1" s="334"/>
      <c r="BB1" s="334"/>
      <c r="BC1" s="334"/>
      <c r="BD1" s="334"/>
      <c r="BE1" s="334"/>
      <c r="BF1" s="307"/>
      <c r="BG1" s="307"/>
      <c r="BH1" s="337" t="s">
        <v>53</v>
      </c>
      <c r="BI1" s="337"/>
      <c r="BJ1" s="337"/>
    </row>
    <row r="2" spans="1:63" s="93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89"/>
      <c r="S2" s="289"/>
      <c r="T2" s="289"/>
      <c r="U2" s="289"/>
      <c r="V2" s="289"/>
      <c r="W2" s="289"/>
      <c r="X2" s="289"/>
      <c r="Y2" s="339"/>
      <c r="Z2" s="339"/>
      <c r="AA2" s="339"/>
      <c r="AB2" s="339"/>
      <c r="AC2" s="339"/>
      <c r="AD2" s="339"/>
      <c r="AE2" s="332"/>
      <c r="AF2" s="332"/>
      <c r="AG2" s="332"/>
      <c r="AH2" s="332"/>
      <c r="AI2" s="332"/>
      <c r="AJ2" s="332"/>
      <c r="AK2" s="332"/>
      <c r="AL2" s="332"/>
      <c r="AM2" s="288"/>
      <c r="AN2" s="266"/>
      <c r="AO2" s="96"/>
      <c r="AP2" s="162"/>
      <c r="AQ2" s="335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08"/>
      <c r="BG2" s="308"/>
      <c r="BH2" s="338"/>
      <c r="BI2" s="338"/>
      <c r="BJ2" s="338"/>
    </row>
    <row r="3" spans="1:63" s="191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5" t="s">
        <v>16</v>
      </c>
      <c r="K3" s="166" t="s">
        <v>17</v>
      </c>
      <c r="L3" s="166" t="s">
        <v>18</v>
      </c>
      <c r="M3" s="166" t="s">
        <v>19</v>
      </c>
      <c r="N3" s="166" t="s">
        <v>24</v>
      </c>
      <c r="O3" s="166" t="s">
        <v>21</v>
      </c>
      <c r="P3" s="166" t="s">
        <v>22</v>
      </c>
      <c r="Q3" s="166" t="s">
        <v>23</v>
      </c>
      <c r="R3" s="167" t="s">
        <v>60</v>
      </c>
      <c r="S3" s="168" t="s">
        <v>61</v>
      </c>
      <c r="T3" s="169" t="s">
        <v>62</v>
      </c>
      <c r="U3" s="170" t="s">
        <v>63</v>
      </c>
      <c r="V3" s="170" t="s">
        <v>64</v>
      </c>
      <c r="W3" s="171" t="s">
        <v>63</v>
      </c>
      <c r="X3" s="171" t="s">
        <v>64</v>
      </c>
      <c r="Y3" s="172" t="s">
        <v>69</v>
      </c>
      <c r="Z3" s="173" t="s">
        <v>70</v>
      </c>
      <c r="AA3" s="291" t="s">
        <v>150</v>
      </c>
      <c r="AB3" s="292" t="s">
        <v>148</v>
      </c>
      <c r="AC3" s="174" t="s">
        <v>147</v>
      </c>
      <c r="AD3" s="290" t="s">
        <v>149</v>
      </c>
      <c r="AE3" s="94" t="s">
        <v>66</v>
      </c>
      <c r="AF3" s="94" t="s">
        <v>152</v>
      </c>
      <c r="AG3" s="293" t="s">
        <v>151</v>
      </c>
      <c r="AH3" s="278" t="s">
        <v>138</v>
      </c>
      <c r="AI3" s="94" t="s">
        <v>67</v>
      </c>
      <c r="AJ3" s="94" t="s">
        <v>68</v>
      </c>
      <c r="AK3" s="187" t="s">
        <v>93</v>
      </c>
      <c r="AL3" s="188" t="s">
        <v>94</v>
      </c>
      <c r="AM3" s="294" t="s">
        <v>153</v>
      </c>
      <c r="AN3" s="277" t="s">
        <v>139</v>
      </c>
      <c r="AO3" s="163" t="s">
        <v>38</v>
      </c>
      <c r="AP3" s="164" t="s">
        <v>90</v>
      </c>
      <c r="AQ3" s="306" t="s">
        <v>41</v>
      </c>
      <c r="AR3" s="306" t="s">
        <v>42</v>
      </c>
      <c r="AS3" s="295" t="s">
        <v>154</v>
      </c>
      <c r="AT3" s="284" t="s">
        <v>142</v>
      </c>
      <c r="AU3" s="306" t="s">
        <v>71</v>
      </c>
      <c r="AV3" s="306" t="s">
        <v>72</v>
      </c>
      <c r="AW3" s="312" t="s">
        <v>45</v>
      </c>
      <c r="AX3" s="310" t="s">
        <v>46</v>
      </c>
      <c r="AY3" s="296" t="s">
        <v>155</v>
      </c>
      <c r="AZ3" s="285" t="s">
        <v>143</v>
      </c>
      <c r="BA3" s="310" t="s">
        <v>47</v>
      </c>
      <c r="BB3" s="311" t="s">
        <v>48</v>
      </c>
      <c r="BC3" s="295" t="s">
        <v>156</v>
      </c>
      <c r="BD3" s="284" t="s">
        <v>144</v>
      </c>
      <c r="BE3" s="309" t="s">
        <v>49</v>
      </c>
      <c r="BF3" s="297" t="s">
        <v>157</v>
      </c>
      <c r="BG3" s="286" t="s">
        <v>145</v>
      </c>
      <c r="BH3" s="303" t="s">
        <v>16</v>
      </c>
      <c r="BI3" s="304" t="s">
        <v>55</v>
      </c>
      <c r="BJ3" s="305" t="s">
        <v>54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 t="shared" ref="AL5:AL47" si="11">(AK5/AF5)</f>
        <v>1.020314641524511</v>
      </c>
      <c r="AM5" s="100">
        <f>(AK5/AG5)</f>
        <v>1.020562726694578</v>
      </c>
      <c r="AN5" s="100">
        <f t="shared" ref="AN5:AN47" si="12">(AK5/AH5)</f>
        <v>0.9925562228052186</v>
      </c>
      <c r="AO5" s="106">
        <f t="shared" ref="AO5:AO47" si="13">(B5/AE5)</f>
        <v>7.1205272727272725E-5</v>
      </c>
      <c r="AP5" s="100">
        <f t="shared" ref="AP5:AP46" si="14">(AI5/AJ5)</f>
        <v>0.96830823228107543</v>
      </c>
      <c r="AQ5" s="106">
        <f t="shared" ref="AQ5:AQ47" si="15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6">AQ5/AH5</f>
        <v>6.8424135800807439E-7</v>
      </c>
      <c r="AU5" s="106">
        <f t="shared" ref="AU5:AU47" si="17">(G5/AI5)</f>
        <v>8.0564781346138977E-6</v>
      </c>
      <c r="AV5" s="106">
        <f t="shared" ref="AV5:AV47" si="18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9">(BB5/B4)</f>
        <v>1.0934518375299696</v>
      </c>
      <c r="BF5" s="100">
        <f>(BC5/B4)</f>
        <v>1.0934544723410538</v>
      </c>
      <c r="BG5" s="100">
        <f t="shared" ref="BG5:BG47" si="20">(BD5/B4)</f>
        <v>1.0931570267224249</v>
      </c>
      <c r="BH5" s="100">
        <f t="shared" ref="BH5:BH47" si="21">(BH4*Z5)</f>
        <v>109.7</v>
      </c>
      <c r="BI5" s="100">
        <f t="shared" ref="BI5:BI47" si="22">(BI4*BE5)</f>
        <v>109.34518375299696</v>
      </c>
      <c r="BJ5" s="100">
        <f t="shared" ref="BJ5:BJ46" si="23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4">(B6/B5)</f>
        <v>1.1663452266152363</v>
      </c>
      <c r="K6" s="124">
        <f t="shared" ref="K6:K47" si="25">(C6/C5)</f>
        <v>1.1728081321473951</v>
      </c>
      <c r="L6" s="124">
        <f t="shared" ref="L6:L47" si="26">(D6/D5)</f>
        <v>1.2477064220183485</v>
      </c>
      <c r="M6" s="124">
        <f t="shared" ref="M6:M47" si="27">(E6/E5)</f>
        <v>1.1931818181818183</v>
      </c>
      <c r="N6" s="124">
        <f t="shared" ref="N6:N44" si="28">(F6/F5)</f>
        <v>8.5</v>
      </c>
      <c r="O6" s="124">
        <f t="shared" ref="O6:O47" si="29">(G6/G5)</f>
        <v>0.93478260869565222</v>
      </c>
      <c r="P6" s="124">
        <f t="shared" ref="P6:Q47" si="30">(H6/H5)</f>
        <v>1.0095238095238095</v>
      </c>
      <c r="Q6" s="124">
        <f t="shared" ref="Q6:Q20" si="31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2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3">(AD6)</f>
        <v>1.0596574784322546</v>
      </c>
      <c r="AG6" s="100">
        <f t="shared" ref="AG6:AG47" si="34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5">GEOMEAN(AI6:AJ6)</f>
        <v>1.042271813803276</v>
      </c>
      <c r="AL6" s="100">
        <f t="shared" si="11"/>
        <v>0.9835931279844311</v>
      </c>
      <c r="AM6" s="100">
        <f t="shared" ref="AM6:AM47" si="36">(AK6/AG6)</f>
        <v>0.99979923795481584</v>
      </c>
      <c r="AN6" s="100">
        <f t="shared" si="12"/>
        <v>0.96238254492367192</v>
      </c>
      <c r="AO6" s="106">
        <f t="shared" si="13"/>
        <v>8.1225381818181817E-5</v>
      </c>
      <c r="AP6" s="100">
        <f t="shared" si="14"/>
        <v>0.99998015282922292</v>
      </c>
      <c r="AQ6" s="106">
        <f t="shared" si="15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6"/>
        <v>1.0072918151345284E-7</v>
      </c>
      <c r="AU6" s="106">
        <f t="shared" si="17"/>
        <v>7.5011712877493446E-6</v>
      </c>
      <c r="AV6" s="106">
        <f t="shared" si="18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9"/>
        <v>1.0769752700522601</v>
      </c>
      <c r="BF6" s="100">
        <f t="shared" ref="BF6:BF47" si="47">(BC6/B5)</f>
        <v>1.0769977611312571</v>
      </c>
      <c r="BG6" s="100">
        <f t="shared" si="20"/>
        <v>1.0769458336915256</v>
      </c>
      <c r="BH6" s="100">
        <f t="shared" si="21"/>
        <v>118.1469</v>
      </c>
      <c r="BI6" s="100">
        <f t="shared" si="22"/>
        <v>117.76205880129791</v>
      </c>
      <c r="BJ6" s="100">
        <f t="shared" si="23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4"/>
        <v>1.1637040099214548</v>
      </c>
      <c r="K7" s="124">
        <f t="shared" si="25"/>
        <v>1.1381365113759481</v>
      </c>
      <c r="L7" s="124">
        <f t="shared" si="26"/>
        <v>1.1838235294117649</v>
      </c>
      <c r="M7" s="124">
        <f t="shared" si="27"/>
        <v>1.1428571428571428</v>
      </c>
      <c r="N7" s="124">
        <f t="shared" si="28"/>
        <v>0.76470588235294112</v>
      </c>
      <c r="O7" s="124">
        <f t="shared" si="29"/>
        <v>1.2046511627906977</v>
      </c>
      <c r="P7" s="124">
        <f t="shared" si="30"/>
        <v>1.0094339622641508</v>
      </c>
      <c r="Q7" s="124">
        <f t="shared" si="31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2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3"/>
        <v>1.1116248009812979</v>
      </c>
      <c r="AG7" s="100">
        <f t="shared" si="34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5"/>
        <v>1.1608354047327387</v>
      </c>
      <c r="AL7" s="100">
        <f t="shared" si="11"/>
        <v>1.0442690768575869</v>
      </c>
      <c r="AM7" s="100">
        <f t="shared" si="36"/>
        <v>1.0613291052453664</v>
      </c>
      <c r="AN7" s="100">
        <f t="shared" si="12"/>
        <v>1.1096387304307676</v>
      </c>
      <c r="AO7" s="106">
        <f t="shared" si="13"/>
        <v>9.3945163636363651E-5</v>
      </c>
      <c r="AP7" s="100">
        <f t="shared" si="14"/>
        <v>1.659955259121948</v>
      </c>
      <c r="AQ7" s="106">
        <f t="shared" si="15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6"/>
        <v>1.5641945969038291E-6</v>
      </c>
      <c r="AU7" s="106">
        <f t="shared" si="17"/>
        <v>6.297210828830506E-6</v>
      </c>
      <c r="AV7" s="106">
        <f t="shared" si="18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9"/>
        <v>1.1113332527555175</v>
      </c>
      <c r="BF7" s="100">
        <f t="shared" si="47"/>
        <v>1.1116066447224604</v>
      </c>
      <c r="BG7" s="100">
        <f t="shared" si="20"/>
        <v>1.1123808206588368</v>
      </c>
      <c r="BH7" s="100">
        <f t="shared" si="21"/>
        <v>126.18088920000001</v>
      </c>
      <c r="BI7" s="100">
        <f t="shared" si="22"/>
        <v>130.87289185883293</v>
      </c>
      <c r="BJ7" s="100">
        <f t="shared" si="23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4"/>
        <v>1.2390763765541741</v>
      </c>
      <c r="K8" s="124">
        <f t="shared" si="25"/>
        <v>1.2598762494050453</v>
      </c>
      <c r="L8" s="124">
        <f t="shared" si="26"/>
        <v>1.183229813664596</v>
      </c>
      <c r="M8" s="124">
        <f t="shared" si="27"/>
        <v>1.4972222222222225</v>
      </c>
      <c r="N8" s="124">
        <f t="shared" si="28"/>
        <v>1.6153846153846156</v>
      </c>
      <c r="O8" s="124">
        <f t="shared" si="29"/>
        <v>1.2934362934362935</v>
      </c>
      <c r="P8" s="124">
        <f t="shared" si="30"/>
        <v>1.8364485981308414</v>
      </c>
      <c r="Q8" s="124">
        <f t="shared" si="31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2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3"/>
        <v>1.1080723888850601</v>
      </c>
      <c r="AG8" s="100">
        <f t="shared" si="34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5"/>
        <v>1.2436043005798849</v>
      </c>
      <c r="AL8" s="100">
        <f t="shared" si="11"/>
        <v>1.1223132288597109</v>
      </c>
      <c r="AM8" s="100">
        <f t="shared" si="36"/>
        <v>1.1096052784082395</v>
      </c>
      <c r="AN8" s="100">
        <f t="shared" si="12"/>
        <v>1.0411270790893508</v>
      </c>
      <c r="AO8" s="106">
        <f t="shared" si="13"/>
        <v>1.0737945454545456E-4</v>
      </c>
      <c r="AP8" s="100">
        <f t="shared" si="14"/>
        <v>0.89960938022049464</v>
      </c>
      <c r="AQ8" s="106">
        <f t="shared" si="15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6"/>
        <v>-1.7656996334700839E-6</v>
      </c>
      <c r="AU8" s="106">
        <f t="shared" si="17"/>
        <v>1.0327683267476597E-5</v>
      </c>
      <c r="AV8" s="106">
        <f t="shared" si="18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9"/>
        <v>1.0359912844932933</v>
      </c>
      <c r="BF8" s="100">
        <f t="shared" si="47"/>
        <v>1.0362018285041528</v>
      </c>
      <c r="BG8" s="100">
        <f t="shared" si="20"/>
        <v>1.0373363682394217</v>
      </c>
      <c r="BH8" s="100">
        <f t="shared" si="21"/>
        <v>132.36375277080003</v>
      </c>
      <c r="BI8" s="100">
        <f t="shared" si="22"/>
        <v>135.58317534218418</v>
      </c>
      <c r="BJ8" s="100">
        <f t="shared" si="23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4"/>
        <v>1.176032110091743</v>
      </c>
      <c r="K9" s="124">
        <f t="shared" si="25"/>
        <v>1.1873819418209295</v>
      </c>
      <c r="L9" s="124">
        <f t="shared" si="26"/>
        <v>1.1837270341207349</v>
      </c>
      <c r="M9" s="124">
        <f t="shared" si="27"/>
        <v>1.1280148423005565</v>
      </c>
      <c r="N9" s="124">
        <f t="shared" si="28"/>
        <v>-0.7142857142857143</v>
      </c>
      <c r="O9" s="124">
        <f t="shared" si="29"/>
        <v>0.86567164179104483</v>
      </c>
      <c r="P9" s="124">
        <f t="shared" si="30"/>
        <v>1.0305343511450382</v>
      </c>
      <c r="Q9" s="124">
        <f t="shared" si="31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2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3"/>
        <v>1.2082920306863689</v>
      </c>
      <c r="AG9" s="100">
        <f t="shared" si="34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5"/>
        <v>1.0342639108625502</v>
      </c>
      <c r="AL9" s="100">
        <f t="shared" si="11"/>
        <v>0.85597180532179606</v>
      </c>
      <c r="AM9" s="100">
        <f t="shared" si="36"/>
        <v>0.88151953549675355</v>
      </c>
      <c r="AN9" s="100">
        <f t="shared" si="12"/>
        <v>0.93798999011989281</v>
      </c>
      <c r="AO9" s="106">
        <f t="shared" si="13"/>
        <v>1.3609541818181817E-4</v>
      </c>
      <c r="AP9" s="100">
        <f t="shared" si="14"/>
        <v>0.91608284213356184</v>
      </c>
      <c r="AQ9" s="106">
        <f t="shared" si="15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6"/>
        <v>-3.7925558011354715E-6</v>
      </c>
      <c r="AU9" s="106">
        <f t="shared" si="17"/>
        <v>1.0652868318122543E-5</v>
      </c>
      <c r="AV9" s="106">
        <f t="shared" si="18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9"/>
        <v>1.0691763391467604</v>
      </c>
      <c r="BF9" s="100">
        <f t="shared" si="47"/>
        <v>1.0683619306165206</v>
      </c>
      <c r="BG9" s="100">
        <f t="shared" si="20"/>
        <v>1.0665617699119638</v>
      </c>
      <c r="BH9" s="100">
        <f t="shared" si="21"/>
        <v>142.02630672306842</v>
      </c>
      <c r="BI9" s="100">
        <f t="shared" si="22"/>
        <v>144.96232306224979</v>
      </c>
      <c r="BJ9" s="100">
        <f t="shared" si="23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4"/>
        <v>1.1933203315455876</v>
      </c>
      <c r="K10" s="124">
        <f t="shared" si="25"/>
        <v>1.107858733693923</v>
      </c>
      <c r="L10" s="124">
        <f t="shared" si="26"/>
        <v>1.4412416851441243</v>
      </c>
      <c r="M10" s="124">
        <f t="shared" si="27"/>
        <v>1.212171052631579</v>
      </c>
      <c r="N10" s="124">
        <f t="shared" si="28"/>
        <v>-1.5333333333333332</v>
      </c>
      <c r="O10" s="124">
        <f t="shared" si="29"/>
        <v>1.1137931034482758</v>
      </c>
      <c r="P10" s="124">
        <f t="shared" si="30"/>
        <v>0.67654320987654326</v>
      </c>
      <c r="Q10" s="124">
        <f t="shared" si="31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2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3"/>
        <v>1.1674839807849711</v>
      </c>
      <c r="AG10" s="100">
        <f t="shared" si="34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5"/>
        <v>2.0218672551916876</v>
      </c>
      <c r="AL10" s="100">
        <f t="shared" si="11"/>
        <v>1.7318158437019944</v>
      </c>
      <c r="AM10" s="100">
        <f t="shared" si="36"/>
        <v>1.7687902225001033</v>
      </c>
      <c r="AN10" s="100">
        <f t="shared" si="12"/>
        <v>1.7838239690945039</v>
      </c>
      <c r="AO10" s="106">
        <f t="shared" si="13"/>
        <v>1.5617432727272726E-4</v>
      </c>
      <c r="AP10" s="100">
        <f t="shared" si="14"/>
        <v>1.0337700789774855</v>
      </c>
      <c r="AQ10" s="106">
        <f t="shared" si="15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6"/>
        <v>1.5720369243500697E-6</v>
      </c>
      <c r="AU10" s="106">
        <f t="shared" si="17"/>
        <v>5.7135391916126479E-6</v>
      </c>
      <c r="AV10" s="106">
        <f t="shared" si="18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9"/>
        <v>1.0525182339661097</v>
      </c>
      <c r="BF10" s="100">
        <f t="shared" si="47"/>
        <v>1.0527366822671727</v>
      </c>
      <c r="BG10" s="100">
        <f t="shared" si="20"/>
        <v>1.0528255031347278</v>
      </c>
      <c r="BH10" s="100">
        <f t="shared" si="21"/>
        <v>148.70154313905263</v>
      </c>
      <c r="BI10" s="100">
        <f t="shared" si="22"/>
        <v>152.5754882611038</v>
      </c>
      <c r="BJ10" s="100">
        <f t="shared" si="23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4"/>
        <v>1.3711950970377937</v>
      </c>
      <c r="K11" s="124">
        <f t="shared" si="25"/>
        <v>1.3928776565192418</v>
      </c>
      <c r="L11" s="124">
        <f t="shared" si="26"/>
        <v>1.1584615384615387</v>
      </c>
      <c r="M11" s="124">
        <f t="shared" si="27"/>
        <v>1.435549525101764</v>
      </c>
      <c r="N11" s="124">
        <f t="shared" si="28"/>
        <v>-2.6521739130434785</v>
      </c>
      <c r="O11" s="124">
        <f t="shared" si="29"/>
        <v>1.3869969040247678</v>
      </c>
      <c r="P11" s="124">
        <f t="shared" si="30"/>
        <v>1.6715328467153281</v>
      </c>
      <c r="Q11" s="124">
        <f t="shared" si="31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2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3"/>
        <v>1.2624212402125479</v>
      </c>
      <c r="AG11" s="100">
        <f t="shared" si="34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5"/>
        <v>1.5992865398575957</v>
      </c>
      <c r="AL11" s="100">
        <f t="shared" si="11"/>
        <v>1.2668406463030766</v>
      </c>
      <c r="AM11" s="100">
        <f t="shared" si="36"/>
        <v>1.3056083271465457</v>
      </c>
      <c r="AN11" s="100">
        <f t="shared" si="12"/>
        <v>1.2727972006753712</v>
      </c>
      <c r="AO11" s="106">
        <f t="shared" si="13"/>
        <v>1.9188399999999999E-4</v>
      </c>
      <c r="AP11" s="100">
        <f t="shared" si="14"/>
        <v>1.2644721897149052</v>
      </c>
      <c r="AQ11" s="106">
        <f t="shared" si="15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6"/>
        <v>-2.8940113867359028E-7</v>
      </c>
      <c r="AU11" s="106">
        <f t="shared" si="17"/>
        <v>9.0586691256885614E-6</v>
      </c>
      <c r="AV11" s="106">
        <f t="shared" si="18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9"/>
        <v>1.0912775204719118</v>
      </c>
      <c r="BF11" s="100">
        <f t="shared" si="47"/>
        <v>1.0912279993080298</v>
      </c>
      <c r="BG11" s="100">
        <f t="shared" si="20"/>
        <v>1.0912699116725504</v>
      </c>
      <c r="BH11" s="100">
        <f t="shared" si="21"/>
        <v>160.30026350389875</v>
      </c>
      <c r="BI11" s="100">
        <f t="shared" si="22"/>
        <v>166.50220051436864</v>
      </c>
      <c r="BJ11" s="100">
        <f t="shared" si="23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4"/>
        <v>1.2137961859356377</v>
      </c>
      <c r="K12" s="124">
        <f t="shared" si="25"/>
        <v>1.2171134020618557</v>
      </c>
      <c r="L12" s="124">
        <f t="shared" si="26"/>
        <v>1.248339973439575</v>
      </c>
      <c r="M12" s="124">
        <f t="shared" si="27"/>
        <v>1.0387523629489601</v>
      </c>
      <c r="N12" s="124">
        <f t="shared" si="28"/>
        <v>2.3114754098360657</v>
      </c>
      <c r="O12" s="124">
        <f t="shared" si="29"/>
        <v>1.3861607142857144</v>
      </c>
      <c r="P12" s="124">
        <f t="shared" si="30"/>
        <v>1.2161572052401748</v>
      </c>
      <c r="Q12" s="124">
        <f t="shared" si="31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2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3"/>
        <v>1.1906874900259501</v>
      </c>
      <c r="AG12" s="100">
        <f t="shared" si="34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5"/>
        <v>1.0574135140791594</v>
      </c>
      <c r="AL12" s="100">
        <f t="shared" si="11"/>
        <v>0.88806972689039831</v>
      </c>
      <c r="AM12" s="100">
        <f t="shared" si="36"/>
        <v>0.85916493852006814</v>
      </c>
      <c r="AN12" s="100">
        <f t="shared" si="12"/>
        <v>0.9318305222751766</v>
      </c>
      <c r="AO12" s="106">
        <f t="shared" si="13"/>
        <v>2.6555112727272723E-4</v>
      </c>
      <c r="AP12" s="100">
        <f t="shared" si="14"/>
        <v>0.80831426823344055</v>
      </c>
      <c r="AQ12" s="106">
        <f t="shared" si="15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6"/>
        <v>2.0508757757080971E-6</v>
      </c>
      <c r="AU12" s="106">
        <f t="shared" si="17"/>
        <v>2.3753298550352799E-5</v>
      </c>
      <c r="AV12" s="106">
        <f t="shared" si="18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9"/>
        <v>1.0692459029476906</v>
      </c>
      <c r="BF12" s="100">
        <f t="shared" si="47"/>
        <v>1.0689852558078625</v>
      </c>
      <c r="BG12" s="100">
        <f t="shared" si="20"/>
        <v>1.069640513211136</v>
      </c>
      <c r="BH12" s="100">
        <f t="shared" si="21"/>
        <v>174.40668669224186</v>
      </c>
      <c r="BI12" s="100">
        <f t="shared" si="22"/>
        <v>178.03179573176354</v>
      </c>
      <c r="BJ12" s="100">
        <f t="shared" si="23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4"/>
        <v>1.2629188658401869</v>
      </c>
      <c r="K13" s="124">
        <f t="shared" si="25"/>
        <v>1.2539386752498729</v>
      </c>
      <c r="L13" s="124">
        <f t="shared" si="26"/>
        <v>1.3872340425531913</v>
      </c>
      <c r="M13" s="124">
        <f t="shared" si="27"/>
        <v>1.3539581437670609</v>
      </c>
      <c r="N13" s="124">
        <f t="shared" si="28"/>
        <v>-2.1276595744680847E-2</v>
      </c>
      <c r="O13" s="124">
        <f t="shared" si="29"/>
        <v>1.1207729468599033</v>
      </c>
      <c r="P13" s="124">
        <f t="shared" si="30"/>
        <v>1.0736086175942547</v>
      </c>
      <c r="Q13" s="124">
        <f t="shared" si="31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2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3"/>
        <v>1.2169457514512241</v>
      </c>
      <c r="AG13" s="100">
        <f t="shared" si="34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5"/>
        <v>0.95318201349853371</v>
      </c>
      <c r="AL13" s="100">
        <f t="shared" si="11"/>
        <v>0.7832576040155047</v>
      </c>
      <c r="AM13" s="100">
        <f t="shared" si="36"/>
        <v>0.78752204619578781</v>
      </c>
      <c r="AN13" s="100">
        <f t="shared" si="12"/>
        <v>0.77499971823146974</v>
      </c>
      <c r="AO13" s="106">
        <f t="shared" si="13"/>
        <v>3.0484592727272728E-4</v>
      </c>
      <c r="AP13" s="100">
        <f t="shared" si="14"/>
        <v>1.0081433551284047</v>
      </c>
      <c r="AQ13" s="106">
        <f t="shared" si="15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6"/>
        <v>2.8974709327137856E-6</v>
      </c>
      <c r="AU13" s="106">
        <f t="shared" si="17"/>
        <v>2.6444755813681792E-5</v>
      </c>
      <c r="AV13" s="106">
        <f t="shared" si="18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9"/>
        <v>1.0269403798589141</v>
      </c>
      <c r="BF13" s="100">
        <f t="shared" si="47"/>
        <v>1.0269941962723548</v>
      </c>
      <c r="BG13" s="100">
        <f t="shared" si="20"/>
        <v>1.026836166980251</v>
      </c>
      <c r="BH13" s="100">
        <f t="shared" si="21"/>
        <v>179.4644806063169</v>
      </c>
      <c r="BI13" s="100">
        <f t="shared" si="22"/>
        <v>182.82803993574186</v>
      </c>
      <c r="BJ13" s="100">
        <f t="shared" si="23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4"/>
        <v>1.213917776265915</v>
      </c>
      <c r="K14" s="124">
        <f t="shared" si="25"/>
        <v>1.1987300729532557</v>
      </c>
      <c r="L14" s="124">
        <f t="shared" si="26"/>
        <v>1.1710122699386505</v>
      </c>
      <c r="M14" s="124">
        <f t="shared" si="27"/>
        <v>1.2627688172043012</v>
      </c>
      <c r="N14" s="124">
        <f t="shared" si="28"/>
        <v>-96.333333333333343</v>
      </c>
      <c r="O14" s="124">
        <f t="shared" si="29"/>
        <v>1</v>
      </c>
      <c r="P14" s="124">
        <f t="shared" si="30"/>
        <v>1.285953177257525</v>
      </c>
      <c r="Q14" s="124">
        <f t="shared" si="31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2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3"/>
        <v>1.125095731677515</v>
      </c>
      <c r="AG14" s="100">
        <f t="shared" si="34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5"/>
        <v>1.0574299842908619</v>
      </c>
      <c r="AL14" s="100">
        <f t="shared" si="11"/>
        <v>0.93985778678071807</v>
      </c>
      <c r="AM14" s="100">
        <f t="shared" si="36"/>
        <v>0.91135042644975206</v>
      </c>
      <c r="AN14" s="100">
        <f t="shared" si="12"/>
        <v>0.93722365610041114</v>
      </c>
      <c r="AO14" s="106">
        <f t="shared" si="13"/>
        <v>4.0295465454545453E-4</v>
      </c>
      <c r="AP14" s="100">
        <f t="shared" si="14"/>
        <v>0.98425569901594823</v>
      </c>
      <c r="AQ14" s="106">
        <f t="shared" si="15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6"/>
        <v>-2.3527825323227114E-6</v>
      </c>
      <c r="AU14" s="106">
        <f t="shared" si="17"/>
        <v>2.4125201851836044E-5</v>
      </c>
      <c r="AV14" s="106">
        <f t="shared" si="18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9"/>
        <v>1.0763352975486753</v>
      </c>
      <c r="BF14" s="100">
        <f t="shared" si="47"/>
        <v>1.0765265711685847</v>
      </c>
      <c r="BG14" s="100">
        <f t="shared" si="20"/>
        <v>1.0763529715705662</v>
      </c>
      <c r="BH14" s="100">
        <f t="shared" si="21"/>
        <v>193.28324561300329</v>
      </c>
      <c r="BI14" s="100">
        <f t="shared" si="22"/>
        <v>196.78427276447781</v>
      </c>
      <c r="BJ14" s="100">
        <f t="shared" si="23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4"/>
        <v>1.2449959967974378</v>
      </c>
      <c r="K15" s="124">
        <f t="shared" si="25"/>
        <v>1.2372365603516289</v>
      </c>
      <c r="L15" s="124">
        <f t="shared" si="26"/>
        <v>1.1820563195808775</v>
      </c>
      <c r="M15" s="124">
        <f t="shared" si="27"/>
        <v>1.405534858967536</v>
      </c>
      <c r="N15" s="124">
        <f t="shared" si="28"/>
        <v>0.63321799307958482</v>
      </c>
      <c r="O15" s="124">
        <f t="shared" si="29"/>
        <v>1.2787356321839081</v>
      </c>
      <c r="P15" s="124">
        <f t="shared" si="30"/>
        <v>1.2314694408322497</v>
      </c>
      <c r="Q15" s="124">
        <f t="shared" si="31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2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3"/>
        <v>1.1815709580817719</v>
      </c>
      <c r="AG15" s="100">
        <f t="shared" si="34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5"/>
        <v>1.6531721011368909</v>
      </c>
      <c r="AL15" s="100">
        <f t="shared" si="11"/>
        <v>1.3991306149067362</v>
      </c>
      <c r="AM15" s="100">
        <f t="shared" si="36"/>
        <v>1.4403801187677843</v>
      </c>
      <c r="AN15" s="100">
        <f t="shared" si="12"/>
        <v>1.4674228670186296</v>
      </c>
      <c r="AO15" s="106">
        <f t="shared" si="13"/>
        <v>5.0323345454545462E-4</v>
      </c>
      <c r="AP15" s="100">
        <f t="shared" si="14"/>
        <v>0.96465162275918792</v>
      </c>
      <c r="AQ15" s="106">
        <f t="shared" si="15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6"/>
        <v>-1.8398371198022679E-6</v>
      </c>
      <c r="AU15" s="106">
        <f t="shared" si="17"/>
        <v>1.993214306342232E-5</v>
      </c>
      <c r="AV15" s="106">
        <f t="shared" si="18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9"/>
        <v>1.1052976612597321</v>
      </c>
      <c r="BF15" s="100">
        <f t="shared" si="47"/>
        <v>1.1051837902742818</v>
      </c>
      <c r="BG15" s="100">
        <f t="shared" si="20"/>
        <v>1.105109137633538</v>
      </c>
      <c r="BH15" s="100">
        <f t="shared" si="21"/>
        <v>214.15783613920766</v>
      </c>
      <c r="BI15" s="100">
        <f t="shared" si="22"/>
        <v>217.50519645927452</v>
      </c>
      <c r="BJ15" s="100">
        <f t="shared" si="23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4"/>
        <v>1.4917041800643087</v>
      </c>
      <c r="K16" s="124">
        <f t="shared" si="25"/>
        <v>1.4652942248132628</v>
      </c>
      <c r="L16" s="124">
        <f t="shared" si="26"/>
        <v>1.3795013850415514</v>
      </c>
      <c r="M16" s="124">
        <f t="shared" si="27"/>
        <v>1.5797046573267699</v>
      </c>
      <c r="N16" s="124">
        <f t="shared" si="28"/>
        <v>3.2513661202185791</v>
      </c>
      <c r="O16" s="124">
        <f t="shared" si="29"/>
        <v>1.5505617977528092</v>
      </c>
      <c r="P16" s="124">
        <f t="shared" si="30"/>
        <v>1.6124604012671595</v>
      </c>
      <c r="Q16" s="124">
        <f t="shared" si="31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2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3"/>
        <v>1.5205754991158069</v>
      </c>
      <c r="AG16" s="100">
        <f t="shared" si="34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5"/>
        <v>1.0628170361568823</v>
      </c>
      <c r="AL16" s="100">
        <f t="shared" si="11"/>
        <v>0.69895709668799433</v>
      </c>
      <c r="AM16" s="100">
        <f t="shared" si="36"/>
        <v>0.76365259387038786</v>
      </c>
      <c r="AN16" s="100">
        <f t="shared" si="12"/>
        <v>0.78147097428130496</v>
      </c>
      <c r="AO16" s="106">
        <f t="shared" si="13"/>
        <v>6.2086909090909082E-4</v>
      </c>
      <c r="AP16" s="100">
        <f t="shared" si="14"/>
        <v>0.96513865612524019</v>
      </c>
      <c r="AQ16" s="106">
        <f t="shared" si="15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6"/>
        <v>-3.9304202223911085E-6</v>
      </c>
      <c r="AU16" s="106">
        <f t="shared" si="17"/>
        <v>4.8061025146199894E-5</v>
      </c>
      <c r="AV16" s="106">
        <f t="shared" si="18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9"/>
        <v>1.0975582004965632</v>
      </c>
      <c r="BF16" s="100">
        <f t="shared" si="47"/>
        <v>1.0969827572613879</v>
      </c>
      <c r="BG16" s="100">
        <f t="shared" si="20"/>
        <v>1.0968242691607346</v>
      </c>
      <c r="BH16" s="100">
        <f t="shared" si="21"/>
        <v>235.14530408085002</v>
      </c>
      <c r="BI16" s="100">
        <f t="shared" si="22"/>
        <v>238.72461202449279</v>
      </c>
      <c r="BJ16" s="100">
        <f t="shared" si="23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4"/>
        <v>1.3720469046387309</v>
      </c>
      <c r="K17" s="124">
        <f t="shared" si="25"/>
        <v>1.4354096730075843</v>
      </c>
      <c r="L17" s="124">
        <f t="shared" si="26"/>
        <v>1.4726907630522088</v>
      </c>
      <c r="M17" s="124">
        <f t="shared" si="27"/>
        <v>1.1991850431447746</v>
      </c>
      <c r="N17" s="124">
        <f t="shared" si="28"/>
        <v>0.68739495798319328</v>
      </c>
      <c r="O17" s="124">
        <f t="shared" si="29"/>
        <v>1.2268115942028985</v>
      </c>
      <c r="P17" s="124">
        <f t="shared" si="30"/>
        <v>1.3333333333333333</v>
      </c>
      <c r="Q17" s="124">
        <f t="shared" si="31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2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3"/>
        <v>1.238076941465325</v>
      </c>
      <c r="AG17" s="100">
        <f t="shared" si="34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5"/>
        <v>1.2921411875518953</v>
      </c>
      <c r="AL17" s="100">
        <f t="shared" si="11"/>
        <v>1.0436679210119062</v>
      </c>
      <c r="AM17" s="100">
        <f t="shared" si="36"/>
        <v>0.99819236970879754</v>
      </c>
      <c r="AN17" s="100">
        <f t="shared" si="12"/>
        <v>1.0263577441984517</v>
      </c>
      <c r="AO17" s="106">
        <f t="shared" si="13"/>
        <v>9.227790545454544E-4</v>
      </c>
      <c r="AP17" s="100">
        <f t="shared" si="14"/>
        <v>0.93959608566921515</v>
      </c>
      <c r="AQ17" s="106">
        <f t="shared" si="15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6"/>
        <v>-9.9071837899484416E-6</v>
      </c>
      <c r="AU17" s="106">
        <f t="shared" si="17"/>
        <v>4.9152283034483762E-5</v>
      </c>
      <c r="AV17" s="106">
        <f t="shared" si="18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9"/>
        <v>1.0896293790497167</v>
      </c>
      <c r="BF17" s="100">
        <f t="shared" si="47"/>
        <v>1.0901497931113104</v>
      </c>
      <c r="BG17" s="100">
        <f t="shared" si="20"/>
        <v>1.0898274736118332</v>
      </c>
      <c r="BH17" s="100">
        <f t="shared" si="21"/>
        <v>257.24896266444995</v>
      </c>
      <c r="BI17" s="100">
        <f t="shared" si="22"/>
        <v>260.12135076413261</v>
      </c>
      <c r="BJ17" s="100">
        <f t="shared" si="23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4"/>
        <v>1.4619493495883871</v>
      </c>
      <c r="K18" s="124">
        <f t="shared" si="25"/>
        <v>1.4866175833694237</v>
      </c>
      <c r="L18" s="124">
        <f t="shared" si="26"/>
        <v>1.4668666484865014</v>
      </c>
      <c r="M18" s="124">
        <f t="shared" si="27"/>
        <v>1.2188686787927243</v>
      </c>
      <c r="N18" s="124">
        <f t="shared" si="28"/>
        <v>2.2249388753056234</v>
      </c>
      <c r="O18" s="124">
        <f t="shared" si="29"/>
        <v>1.5924394565859421</v>
      </c>
      <c r="P18" s="124">
        <f t="shared" si="30"/>
        <v>1.4150294695481338</v>
      </c>
      <c r="Q18" s="124">
        <f t="shared" si="31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2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3"/>
        <v>1.431519844050585</v>
      </c>
      <c r="AG18" s="100">
        <f t="shared" si="34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5"/>
        <v>1.5076254660118458</v>
      </c>
      <c r="AL18" s="100">
        <f t="shared" si="11"/>
        <v>1.0531642102465828</v>
      </c>
      <c r="AM18" s="100">
        <f t="shared" si="36"/>
        <v>1.1313904003460749</v>
      </c>
      <c r="AN18" s="100">
        <f t="shared" si="12"/>
        <v>1.1192551517066782</v>
      </c>
      <c r="AO18" s="106">
        <f t="shared" si="13"/>
        <v>1.2568376727272723E-3</v>
      </c>
      <c r="AP18" s="100">
        <f t="shared" si="14"/>
        <v>0.99665341220833414</v>
      </c>
      <c r="AQ18" s="106">
        <f t="shared" si="15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6"/>
        <v>-4.9943005253512246E-6</v>
      </c>
      <c r="AU18" s="106">
        <f t="shared" si="17"/>
        <v>6.5136084784024915E-5</v>
      </c>
      <c r="AV18" s="106">
        <f t="shared" si="18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9"/>
        <v>1.0856002071983535</v>
      </c>
      <c r="BF18" s="100">
        <f t="shared" si="47"/>
        <v>1.0852985953596059</v>
      </c>
      <c r="BG18" s="100">
        <f t="shared" si="20"/>
        <v>1.085345384480374</v>
      </c>
      <c r="BH18" s="100">
        <f t="shared" si="21"/>
        <v>279.37237345359262</v>
      </c>
      <c r="BI18" s="100">
        <f t="shared" si="22"/>
        <v>282.38779228625793</v>
      </c>
      <c r="BJ18" s="100">
        <f t="shared" si="23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4"/>
        <v>1.6016592159559835</v>
      </c>
      <c r="K19" s="124">
        <f t="shared" si="25"/>
        <v>1.5730932820602461</v>
      </c>
      <c r="L19" s="124">
        <f t="shared" si="26"/>
        <v>1.5528908719092769</v>
      </c>
      <c r="M19" s="124">
        <f t="shared" si="27"/>
        <v>1.8960314857330269</v>
      </c>
      <c r="N19" s="124">
        <f t="shared" si="28"/>
        <v>1.7846153846153847</v>
      </c>
      <c r="O19" s="124">
        <f t="shared" si="29"/>
        <v>1.8412462908011871</v>
      </c>
      <c r="P19" s="124">
        <f t="shared" si="30"/>
        <v>2.075321069073238</v>
      </c>
      <c r="Q19" s="124">
        <f t="shared" si="31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2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3"/>
        <v>1.551521070039223</v>
      </c>
      <c r="AG19" s="100">
        <f t="shared" si="34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5"/>
        <v>1.3725268934237072</v>
      </c>
      <c r="AL19" s="100">
        <f t="shared" si="11"/>
        <v>0.8846330996903633</v>
      </c>
      <c r="AM19" s="100">
        <f t="shared" si="36"/>
        <v>0.91799787044449688</v>
      </c>
      <c r="AN19" s="100">
        <f t="shared" si="12"/>
        <v>0.9098022150577133</v>
      </c>
      <c r="AO19" s="106">
        <f t="shared" si="13"/>
        <v>1.8035944727272726E-3</v>
      </c>
      <c r="AP19" s="100">
        <f t="shared" si="14"/>
        <v>0.93503527500935923</v>
      </c>
      <c r="AQ19" s="106">
        <f t="shared" si="15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6"/>
        <v>-2.4465803056939496E-5</v>
      </c>
      <c r="AU19" s="106">
        <f t="shared" si="17"/>
        <v>1.3600792614607352E-4</v>
      </c>
      <c r="AV19" s="106">
        <f t="shared" si="18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9"/>
        <v>1.0620864109694439</v>
      </c>
      <c r="BF19" s="100">
        <f t="shared" si="47"/>
        <v>1.0615561142508159</v>
      </c>
      <c r="BG19" s="100">
        <f t="shared" si="20"/>
        <v>1.0616863752734569</v>
      </c>
      <c r="BH19" s="100">
        <f t="shared" si="21"/>
        <v>297.81095010152967</v>
      </c>
      <c r="BI19" s="100">
        <f t="shared" si="22"/>
        <v>299.92023681089648</v>
      </c>
      <c r="BJ19" s="100">
        <f t="shared" si="23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4"/>
        <v>1.7948793644829713</v>
      </c>
      <c r="K20" s="124">
        <f t="shared" si="25"/>
        <v>1.7447498055483535</v>
      </c>
      <c r="L20" s="124">
        <f t="shared" si="26"/>
        <v>1.9062612235125105</v>
      </c>
      <c r="M20" s="124">
        <f t="shared" si="27"/>
        <v>1.9711987545407372</v>
      </c>
      <c r="N20" s="124">
        <f t="shared" si="28"/>
        <v>0.82204433497536955</v>
      </c>
      <c r="O20" s="124">
        <f t="shared" si="29"/>
        <v>2.3293714746172443</v>
      </c>
      <c r="P20" s="124">
        <f t="shared" si="30"/>
        <v>2.0182304733232983</v>
      </c>
      <c r="Q20" s="124">
        <f t="shared" si="31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2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3"/>
        <v>1.805919400977946</v>
      </c>
      <c r="AG20" s="100">
        <f t="shared" si="34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5"/>
        <v>1.5160299566232043</v>
      </c>
      <c r="AL20" s="100">
        <f t="shared" si="11"/>
        <v>0.83947819365705911</v>
      </c>
      <c r="AM20" s="100">
        <f t="shared" si="36"/>
        <v>0.87762720150491247</v>
      </c>
      <c r="AN20" s="100">
        <f t="shared" si="12"/>
        <v>0.84934546264167066</v>
      </c>
      <c r="AO20" s="106">
        <f t="shared" si="13"/>
        <v>2.7261502545454551E-3</v>
      </c>
      <c r="AP20" s="100">
        <f t="shared" si="14"/>
        <v>0.98950649358426146</v>
      </c>
      <c r="AQ20" s="106">
        <f t="shared" si="15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6"/>
        <v>-1.0267729780338616E-5</v>
      </c>
      <c r="AU20" s="106">
        <f t="shared" si="17"/>
        <v>2.7881794664779834E-4</v>
      </c>
      <c r="AV20" s="106">
        <f t="shared" si="18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9"/>
        <v>1.0056129635921318</v>
      </c>
      <c r="BF20" s="100">
        <f t="shared" si="47"/>
        <v>1.0054427785058357</v>
      </c>
      <c r="BG20" s="100">
        <f t="shared" si="20"/>
        <v>1.0055689450941843</v>
      </c>
      <c r="BH20" s="100">
        <f t="shared" si="21"/>
        <v>299.59781580213883</v>
      </c>
      <c r="BI20" s="100">
        <f t="shared" si="22"/>
        <v>301.60367818065959</v>
      </c>
      <c r="BJ20" s="100">
        <f t="shared" si="23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4"/>
        <v>1.9597781067300648</v>
      </c>
      <c r="K21" s="124">
        <f t="shared" si="25"/>
        <v>1.978336323012748</v>
      </c>
      <c r="L21" s="124">
        <f t="shared" si="26"/>
        <v>1.8338880864158764</v>
      </c>
      <c r="M21" s="124">
        <f t="shared" si="27"/>
        <v>1.7238822342152604</v>
      </c>
      <c r="N21" s="124">
        <f t="shared" si="28"/>
        <v>3.6689138576779023</v>
      </c>
      <c r="O21" s="124">
        <f t="shared" si="29"/>
        <v>1.4780766237135692</v>
      </c>
      <c r="P21" s="124">
        <f t="shared" si="30"/>
        <v>1.2205187701997182</v>
      </c>
      <c r="Q21" s="124">
        <f t="shared" si="30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2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3"/>
        <v>1.8658537068973879</v>
      </c>
      <c r="AG21" s="100">
        <f t="shared" si="34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5"/>
        <v>2.3286238841603311</v>
      </c>
      <c r="AL21" s="100">
        <f t="shared" si="11"/>
        <v>1.2480206114510739</v>
      </c>
      <c r="AM21" s="100">
        <f t="shared" si="36"/>
        <v>1.2145758087494145</v>
      </c>
      <c r="AN21" s="100">
        <f t="shared" si="12"/>
        <v>1.243162471205276</v>
      </c>
      <c r="AO21" s="106">
        <f t="shared" si="13"/>
        <v>5.0293007999999998E-3</v>
      </c>
      <c r="AP21" s="100">
        <f t="shared" si="14"/>
        <v>1.2264569350783991</v>
      </c>
      <c r="AQ21" s="106">
        <f t="shared" si="15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6"/>
        <v>4.5873256490317408E-5</v>
      </c>
      <c r="AU21" s="106">
        <f t="shared" si="17"/>
        <v>2.4099569301023937E-4</v>
      </c>
      <c r="AV21" s="106">
        <f t="shared" si="18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9"/>
        <v>1.046286794439901</v>
      </c>
      <c r="BF21" s="100">
        <f t="shared" si="47"/>
        <v>1.0460330636065183</v>
      </c>
      <c r="BG21" s="100">
        <f t="shared" si="20"/>
        <v>1.0462499378919867</v>
      </c>
      <c r="BH21" s="100">
        <f t="shared" si="21"/>
        <v>309.78414153941156</v>
      </c>
      <c r="BI21" s="100">
        <f t="shared" si="22"/>
        <v>315.56394563492586</v>
      </c>
      <c r="BJ21" s="100">
        <f t="shared" si="23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4"/>
        <v>1.6274758140812402</v>
      </c>
      <c r="K22" s="124">
        <f t="shared" si="25"/>
        <v>1.5728197011562091</v>
      </c>
      <c r="L22" s="124">
        <f t="shared" si="26"/>
        <v>1.5567960001369816</v>
      </c>
      <c r="M22" s="124">
        <f t="shared" si="27"/>
        <v>1.5975972918628623</v>
      </c>
      <c r="N22" s="124">
        <f t="shared" si="28"/>
        <v>3.2313189056757863</v>
      </c>
      <c r="O22" s="124">
        <f t="shared" si="29"/>
        <v>1.8991281961266162</v>
      </c>
      <c r="P22" s="124">
        <f t="shared" si="30"/>
        <v>1.5650461705594783</v>
      </c>
      <c r="Q22" s="124">
        <f t="shared" si="30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2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3"/>
        <v>1.453839775081657</v>
      </c>
      <c r="AG22" s="100">
        <f t="shared" si="34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5"/>
        <v>1.5637374603975129</v>
      </c>
      <c r="AL22" s="100">
        <f t="shared" si="11"/>
        <v>1.0755913321395292</v>
      </c>
      <c r="AM22" s="100">
        <f t="shared" si="36"/>
        <v>0.94386766996014781</v>
      </c>
      <c r="AN22" s="100">
        <f t="shared" si="12"/>
        <v>0.98424915885504793</v>
      </c>
      <c r="AO22" s="106">
        <f t="shared" si="13"/>
        <v>9.7609914181818191E-3</v>
      </c>
      <c r="AP22" s="100">
        <f t="shared" si="14"/>
        <v>1.0105776775259325</v>
      </c>
      <c r="AQ22" s="106">
        <f t="shared" si="15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6"/>
        <v>2.1533063796933097E-4</v>
      </c>
      <c r="AU22" s="106">
        <f t="shared" si="17"/>
        <v>7.5082784694327086E-4</v>
      </c>
      <c r="AV22" s="106">
        <f t="shared" si="18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9"/>
        <v>1.0264470270462371</v>
      </c>
      <c r="BF22" s="100">
        <f t="shared" si="47"/>
        <v>1.0234238011642267</v>
      </c>
      <c r="BG22" s="100">
        <f t="shared" si="20"/>
        <v>1.0243506077862208</v>
      </c>
      <c r="BH22" s="100">
        <f t="shared" si="21"/>
        <v>317.21896093635746</v>
      </c>
      <c r="BI22" s="100">
        <f t="shared" si="22"/>
        <v>323.90967383995007</v>
      </c>
      <c r="BJ22" s="100">
        <f t="shared" si="23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4"/>
        <v>1.471778163236604</v>
      </c>
      <c r="K23" s="124">
        <f t="shared" si="25"/>
        <v>1.5044175336858261</v>
      </c>
      <c r="L23" s="124">
        <f t="shared" si="26"/>
        <v>1.4654641443026837</v>
      </c>
      <c r="M23" s="124">
        <f t="shared" si="27"/>
        <v>1.5922603874585779</v>
      </c>
      <c r="N23" s="124">
        <f t="shared" si="28"/>
        <v>0.99930498515195532</v>
      </c>
      <c r="O23" s="124">
        <f t="shared" si="29"/>
        <v>1.2552837513093844</v>
      </c>
      <c r="P23" s="124">
        <f t="shared" si="30"/>
        <v>1.5729284164859001</v>
      </c>
      <c r="Q23" s="124">
        <f t="shared" si="30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2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3"/>
        <v>1.4119129008915059</v>
      </c>
      <c r="AG23" s="100">
        <f t="shared" si="34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5"/>
        <v>1.1722226543132754</v>
      </c>
      <c r="AL23" s="100">
        <f t="shared" si="11"/>
        <v>0.830237228920505</v>
      </c>
      <c r="AM23" s="100">
        <f t="shared" si="36"/>
        <v>0.82965494685583019</v>
      </c>
      <c r="AN23" s="100">
        <f t="shared" si="12"/>
        <v>0.84357077686567694</v>
      </c>
      <c r="AO23" s="106">
        <f t="shared" si="13"/>
        <v>1.6552855999999998E-2</v>
      </c>
      <c r="AP23" s="100">
        <f t="shared" si="14"/>
        <v>0.9196261378676015</v>
      </c>
      <c r="AQ23" s="106">
        <f t="shared" si="15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6"/>
        <v>1.1744419908445665E-4</v>
      </c>
      <c r="AU23" s="106">
        <f t="shared" si="17"/>
        <v>1.3179993796728416E-3</v>
      </c>
      <c r="AV23" s="106">
        <f t="shared" si="18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9"/>
        <v>1.0590162580142579</v>
      </c>
      <c r="BF23" s="100">
        <f t="shared" si="47"/>
        <v>1.0590110324289759</v>
      </c>
      <c r="BG23" s="100">
        <f t="shared" si="20"/>
        <v>1.0591359175334636</v>
      </c>
      <c r="BH23" s="100">
        <f t="shared" si="21"/>
        <v>338.47263131909341</v>
      </c>
      <c r="BI23" s="100">
        <f t="shared" si="22"/>
        <v>343.0256107246027</v>
      </c>
      <c r="BJ23" s="100">
        <f t="shared" si="23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4"/>
        <v>1.31843157240918</v>
      </c>
      <c r="K24" s="124">
        <f t="shared" si="25"/>
        <v>1.3598929753752664</v>
      </c>
      <c r="L24" s="124">
        <f t="shared" si="26"/>
        <v>1.409906934854398</v>
      </c>
      <c r="M24" s="124">
        <f t="shared" si="27"/>
        <v>1.3416047146873717</v>
      </c>
      <c r="N24" s="124">
        <f t="shared" si="28"/>
        <v>3.3700050581689428E-2</v>
      </c>
      <c r="O24" s="124">
        <f t="shared" si="29"/>
        <v>1.1628215197329668</v>
      </c>
      <c r="P24" s="124">
        <f t="shared" si="30"/>
        <v>1.3193402471315094</v>
      </c>
      <c r="Q24" s="124">
        <f t="shared" si="30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2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3"/>
        <v>1.244776153744384</v>
      </c>
      <c r="AG24" s="100">
        <f t="shared" si="34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5"/>
        <v>1.2138080302477299</v>
      </c>
      <c r="AL24" s="100">
        <f t="shared" si="11"/>
        <v>0.97512153216986075</v>
      </c>
      <c r="AM24" s="100">
        <f t="shared" si="36"/>
        <v>0.93051165790538848</v>
      </c>
      <c r="AN24" s="100">
        <f t="shared" si="12"/>
        <v>0.95797577376988197</v>
      </c>
      <c r="AO24" s="106">
        <f t="shared" si="13"/>
        <v>2.379132290909091E-2</v>
      </c>
      <c r="AP24" s="100">
        <f t="shared" si="14"/>
        <v>0.97660948072943365</v>
      </c>
      <c r="AQ24" s="106">
        <f t="shared" si="15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6"/>
        <v>-1.3086896533380959E-5</v>
      </c>
      <c r="AU24" s="106">
        <f t="shared" si="17"/>
        <v>1.4362616202389226E-3</v>
      </c>
      <c r="AV24" s="106">
        <f t="shared" si="18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9"/>
        <v>1.0405364741323646</v>
      </c>
      <c r="BF24" s="100">
        <f t="shared" si="47"/>
        <v>1.0405631649740363</v>
      </c>
      <c r="BG24" s="100">
        <f t="shared" si="20"/>
        <v>1.0405467327293756</v>
      </c>
      <c r="BH24" s="100">
        <f t="shared" si="21"/>
        <v>352.68848183449535</v>
      </c>
      <c r="BI24" s="100">
        <f t="shared" si="22"/>
        <v>356.93065952047914</v>
      </c>
      <c r="BJ24" s="100">
        <f t="shared" si="23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4"/>
        <v>1.3912397472911107</v>
      </c>
      <c r="K25" s="124">
        <f t="shared" si="25"/>
        <v>1.3582719178310603</v>
      </c>
      <c r="L25" s="124">
        <f t="shared" si="26"/>
        <v>1.3551017800868752</v>
      </c>
      <c r="M25" s="124">
        <f t="shared" si="27"/>
        <v>1.6049043882939054</v>
      </c>
      <c r="N25" s="124">
        <f t="shared" si="28"/>
        <v>6.2645403377110691</v>
      </c>
      <c r="O25" s="124">
        <f t="shared" si="29"/>
        <v>1.4494913250875934</v>
      </c>
      <c r="P25" s="124">
        <f t="shared" si="30"/>
        <v>1.6179286699836937</v>
      </c>
      <c r="Q25" s="124">
        <f t="shared" si="30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2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3"/>
        <v>1.240607928074136</v>
      </c>
      <c r="AG25" s="100">
        <f t="shared" si="34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5"/>
        <v>1.2943426853348499</v>
      </c>
      <c r="AL25" s="100">
        <f t="shared" si="11"/>
        <v>1.0433132467113355</v>
      </c>
      <c r="AM25" s="100">
        <f t="shared" si="36"/>
        <v>1.0608630004445074</v>
      </c>
      <c r="AN25" s="100">
        <f t="shared" si="12"/>
        <v>1.018210970017162</v>
      </c>
      <c r="AO25" s="106">
        <f t="shared" si="13"/>
        <v>3.3052994181818181E-2</v>
      </c>
      <c r="AP25" s="100">
        <f t="shared" si="14"/>
        <v>0.95102667349519954</v>
      </c>
      <c r="AQ25" s="106">
        <f t="shared" si="15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6"/>
        <v>-2.493863441880241E-4</v>
      </c>
      <c r="AU25" s="106">
        <f t="shared" si="17"/>
        <v>1.9783996552356145E-3</v>
      </c>
      <c r="AV25" s="106">
        <f t="shared" si="18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9"/>
        <v>1.0942272730395417</v>
      </c>
      <c r="BF25" s="100">
        <f t="shared" si="47"/>
        <v>1.0940844831503211</v>
      </c>
      <c r="BG25" s="100">
        <f t="shared" si="20"/>
        <v>1.0944315124472757</v>
      </c>
      <c r="BH25" s="100">
        <f t="shared" si="21"/>
        <v>387.25195305427593</v>
      </c>
      <c r="BI25" s="100">
        <f t="shared" si="22"/>
        <v>390.56326223129901</v>
      </c>
      <c r="BJ25" s="100">
        <f t="shared" si="23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4"/>
        <v>1.314567035104323</v>
      </c>
      <c r="K26" s="124">
        <f t="shared" si="25"/>
        <v>1.2471734940646446</v>
      </c>
      <c r="L26" s="124">
        <f t="shared" si="26"/>
        <v>1.2957763077261515</v>
      </c>
      <c r="M26" s="124">
        <f t="shared" si="27"/>
        <v>1.3441624223948847</v>
      </c>
      <c r="N26" s="124">
        <f t="shared" si="28"/>
        <v>13.186283318358791</v>
      </c>
      <c r="O26" s="124">
        <f t="shared" si="29"/>
        <v>1.4784197804118009</v>
      </c>
      <c r="P26" s="124">
        <f t="shared" si="30"/>
        <v>1.3141151540210874</v>
      </c>
      <c r="Q26" s="124">
        <f t="shared" si="30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2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3"/>
        <v>1.241623685179964</v>
      </c>
      <c r="AG26" s="100">
        <f t="shared" si="34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5"/>
        <v>1.2660581601973111</v>
      </c>
      <c r="AL26" s="100">
        <f t="shared" si="11"/>
        <v>1.019679453049259</v>
      </c>
      <c r="AM26" s="100">
        <f t="shared" si="36"/>
        <v>1.0322982151427353</v>
      </c>
      <c r="AN26" s="100">
        <f t="shared" si="12"/>
        <v>1.0576729278772743</v>
      </c>
      <c r="AO26" s="106">
        <f t="shared" si="13"/>
        <v>4.5858998181818184E-2</v>
      </c>
      <c r="AP26" s="100">
        <f t="shared" si="14"/>
        <v>1.0470284180288756</v>
      </c>
      <c r="AQ26" s="106">
        <f t="shared" si="15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6"/>
        <v>-5.2554649117812594E-6</v>
      </c>
      <c r="AU26" s="106">
        <f t="shared" si="17"/>
        <v>2.8498665469879722E-3</v>
      </c>
      <c r="AV26" s="106">
        <f t="shared" si="18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9"/>
        <v>1.0982006032384399</v>
      </c>
      <c r="BF26" s="100">
        <f t="shared" si="47"/>
        <v>1.0981991060858667</v>
      </c>
      <c r="BG26" s="100">
        <f t="shared" si="20"/>
        <v>1.0981960955039896</v>
      </c>
      <c r="BH26" s="100">
        <f t="shared" si="21"/>
        <v>424.04088859443215</v>
      </c>
      <c r="BI26" s="100">
        <f t="shared" si="22"/>
        <v>428.91681018518557</v>
      </c>
      <c r="BJ26" s="100">
        <f t="shared" si="23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4"/>
        <v>1.2834564321272279</v>
      </c>
      <c r="K27" s="124">
        <f t="shared" si="25"/>
        <v>1.311147130045103</v>
      </c>
      <c r="L27" s="124">
        <f t="shared" si="26"/>
        <v>1.3342711105991061</v>
      </c>
      <c r="M27" s="124">
        <f t="shared" si="27"/>
        <v>1.2652591330081278</v>
      </c>
      <c r="N27" s="124">
        <f t="shared" si="28"/>
        <v>0.75404846805514547</v>
      </c>
      <c r="O27" s="124">
        <f t="shared" si="29"/>
        <v>1.345428399767554</v>
      </c>
      <c r="P27" s="124">
        <f t="shared" si="30"/>
        <v>1.4233741715993786</v>
      </c>
      <c r="Q27" s="124">
        <f t="shared" si="30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2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3"/>
        <v>1.209528146624163</v>
      </c>
      <c r="AG27" s="100">
        <f t="shared" si="34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5"/>
        <v>1.2359009897444273</v>
      </c>
      <c r="AL27" s="100">
        <f t="shared" si="11"/>
        <v>1.0218042409297146</v>
      </c>
      <c r="AM27" s="100">
        <f t="shared" si="36"/>
        <v>1.0097583802659122</v>
      </c>
      <c r="AN27" s="100">
        <f t="shared" si="12"/>
        <v>1.0696721862749006</v>
      </c>
      <c r="AO27" s="106">
        <f t="shared" si="13"/>
        <v>6.0780218181818182E-2</v>
      </c>
      <c r="AP27" s="100">
        <f t="shared" si="14"/>
        <v>1.0994430924831666</v>
      </c>
      <c r="AQ27" s="106">
        <f t="shared" si="15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6"/>
        <v>-2.5681742565090629E-4</v>
      </c>
      <c r="AU27" s="106">
        <f t="shared" si="17"/>
        <v>3.8330805689859161E-3</v>
      </c>
      <c r="AV27" s="106">
        <f t="shared" si="18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9"/>
        <v>1.1110401665004865</v>
      </c>
      <c r="BF27" s="100">
        <f t="shared" si="47"/>
        <v>1.111092697835611</v>
      </c>
      <c r="BG27" s="100">
        <f t="shared" si="20"/>
        <v>1.1108314170263864</v>
      </c>
      <c r="BH27" s="100">
        <f t="shared" si="21"/>
        <v>468.14114100825316</v>
      </c>
      <c r="BI27" s="100">
        <f t="shared" si="22"/>
        <v>476.54380420300618</v>
      </c>
      <c r="BJ27" s="100">
        <f t="shared" si="23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4"/>
        <v>1.3292628544129144</v>
      </c>
      <c r="K28" s="124">
        <f t="shared" si="25"/>
        <v>1.3452499245384164</v>
      </c>
      <c r="L28" s="124">
        <f t="shared" si="26"/>
        <v>1.3025992911024267</v>
      </c>
      <c r="M28" s="124">
        <f t="shared" si="27"/>
        <v>1.4049948084594788</v>
      </c>
      <c r="N28" s="124">
        <f t="shared" si="28"/>
        <v>1.0539156626506025</v>
      </c>
      <c r="O28" s="124">
        <f t="shared" si="29"/>
        <v>1.2210102489019032</v>
      </c>
      <c r="P28" s="124">
        <f t="shared" si="30"/>
        <v>1.4620060790273557</v>
      </c>
      <c r="Q28" s="124">
        <f t="shared" si="30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2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3"/>
        <v>1.181085371298179</v>
      </c>
      <c r="AG28" s="100">
        <f t="shared" si="34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5"/>
        <v>1.1868469491980538</v>
      </c>
      <c r="AL28" s="100">
        <f t="shared" si="11"/>
        <v>1.0048782061313162</v>
      </c>
      <c r="AM28" s="100">
        <f t="shared" si="36"/>
        <v>0.98794648485185432</v>
      </c>
      <c r="AN28" s="100">
        <f t="shared" si="12"/>
        <v>0.98997358668976243</v>
      </c>
      <c r="AO28" s="106">
        <f t="shared" si="13"/>
        <v>7.8675031693693609E-2</v>
      </c>
      <c r="AP28" s="100">
        <f t="shared" si="14"/>
        <v>0.94241113134991128</v>
      </c>
      <c r="AQ28" s="106">
        <f t="shared" si="15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6"/>
        <v>-1.3603750031823067E-3</v>
      </c>
      <c r="AU28" s="106">
        <f t="shared" si="17"/>
        <v>5.2640789420661275E-3</v>
      </c>
      <c r="AV28" s="106">
        <f t="shared" si="18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9"/>
        <v>1.1084757831280334</v>
      </c>
      <c r="BF28" s="100">
        <f t="shared" si="47"/>
        <v>1.1088050604601811</v>
      </c>
      <c r="BG28" s="100">
        <f t="shared" si="20"/>
        <v>1.1087656386746367</v>
      </c>
      <c r="BH28" s="100">
        <f t="shared" si="21"/>
        <v>521.24202545085279</v>
      </c>
      <c r="BI28" s="100">
        <f t="shared" si="22"/>
        <v>528.23726655873952</v>
      </c>
      <c r="BJ28" s="100">
        <f t="shared" si="23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4"/>
        <v>1.3417963975861065</v>
      </c>
      <c r="K29" s="124">
        <f t="shared" si="25"/>
        <v>1.3462537977557658</v>
      </c>
      <c r="L29" s="124">
        <f t="shared" si="26"/>
        <v>1.302389673818245</v>
      </c>
      <c r="M29" s="124">
        <f t="shared" si="27"/>
        <v>1.3704200700116687</v>
      </c>
      <c r="N29" s="124">
        <f t="shared" si="28"/>
        <v>0.86853386681909117</v>
      </c>
      <c r="O29" s="124">
        <f t="shared" si="29"/>
        <v>1.5110618142574495</v>
      </c>
      <c r="P29" s="124">
        <f t="shared" si="30"/>
        <v>1.4508599508599507</v>
      </c>
      <c r="Q29" s="124">
        <f t="shared" si="30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2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3"/>
        <v>1.1402171402171399</v>
      </c>
      <c r="AG29" s="100">
        <f t="shared" si="34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5"/>
        <v>1.2088528056681513</v>
      </c>
      <c r="AL29" s="100">
        <f t="shared" si="11"/>
        <v>1.0601952584557188</v>
      </c>
      <c r="AM29" s="100">
        <f t="shared" si="36"/>
        <v>1.0369617879388047</v>
      </c>
      <c r="AN29" s="100">
        <f t="shared" si="12"/>
        <v>1.0087018630210982</v>
      </c>
      <c r="AO29" s="106">
        <f t="shared" si="13"/>
        <v>0.10514093482504097</v>
      </c>
      <c r="AP29" s="100">
        <f t="shared" si="14"/>
        <v>1.0042949390459408</v>
      </c>
      <c r="AQ29" s="106">
        <f t="shared" si="15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6"/>
        <v>-1.6697683279635728E-3</v>
      </c>
      <c r="AU29" s="106">
        <f t="shared" si="17"/>
        <v>7.5651141542806138E-3</v>
      </c>
      <c r="AV29" s="106">
        <f t="shared" si="18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9"/>
        <v>1.1187263268595329</v>
      </c>
      <c r="BF29" s="100">
        <f t="shared" si="47"/>
        <v>1.1191357970617533</v>
      </c>
      <c r="BG29" s="100">
        <f t="shared" si="20"/>
        <v>1.1196338542573998</v>
      </c>
      <c r="BH29" s="100">
        <f t="shared" si="21"/>
        <v>583.48013781788131</v>
      </c>
      <c r="BI29" s="100">
        <f t="shared" si="22"/>
        <v>590.95293692757866</v>
      </c>
      <c r="BJ29" s="100">
        <f t="shared" si="23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4"/>
        <v>1.4768107620025683</v>
      </c>
      <c r="K30" s="124">
        <f t="shared" si="25"/>
        <v>1.4684928144357159</v>
      </c>
      <c r="L30" s="124">
        <f t="shared" si="26"/>
        <v>1.3581549835266389</v>
      </c>
      <c r="M30" s="124">
        <f t="shared" si="27"/>
        <v>1.4794726609618687</v>
      </c>
      <c r="N30" s="124">
        <f t="shared" si="28"/>
        <v>2.8236261928265876</v>
      </c>
      <c r="O30" s="124">
        <f t="shared" si="29"/>
        <v>1.5931436733722177</v>
      </c>
      <c r="P30" s="124">
        <f t="shared" si="30"/>
        <v>1.5020842832019801</v>
      </c>
      <c r="Q30" s="124">
        <f t="shared" si="30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2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3"/>
        <v>1.1370266686312069</v>
      </c>
      <c r="AG30" s="100">
        <f t="shared" si="34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5"/>
        <v>1.319975946485056</v>
      </c>
      <c r="AL30" s="100">
        <f t="shared" si="11"/>
        <v>1.1609014835809348</v>
      </c>
      <c r="AM30" s="100">
        <f t="shared" si="36"/>
        <v>1.171420935555642</v>
      </c>
      <c r="AN30" s="100">
        <f t="shared" si="12"/>
        <v>1.0277985285538969</v>
      </c>
      <c r="AO30" s="106">
        <f t="shared" si="13"/>
        <v>0.14363407435523656</v>
      </c>
      <c r="AP30" s="100">
        <f t="shared" si="14"/>
        <v>1.1185901187265608</v>
      </c>
      <c r="AQ30" s="106">
        <f t="shared" si="15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6"/>
        <v>-1.6906602882595621E-3</v>
      </c>
      <c r="AU30" s="106">
        <f t="shared" si="17"/>
        <v>1.0458586249623193E-2</v>
      </c>
      <c r="AV30" s="106">
        <f t="shared" si="18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9"/>
        <v>1.1481806117349631</v>
      </c>
      <c r="BF30" s="100">
        <f t="shared" si="47"/>
        <v>1.1480433120082365</v>
      </c>
      <c r="BG30" s="100">
        <f t="shared" si="20"/>
        <v>1.1499178694738308</v>
      </c>
      <c r="BH30" s="100">
        <f t="shared" si="21"/>
        <v>664.98485490934343</v>
      </c>
      <c r="BI30" s="100">
        <f t="shared" si="22"/>
        <v>678.52070462808035</v>
      </c>
      <c r="BJ30" s="100">
        <f t="shared" si="23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4"/>
        <v>1.4558153389113928</v>
      </c>
      <c r="K31" s="124">
        <f t="shared" si="25"/>
        <v>1.5139803807499701</v>
      </c>
      <c r="L31" s="124">
        <f t="shared" si="26"/>
        <v>1.371114704954244</v>
      </c>
      <c r="M31" s="124">
        <f t="shared" si="27"/>
        <v>1.5613597559805859</v>
      </c>
      <c r="N31" s="124">
        <f t="shared" si="28"/>
        <v>2.1413588159888124</v>
      </c>
      <c r="O31" s="124">
        <f t="shared" si="29"/>
        <v>1.4239390316796172</v>
      </c>
      <c r="P31" s="124">
        <f t="shared" si="30"/>
        <v>2.1478221277887388</v>
      </c>
      <c r="Q31" s="124">
        <f t="shared" si="30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2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3"/>
        <v>1.3383115200207329</v>
      </c>
      <c r="AG31" s="100">
        <f t="shared" si="34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5"/>
        <v>1.5244316328715513</v>
      </c>
      <c r="AL31" s="100">
        <f t="shared" si="11"/>
        <v>1.1390708441693269</v>
      </c>
      <c r="AM31" s="100">
        <f t="shared" si="36"/>
        <v>1.1947731974439642</v>
      </c>
      <c r="AN31" s="100">
        <f t="shared" si="12"/>
        <v>1.107535558489315</v>
      </c>
      <c r="AO31" s="106">
        <f t="shared" si="13"/>
        <v>0.20129778261180389</v>
      </c>
      <c r="AP31" s="100">
        <f t="shared" si="14"/>
        <v>0.83311382843720716</v>
      </c>
      <c r="AQ31" s="106">
        <f t="shared" si="15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6"/>
        <v>-1.1066935862211243E-2</v>
      </c>
      <c r="AU31" s="106">
        <f t="shared" si="17"/>
        <v>1.4941897740472323E-2</v>
      </c>
      <c r="AV31" s="106">
        <f t="shared" si="18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9"/>
        <v>1.0559911513637688</v>
      </c>
      <c r="BF31" s="100">
        <f t="shared" si="47"/>
        <v>1.0530006320830396</v>
      </c>
      <c r="BG31" s="100">
        <f t="shared" si="20"/>
        <v>1.0576842015547436</v>
      </c>
      <c r="BH31" s="100">
        <f t="shared" si="21"/>
        <v>719.20731224034057</v>
      </c>
      <c r="BI31" s="100">
        <f t="shared" si="22"/>
        <v>716.5118601043622</v>
      </c>
      <c r="BJ31" s="100">
        <f t="shared" si="23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4"/>
        <v>1.4084910075464545</v>
      </c>
      <c r="K32" s="124">
        <f t="shared" si="25"/>
        <v>1.3289525677827119</v>
      </c>
      <c r="L32" s="124">
        <f t="shared" si="26"/>
        <v>1.5375785733807052</v>
      </c>
      <c r="M32" s="124">
        <f t="shared" si="27"/>
        <v>1.50413446534544</v>
      </c>
      <c r="N32" s="124">
        <f t="shared" si="28"/>
        <v>1.3529251700680271</v>
      </c>
      <c r="O32" s="124">
        <f t="shared" si="29"/>
        <v>1.3249728897750728</v>
      </c>
      <c r="P32" s="124">
        <f t="shared" si="30"/>
        <v>1.1670939998384884</v>
      </c>
      <c r="Q32" s="124">
        <f t="shared" si="30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2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3"/>
        <v>1.3120960518990099</v>
      </c>
      <c r="AG32" s="100">
        <f t="shared" si="34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5"/>
        <v>1.2575121090804879</v>
      </c>
      <c r="AL32" s="100">
        <f t="shared" si="11"/>
        <v>0.95839943063655886</v>
      </c>
      <c r="AM32" s="100">
        <f t="shared" si="36"/>
        <v>0.97511380021819194</v>
      </c>
      <c r="AN32" s="100">
        <f t="shared" si="12"/>
        <v>0.93704030731382648</v>
      </c>
      <c r="AO32" s="106">
        <f t="shared" si="13"/>
        <v>0.28495808149390861</v>
      </c>
      <c r="AP32" s="100">
        <f t="shared" si="14"/>
        <v>0.9539569412069</v>
      </c>
      <c r="AQ32" s="106">
        <f t="shared" si="15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6"/>
        <v>-1.0801482908044035E-2</v>
      </c>
      <c r="AU32" s="106">
        <f t="shared" si="17"/>
        <v>2.242829779380532E-2</v>
      </c>
      <c r="AV32" s="106">
        <f t="shared" si="18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9"/>
        <v>1.0486341841837483</v>
      </c>
      <c r="BF32" s="100">
        <f t="shared" si="47"/>
        <v>1.0479231144902172</v>
      </c>
      <c r="BG32" s="100">
        <f t="shared" si="20"/>
        <v>1.0495428529313793</v>
      </c>
      <c r="BH32" s="100">
        <f t="shared" si="21"/>
        <v>756.36623025072049</v>
      </c>
      <c r="BI32" s="100">
        <f t="shared" si="22"/>
        <v>751.35882987851789</v>
      </c>
      <c r="BJ32" s="100">
        <f t="shared" si="23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4"/>
        <v>1.556870626335191</v>
      </c>
      <c r="K33" s="124">
        <f t="shared" si="25"/>
        <v>1.5785160998622771</v>
      </c>
      <c r="L33" s="124">
        <f t="shared" si="26"/>
        <v>1.6030460081950342</v>
      </c>
      <c r="M33" s="124">
        <f t="shared" si="27"/>
        <v>1.4960913249469041</v>
      </c>
      <c r="N33" s="124">
        <f t="shared" si="28"/>
        <v>0.41021721641190673</v>
      </c>
      <c r="O33" s="124">
        <f t="shared" si="29"/>
        <v>1.5126989993927713</v>
      </c>
      <c r="P33" s="124">
        <f t="shared" si="30"/>
        <v>1.3288011278618197</v>
      </c>
      <c r="Q33" s="124">
        <f t="shared" si="30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2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3"/>
        <v>1.4483063980518041</v>
      </c>
      <c r="AG33" s="100">
        <f t="shared" si="34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5"/>
        <v>1.4526079562735608</v>
      </c>
      <c r="AL33" s="100">
        <f t="shared" si="11"/>
        <v>1.0029700609122096</v>
      </c>
      <c r="AM33" s="100">
        <f t="shared" si="36"/>
        <v>1.0238295574793894</v>
      </c>
      <c r="AN33" s="100">
        <f t="shared" si="12"/>
        <v>1.0368342441174039</v>
      </c>
      <c r="AO33" s="106">
        <f t="shared" si="13"/>
        <v>0.42078834506959717</v>
      </c>
      <c r="AP33" s="100">
        <f t="shared" si="14"/>
        <v>1.1150963289647406</v>
      </c>
      <c r="AQ33" s="106">
        <f t="shared" si="15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6"/>
        <v>-1.0132740128485669E-2</v>
      </c>
      <c r="AU33" s="106">
        <f t="shared" si="17"/>
        <v>2.7165692711835006E-2</v>
      </c>
      <c r="AV33" s="106">
        <f t="shared" si="18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9"/>
        <v>1.1121214235070898</v>
      </c>
      <c r="BF33" s="100">
        <f t="shared" si="47"/>
        <v>1.1115872721030204</v>
      </c>
      <c r="BG33" s="100">
        <f t="shared" si="20"/>
        <v>1.1112542596736552</v>
      </c>
      <c r="BH33" s="100">
        <f t="shared" si="21"/>
        <v>833.94769424492449</v>
      </c>
      <c r="BI33" s="100">
        <f t="shared" si="22"/>
        <v>835.60225144911863</v>
      </c>
      <c r="BJ33" s="100">
        <f t="shared" si="23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4"/>
        <v>1.5257247333180957</v>
      </c>
      <c r="K34" s="124">
        <f t="shared" si="25"/>
        <v>1.5330581941362587</v>
      </c>
      <c r="L34" s="124">
        <f t="shared" si="26"/>
        <v>1.3713847195312685</v>
      </c>
      <c r="M34" s="124">
        <f t="shared" si="27"/>
        <v>1.4527262948979398</v>
      </c>
      <c r="N34" s="124">
        <f t="shared" si="28"/>
        <v>1.7162188664444007</v>
      </c>
      <c r="O34" s="124">
        <f t="shared" si="29"/>
        <v>1.5762132067403767</v>
      </c>
      <c r="P34" s="124">
        <f t="shared" si="30"/>
        <v>1.2835411893355551</v>
      </c>
      <c r="Q34" s="124">
        <f t="shared" si="30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2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3"/>
        <v>1.4311181595842251</v>
      </c>
      <c r="AG34" s="100">
        <f t="shared" si="34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5"/>
        <v>1.5291040774006857</v>
      </c>
      <c r="AL34" s="100">
        <f t="shared" si="11"/>
        <v>1.0684680836171683</v>
      </c>
      <c r="AM34" s="100">
        <f t="shared" si="36"/>
        <v>1.0637449177063412</v>
      </c>
      <c r="AN34" s="100">
        <f t="shared" si="12"/>
        <v>1.0629794092505223</v>
      </c>
      <c r="AO34" s="106">
        <f t="shared" si="13"/>
        <v>0.62348661043432152</v>
      </c>
      <c r="AP34" s="100">
        <f t="shared" si="14"/>
        <v>1.1669463710676247</v>
      </c>
      <c r="AQ34" s="106">
        <f t="shared" si="15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6"/>
        <v>-4.1886842157146361E-3</v>
      </c>
      <c r="AU34" s="106">
        <f t="shared" si="17"/>
        <v>3.9762882714375399E-2</v>
      </c>
      <c r="AV34" s="106">
        <f t="shared" si="18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9"/>
        <v>1.060593807242511</v>
      </c>
      <c r="BF34" s="100">
        <f t="shared" si="47"/>
        <v>1.0606251311854495</v>
      </c>
      <c r="BG34" s="100">
        <f t="shared" si="20"/>
        <v>1.0606302080223937</v>
      </c>
      <c r="BH34" s="100">
        <f t="shared" si="21"/>
        <v>875.09740940941288</v>
      </c>
      <c r="BI34" s="100">
        <f t="shared" si="22"/>
        <v>886.23457320483465</v>
      </c>
      <c r="BJ34" s="100">
        <f t="shared" si="23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4"/>
        <v>1.4509738208074443</v>
      </c>
      <c r="K35" s="124">
        <f t="shared" si="25"/>
        <v>1.436030577842546</v>
      </c>
      <c r="L35" s="124">
        <f t="shared" si="26"/>
        <v>1.4901125555862891</v>
      </c>
      <c r="M35" s="124">
        <f t="shared" si="27"/>
        <v>1.5134871029695307</v>
      </c>
      <c r="N35" s="124">
        <f t="shared" si="28"/>
        <v>1.5872471717518</v>
      </c>
      <c r="O35" s="124">
        <f t="shared" si="29"/>
        <v>1.3403663985206755</v>
      </c>
      <c r="P35" s="124">
        <f t="shared" si="30"/>
        <v>1.4463799424928878</v>
      </c>
      <c r="Q35" s="124">
        <f t="shared" si="30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2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3"/>
        <v>1.381433664000854</v>
      </c>
      <c r="AG35" s="100">
        <f t="shared" si="34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5"/>
        <v>1.2860559770030253</v>
      </c>
      <c r="AL35" s="100">
        <f t="shared" si="11"/>
        <v>0.93095746145232949</v>
      </c>
      <c r="AM35" s="100">
        <f t="shared" si="36"/>
        <v>0.92731012180534489</v>
      </c>
      <c r="AN35" s="100">
        <f t="shared" si="12"/>
        <v>0.92063938452692451</v>
      </c>
      <c r="AO35" s="106">
        <f t="shared" si="13"/>
        <v>0.95159139434015527</v>
      </c>
      <c r="AP35" s="100">
        <f t="shared" si="14"/>
        <v>0.86324113753831722</v>
      </c>
      <c r="AQ35" s="106">
        <f t="shared" si="15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6"/>
        <v>-1.1223424110378502E-2</v>
      </c>
      <c r="AU35" s="106">
        <f t="shared" si="17"/>
        <v>7.3678021169506239E-2</v>
      </c>
      <c r="AV35" s="106">
        <f t="shared" si="18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9"/>
        <v>1.0385591470762654</v>
      </c>
      <c r="BF35" s="100">
        <f t="shared" si="47"/>
        <v>1.0386081956406028</v>
      </c>
      <c r="BG35" s="100">
        <f t="shared" si="20"/>
        <v>1.0386979021440397</v>
      </c>
      <c r="BH35" s="100">
        <f t="shared" si="21"/>
        <v>918.58885533831631</v>
      </c>
      <c r="BI35" s="100">
        <f t="shared" si="22"/>
        <v>920.40702245711111</v>
      </c>
      <c r="BJ35" s="100">
        <f t="shared" si="23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4"/>
        <v>1.648004198981609</v>
      </c>
      <c r="K36" s="124">
        <f t="shared" si="25"/>
        <v>1.6616919960524303</v>
      </c>
      <c r="L36" s="124">
        <f t="shared" si="26"/>
        <v>1.6854404587499179</v>
      </c>
      <c r="M36" s="124">
        <f t="shared" si="27"/>
        <v>1.729098169320473</v>
      </c>
      <c r="N36" s="124">
        <f t="shared" si="28"/>
        <v>-0.47829373650107998</v>
      </c>
      <c r="O36" s="124">
        <f t="shared" si="29"/>
        <v>1.7828881334649589</v>
      </c>
      <c r="P36" s="124">
        <f t="shared" si="30"/>
        <v>1.9492244474363289</v>
      </c>
      <c r="Q36" s="124">
        <f t="shared" si="30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2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3"/>
        <v>1.759323333462198</v>
      </c>
      <c r="AG36" s="100">
        <f t="shared" si="34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5"/>
        <v>1.7172127262709258</v>
      </c>
      <c r="AL36" s="100">
        <f t="shared" si="11"/>
        <v>0.97606431609793853</v>
      </c>
      <c r="AM36" s="100">
        <f t="shared" si="36"/>
        <v>1.12453703761656</v>
      </c>
      <c r="AN36" s="100">
        <f t="shared" si="12"/>
        <v>1.1034972134223004</v>
      </c>
      <c r="AO36" s="106">
        <f t="shared" si="13"/>
        <v>1.4042747418112482</v>
      </c>
      <c r="AP36" s="100">
        <f t="shared" si="14"/>
        <v>0.92130083096507642</v>
      </c>
      <c r="AQ36" s="106">
        <f t="shared" si="15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6"/>
        <v>-2.9048519890640331E-2</v>
      </c>
      <c r="AU36" s="106">
        <f t="shared" si="17"/>
        <v>9.5227669076441909E-2</v>
      </c>
      <c r="AV36" s="106">
        <f t="shared" si="18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9"/>
        <v>1.0615734429863823</v>
      </c>
      <c r="BF36" s="100">
        <f t="shared" si="47"/>
        <v>1.0586020908149445</v>
      </c>
      <c r="BG36" s="100">
        <f t="shared" si="20"/>
        <v>1.0590231562245824</v>
      </c>
      <c r="BH36" s="100">
        <f t="shared" si="21"/>
        <v>980.68142128927559</v>
      </c>
      <c r="BI36" s="100">
        <f t="shared" si="22"/>
        <v>977.07965177864003</v>
      </c>
      <c r="BJ36" s="100">
        <f t="shared" si="23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4"/>
        <v>2.0981900352035754</v>
      </c>
      <c r="K37" s="124">
        <f t="shared" si="25"/>
        <v>2.1005746452650662</v>
      </c>
      <c r="L37" s="124">
        <f t="shared" si="26"/>
        <v>1.9298902554944266</v>
      </c>
      <c r="M37" s="124">
        <f t="shared" si="27"/>
        <v>2.1160034410751778</v>
      </c>
      <c r="N37" s="124">
        <f t="shared" si="28"/>
        <v>-4.1393843606532696</v>
      </c>
      <c r="O37" s="124">
        <f t="shared" si="29"/>
        <v>2.5970776505366753</v>
      </c>
      <c r="P37" s="124">
        <f t="shared" si="30"/>
        <v>2.518212069430704</v>
      </c>
      <c r="Q37" s="124">
        <f t="shared" si="30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2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3"/>
        <v>1.8635325699824761</v>
      </c>
      <c r="AG37" s="100">
        <f t="shared" si="34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5"/>
        <v>2.3644900843900452</v>
      </c>
      <c r="AL37" s="100">
        <f t="shared" si="11"/>
        <v>1.2688214429288349</v>
      </c>
      <c r="AM37" s="100">
        <f t="shared" si="36"/>
        <v>1.2933892863097718</v>
      </c>
      <c r="AN37" s="100">
        <f t="shared" si="12"/>
        <v>1.2044083496128026</v>
      </c>
      <c r="AO37" s="106">
        <f t="shared" si="13"/>
        <v>2.3671526277126915</v>
      </c>
      <c r="AP37" s="100">
        <f t="shared" si="14"/>
        <v>0.80615686519862451</v>
      </c>
      <c r="AQ37" s="106">
        <f t="shared" si="15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6"/>
        <v>-5.1678246594613023E-2</v>
      </c>
      <c r="AU37" s="106">
        <f t="shared" si="17"/>
        <v>0.19201079388964942</v>
      </c>
      <c r="AV37" s="106">
        <f t="shared" si="18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9"/>
        <v>1.0674872051377358</v>
      </c>
      <c r="BF37" s="100">
        <f t="shared" si="47"/>
        <v>1.0670009128023765</v>
      </c>
      <c r="BG37" s="100">
        <f t="shared" si="20"/>
        <v>1.0687621885821794</v>
      </c>
      <c r="BH37" s="100">
        <f t="shared" si="21"/>
        <v>1070.9041120478889</v>
      </c>
      <c r="BI37" s="100">
        <f t="shared" si="22"/>
        <v>1043.0200266741326</v>
      </c>
      <c r="BJ37" s="100">
        <f t="shared" si="23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4"/>
        <v>1.9200639984342578</v>
      </c>
      <c r="K38" s="124">
        <f t="shared" si="25"/>
        <v>1.8446253998196871</v>
      </c>
      <c r="L38" s="124">
        <f t="shared" si="26"/>
        <v>2.0070237050043898</v>
      </c>
      <c r="M38" s="124">
        <f t="shared" si="27"/>
        <v>1.9811851885536502</v>
      </c>
      <c r="N38" s="124">
        <f t="shared" si="28"/>
        <v>0.65454545454545454</v>
      </c>
      <c r="O38" s="124">
        <f t="shared" si="29"/>
        <v>2.0615521855486172</v>
      </c>
      <c r="P38" s="124">
        <f t="shared" si="30"/>
        <v>1.7171428571428573</v>
      </c>
      <c r="Q38" s="124">
        <f t="shared" si="30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2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3"/>
        <v>2.0058918497715901</v>
      </c>
      <c r="AG38" s="100">
        <f t="shared" si="34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5"/>
        <v>1.811663355240589</v>
      </c>
      <c r="AL38" s="100">
        <f t="shared" si="11"/>
        <v>0.90317100368441205</v>
      </c>
      <c r="AM38" s="100">
        <f t="shared" si="36"/>
        <v>0.88122386898509975</v>
      </c>
      <c r="AN38" s="100">
        <f t="shared" si="12"/>
        <v>0.89143680077687193</v>
      </c>
      <c r="AO38" s="106">
        <f t="shared" si="13"/>
        <v>4.3549906345454543</v>
      </c>
      <c r="AP38" s="100">
        <f t="shared" si="14"/>
        <v>0.88110348439798869</v>
      </c>
      <c r="AQ38" s="106">
        <f t="shared" si="15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6"/>
        <v>-1.6640382839827945E-2</v>
      </c>
      <c r="AU38" s="106">
        <f t="shared" si="17"/>
        <v>0.4941699040033764</v>
      </c>
      <c r="AV38" s="106">
        <f t="shared" si="18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9"/>
        <v>0.94472764772502804</v>
      </c>
      <c r="BF38" s="100">
        <f t="shared" si="47"/>
        <v>0.94481772228334016</v>
      </c>
      <c r="BG38" s="100">
        <f t="shared" si="20"/>
        <v>0.94477580677442219</v>
      </c>
      <c r="BH38" s="100">
        <f t="shared" si="21"/>
        <v>1025.3906872858536</v>
      </c>
      <c r="BI38" s="100">
        <f t="shared" si="22"/>
        <v>985.36985632994936</v>
      </c>
      <c r="BJ38" s="100">
        <f t="shared" si="23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4"/>
        <v>2.0270298022284337</v>
      </c>
      <c r="K39" s="124">
        <f t="shared" si="25"/>
        <v>2.0655311237443246</v>
      </c>
      <c r="L39" s="124">
        <f t="shared" si="26"/>
        <v>2.212160979877515</v>
      </c>
      <c r="M39" s="124">
        <f t="shared" si="27"/>
        <v>1.9167523124357657</v>
      </c>
      <c r="N39" s="124">
        <f t="shared" si="28"/>
        <v>-4.8055555555555562</v>
      </c>
      <c r="O39" s="124">
        <f t="shared" si="29"/>
        <v>1.6642146257031589</v>
      </c>
      <c r="P39" s="124">
        <f t="shared" si="30"/>
        <v>1.7396006655574043</v>
      </c>
      <c r="Q39" s="124">
        <f t="shared" si="30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2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3"/>
        <v>2.01813799691381</v>
      </c>
      <c r="AG39" s="100">
        <f t="shared" si="34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5"/>
        <v>1.8578166528522821</v>
      </c>
      <c r="AL39" s="100">
        <f t="shared" si="11"/>
        <v>0.92055977128090571</v>
      </c>
      <c r="AM39" s="100">
        <f t="shared" si="36"/>
        <v>0.9383056069137935</v>
      </c>
      <c r="AN39" s="100">
        <f t="shared" si="12"/>
        <v>0.92233425097788568</v>
      </c>
      <c r="AO39" s="106">
        <f t="shared" si="13"/>
        <v>8.805497832872728</v>
      </c>
      <c r="AP39" s="100">
        <f t="shared" si="14"/>
        <v>0.97212403283220372</v>
      </c>
      <c r="AQ39" s="106">
        <f t="shared" si="15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6"/>
        <v>-6.0658556151290906E-2</v>
      </c>
      <c r="AU39" s="106">
        <f t="shared" si="17"/>
        <v>0.76350677423409063</v>
      </c>
      <c r="AV39" s="106">
        <f t="shared" si="18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9"/>
        <v>1.0063554107247015</v>
      </c>
      <c r="BF39" s="100">
        <f t="shared" si="47"/>
        <v>1.0062217708562626</v>
      </c>
      <c r="BG39" s="100">
        <f t="shared" si="20"/>
        <v>1.0063420475200513</v>
      </c>
      <c r="BH39" s="100">
        <f t="shared" si="21"/>
        <v>1033.9014299903261</v>
      </c>
      <c r="BI39" s="100">
        <f t="shared" si="22"/>
        <v>991.63228648266625</v>
      </c>
      <c r="BJ39" s="100">
        <f t="shared" si="23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4"/>
        <v>2.2470156253652629</v>
      </c>
      <c r="K40" s="124">
        <f t="shared" si="25"/>
        <v>2.2803319993207603</v>
      </c>
      <c r="L40" s="124">
        <f t="shared" si="26"/>
        <v>2.24006327862369</v>
      </c>
      <c r="M40" s="124">
        <f t="shared" si="27"/>
        <v>1.9487042001787309</v>
      </c>
      <c r="N40" s="124">
        <f t="shared" si="28"/>
        <v>9.8150289017341041</v>
      </c>
      <c r="O40" s="124">
        <f t="shared" si="29"/>
        <v>3.4823192927717108</v>
      </c>
      <c r="P40" s="124">
        <f t="shared" si="30"/>
        <v>2.5258249641319943</v>
      </c>
      <c r="Q40" s="124">
        <f t="shared" si="30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2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3"/>
        <v>2.7787867445553402</v>
      </c>
      <c r="AG40" s="100">
        <f t="shared" si="34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5"/>
        <v>3.0707962302826477</v>
      </c>
      <c r="AL40" s="100">
        <f t="shared" si="11"/>
        <v>1.1050852449542812</v>
      </c>
      <c r="AM40" s="100">
        <f t="shared" si="36"/>
        <v>1.2688084372486637</v>
      </c>
      <c r="AN40" s="100">
        <f t="shared" si="12"/>
        <v>1.3340488412569058</v>
      </c>
      <c r="AO40" s="106">
        <f t="shared" si="13"/>
        <v>17.183408350036363</v>
      </c>
      <c r="AP40" s="100">
        <f t="shared" si="14"/>
        <v>0.98944035360062144</v>
      </c>
      <c r="AQ40" s="106">
        <f t="shared" si="15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6"/>
        <v>0.44706891368509322</v>
      </c>
      <c r="AU40" s="106">
        <f t="shared" si="17"/>
        <v>1.5944076403586298</v>
      </c>
      <c r="AV40" s="106">
        <f t="shared" si="18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9"/>
        <v>0.97183851374662444</v>
      </c>
      <c r="BF40" s="100">
        <f t="shared" si="47"/>
        <v>0.9749379925140842</v>
      </c>
      <c r="BG40" s="100">
        <f t="shared" si="20"/>
        <v>0.97617307255479369</v>
      </c>
      <c r="BH40" s="100">
        <f t="shared" si="21"/>
        <v>1003.6081180916094</v>
      </c>
      <c r="BI40" s="100">
        <f t="shared" si="22"/>
        <v>963.70644747848132</v>
      </c>
      <c r="BJ40" s="100">
        <f t="shared" si="23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4"/>
        <v>3.180342573689324</v>
      </c>
      <c r="K41" s="124">
        <f t="shared" si="25"/>
        <v>3.0996802410383322</v>
      </c>
      <c r="L41" s="124">
        <f t="shared" si="26"/>
        <v>2.8237111581920908</v>
      </c>
      <c r="M41" s="124">
        <f t="shared" si="27"/>
        <v>3.0158213335779145</v>
      </c>
      <c r="N41" s="124">
        <f t="shared" si="28"/>
        <v>2.6054181389870434</v>
      </c>
      <c r="O41" s="124">
        <f t="shared" si="29"/>
        <v>3.9054730082879119</v>
      </c>
      <c r="P41" s="124">
        <f t="shared" si="30"/>
        <v>2.896430938180441</v>
      </c>
      <c r="Q41" s="124">
        <f t="shared" si="30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2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3"/>
        <v>3.0870303917594897</v>
      </c>
      <c r="AG41" s="100">
        <f t="shared" si="34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5"/>
        <v>3.2168243756197619</v>
      </c>
      <c r="AL41" s="100">
        <f t="shared" si="11"/>
        <v>1.0420449323099454</v>
      </c>
      <c r="AM41" s="100">
        <f t="shared" si="36"/>
        <v>1.0840800354234779</v>
      </c>
      <c r="AN41" s="100">
        <f t="shared" si="12"/>
        <v>1.0778310636266291</v>
      </c>
      <c r="AO41" s="106">
        <f t="shared" si="13"/>
        <v>41.924798558545461</v>
      </c>
      <c r="AP41" s="100">
        <f t="shared" si="14"/>
        <v>1.059696046486118</v>
      </c>
      <c r="AQ41" s="106">
        <f t="shared" si="15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6"/>
        <v>2.6452728744480032</v>
      </c>
      <c r="AU41" s="106">
        <f t="shared" si="17"/>
        <v>5.7438198161068481</v>
      </c>
      <c r="AV41" s="106">
        <f t="shared" si="18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9"/>
        <v>1.06339942377299</v>
      </c>
      <c r="BF41" s="100">
        <f t="shared" si="47"/>
        <v>1.0659930149847314</v>
      </c>
      <c r="BG41" s="100">
        <f t="shared" si="20"/>
        <v>1.0656074496563688</v>
      </c>
      <c r="BH41" s="100">
        <f t="shared" si="21"/>
        <v>1057.8029564685564</v>
      </c>
      <c r="BI41" s="100">
        <f t="shared" si="22"/>
        <v>1024.8048809349323</v>
      </c>
      <c r="BJ41" s="100">
        <f t="shared" si="23"/>
        <v>96.880508290146281</v>
      </c>
    </row>
    <row r="42" spans="1:63" s="218" customFormat="1" ht="12.75">
      <c r="A42" s="209">
        <v>1985</v>
      </c>
      <c r="B42" s="210">
        <v>475.53404218181817</v>
      </c>
      <c r="C42" s="210">
        <v>303.03913309090905</v>
      </c>
      <c r="D42" s="210">
        <v>49.616727272727275</v>
      </c>
      <c r="E42" s="210">
        <v>85.650181818181821</v>
      </c>
      <c r="F42" s="210">
        <v>11.323636363636364</v>
      </c>
      <c r="G42" s="210">
        <v>61.574909090909088</v>
      </c>
      <c r="H42" s="210">
        <v>35.670545454545454</v>
      </c>
      <c r="I42" s="211">
        <f t="shared" si="2"/>
        <v>449.62967854545445</v>
      </c>
      <c r="J42" s="212">
        <f t="shared" si="24"/>
        <v>3.7590433636718621</v>
      </c>
      <c r="K42" s="212">
        <f t="shared" si="25"/>
        <v>3.57896131104527</v>
      </c>
      <c r="L42" s="212">
        <f t="shared" si="26"/>
        <v>4.2656704286116236</v>
      </c>
      <c r="M42" s="212">
        <f t="shared" si="27"/>
        <v>3.5816188434225933</v>
      </c>
      <c r="N42" s="212">
        <f t="shared" si="28"/>
        <v>-7.0388788426763114</v>
      </c>
      <c r="O42" s="212">
        <f t="shared" si="29"/>
        <v>3.2373150307804073</v>
      </c>
      <c r="P42" s="212">
        <f t="shared" si="30"/>
        <v>3.2062101650596504</v>
      </c>
      <c r="Q42" s="212">
        <f t="shared" si="30"/>
        <v>3.7908532509763191</v>
      </c>
      <c r="R42" s="213">
        <v>68.59</v>
      </c>
      <c r="S42" s="213">
        <v>97.09</v>
      </c>
      <c r="T42" s="213">
        <v>2.2447742424242399E-9</v>
      </c>
      <c r="U42" s="214">
        <f t="shared" si="0"/>
        <v>1.5396906528787862E-7</v>
      </c>
      <c r="V42" s="214">
        <f t="shared" si="1"/>
        <v>2.1794513119696945E-7</v>
      </c>
      <c r="W42" s="215">
        <f t="shared" si="4"/>
        <v>3.1226083521248853</v>
      </c>
      <c r="X42" s="215">
        <f t="shared" si="5"/>
        <v>3.2561190189751272</v>
      </c>
      <c r="Y42" s="216">
        <v>7.8499999999999943</v>
      </c>
      <c r="Z42" s="215">
        <f t="shared" si="32"/>
        <v>1.0785</v>
      </c>
      <c r="AA42" s="215">
        <v>226.99524789726095</v>
      </c>
      <c r="AB42" s="100">
        <f t="shared" si="6"/>
        <v>3.2699524789726095</v>
      </c>
      <c r="AC42" s="213">
        <v>248.51158027641901</v>
      </c>
      <c r="AD42" s="215">
        <f t="shared" si="7"/>
        <v>3.4851158027641902</v>
      </c>
      <c r="AE42" s="215">
        <f t="shared" si="8"/>
        <v>3.4854365912581011</v>
      </c>
      <c r="AF42" s="215">
        <f t="shared" si="33"/>
        <v>3.4851158027641902</v>
      </c>
      <c r="AG42" s="100">
        <f t="shared" si="34"/>
        <v>3.2699524789726095</v>
      </c>
      <c r="AH42" s="100">
        <f>'Cálculo Pa média harmônica'!M41</f>
        <v>3.5217995559360014</v>
      </c>
      <c r="AI42" s="215">
        <f t="shared" si="9"/>
        <v>3.1226083521248853</v>
      </c>
      <c r="AJ42" s="215">
        <f t="shared" si="10"/>
        <v>3.2561190189751272</v>
      </c>
      <c r="AK42" s="215">
        <f t="shared" si="35"/>
        <v>3.1886649940318943</v>
      </c>
      <c r="AL42" s="215">
        <f t="shared" si="11"/>
        <v>0.91493803204554391</v>
      </c>
      <c r="AM42" s="100">
        <f t="shared" si="36"/>
        <v>0.97514108065379135</v>
      </c>
      <c r="AN42" s="100">
        <f t="shared" si="12"/>
        <v>0.90540785850727701</v>
      </c>
      <c r="AO42" s="214">
        <f t="shared" si="13"/>
        <v>136.43456988272729</v>
      </c>
      <c r="AP42" s="215">
        <f t="shared" si="14"/>
        <v>0.95899699425229712</v>
      </c>
      <c r="AQ42" s="214">
        <f t="shared" si="15"/>
        <v>25.904363636363634</v>
      </c>
      <c r="AR42" s="214">
        <f t="shared" si="37"/>
        <v>7.4328559228413029</v>
      </c>
      <c r="AS42" s="106">
        <f t="shared" si="38"/>
        <v>7.9219388669839503</v>
      </c>
      <c r="AT42" s="106">
        <f t="shared" si="16"/>
        <v>7.355433841401271</v>
      </c>
      <c r="AU42" s="214">
        <f t="shared" si="17"/>
        <v>19.719062446306577</v>
      </c>
      <c r="AV42" s="214">
        <f t="shared" si="18"/>
        <v>10.954926784516882</v>
      </c>
      <c r="AW42" s="214">
        <f t="shared" si="39"/>
        <v>8.7641356617896946</v>
      </c>
      <c r="AX42" s="214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17">
        <f t="shared" si="43"/>
        <v>-9.7576423636084094E-3</v>
      </c>
      <c r="BB42" s="214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5">
        <f t="shared" si="19"/>
        <v>1.0679763827108484</v>
      </c>
      <c r="BF42" s="100">
        <f t="shared" si="47"/>
        <v>1.0718425286276145</v>
      </c>
      <c r="BG42" s="100">
        <f t="shared" si="20"/>
        <v>1.0673643698250759</v>
      </c>
      <c r="BH42" s="215">
        <f t="shared" si="21"/>
        <v>1140.840488551338</v>
      </c>
      <c r="BI42" s="215">
        <f t="shared" si="22"/>
        <v>1094.4674097253107</v>
      </c>
      <c r="BJ42" s="215">
        <f t="shared" si="23"/>
        <v>95.935182938246456</v>
      </c>
    </row>
    <row r="43" spans="1:63" s="218" customFormat="1" ht="12.75">
      <c r="A43" s="209">
        <v>1986</v>
      </c>
      <c r="B43" s="210">
        <v>1273.6839276363637</v>
      </c>
      <c r="C43" s="210">
        <v>843.49956399999996</v>
      </c>
      <c r="D43" s="210">
        <v>142.13345454545455</v>
      </c>
      <c r="E43" s="210">
        <v>254.90909090909091</v>
      </c>
      <c r="F43" s="210">
        <v>0.35818181818181816</v>
      </c>
      <c r="G43" s="210">
        <v>117.39927272727273</v>
      </c>
      <c r="H43" s="210">
        <v>84.615636363636369</v>
      </c>
      <c r="I43" s="211">
        <f t="shared" si="2"/>
        <v>1240.9002912727271</v>
      </c>
      <c r="J43" s="212">
        <f t="shared" si="24"/>
        <v>2.6784284922957773</v>
      </c>
      <c r="K43" s="212">
        <f t="shared" si="25"/>
        <v>2.7834674531851884</v>
      </c>
      <c r="L43" s="212">
        <f t="shared" si="26"/>
        <v>2.8646277648300429</v>
      </c>
      <c r="M43" s="212">
        <f t="shared" si="27"/>
        <v>2.9761652047652607</v>
      </c>
      <c r="N43" s="212">
        <f t="shared" si="28"/>
        <v>3.1631342324983942E-2</v>
      </c>
      <c r="O43" s="212">
        <f t="shared" si="29"/>
        <v>1.9066089493359162</v>
      </c>
      <c r="P43" s="212">
        <f t="shared" si="30"/>
        <v>2.3721430464656352</v>
      </c>
      <c r="Q43" s="212">
        <f t="shared" si="30"/>
        <v>2.7598273656824026</v>
      </c>
      <c r="R43" s="213">
        <v>71.02</v>
      </c>
      <c r="S43" s="213">
        <v>79.11</v>
      </c>
      <c r="T43" s="213">
        <v>4.9399393939394003E-9</v>
      </c>
      <c r="U43" s="214">
        <f t="shared" si="0"/>
        <v>3.5083449575757618E-7</v>
      </c>
      <c r="V43" s="214">
        <f t="shared" si="1"/>
        <v>3.9079860545454594E-7</v>
      </c>
      <c r="W43" s="215">
        <f t="shared" si="4"/>
        <v>2.2786037903238219</v>
      </c>
      <c r="X43" s="215">
        <f t="shared" si="5"/>
        <v>1.7931054633258081</v>
      </c>
      <c r="Y43" s="216">
        <v>7.49</v>
      </c>
      <c r="Z43" s="215">
        <f t="shared" si="32"/>
        <v>1.0749</v>
      </c>
      <c r="AA43" s="215">
        <v>143.72614253776973</v>
      </c>
      <c r="AB43" s="100">
        <f t="shared" si="6"/>
        <v>2.4372614253776974</v>
      </c>
      <c r="AC43" s="213">
        <v>63.530480646036096</v>
      </c>
      <c r="AD43" s="215">
        <f t="shared" si="7"/>
        <v>1.6353048064603608</v>
      </c>
      <c r="AE43" s="215">
        <f t="shared" si="8"/>
        <v>2.4917931828968065</v>
      </c>
      <c r="AF43" s="215">
        <f t="shared" si="33"/>
        <v>1.6353048064603608</v>
      </c>
      <c r="AG43" s="100">
        <f t="shared" si="34"/>
        <v>2.4372614253776974</v>
      </c>
      <c r="AH43" s="100">
        <f>'Cálculo Pa média harmônica'!M42</f>
        <v>2.4484115048298509</v>
      </c>
      <c r="AI43" s="215">
        <f t="shared" si="9"/>
        <v>2.2786037903238219</v>
      </c>
      <c r="AJ43" s="215">
        <f t="shared" si="10"/>
        <v>1.7931054633258081</v>
      </c>
      <c r="AK43" s="215">
        <f t="shared" si="35"/>
        <v>2.0213304789629376</v>
      </c>
      <c r="AL43" s="215">
        <f t="shared" si="11"/>
        <v>1.2360573215326962</v>
      </c>
      <c r="AM43" s="100">
        <f t="shared" si="36"/>
        <v>0.82934495984553491</v>
      </c>
      <c r="AN43" s="100">
        <f t="shared" si="12"/>
        <v>0.82556811833940769</v>
      </c>
      <c r="AO43" s="214">
        <f t="shared" si="13"/>
        <v>511.1515419412363</v>
      </c>
      <c r="AP43" s="215">
        <f t="shared" si="14"/>
        <v>1.2707583780920078</v>
      </c>
      <c r="AQ43" s="214">
        <f t="shared" si="15"/>
        <v>32.783636363636361</v>
      </c>
      <c r="AR43" s="214">
        <f t="shared" si="37"/>
        <v>20.047416380189684</v>
      </c>
      <c r="AS43" s="106">
        <f t="shared" si="38"/>
        <v>13.451013511427462</v>
      </c>
      <c r="AT43" s="106">
        <f t="shared" si="16"/>
        <v>13.389757521954879</v>
      </c>
      <c r="AU43" s="214">
        <f t="shared" si="17"/>
        <v>51.522460037068853</v>
      </c>
      <c r="AV43" s="214">
        <f t="shared" si="18"/>
        <v>47.189436480045828</v>
      </c>
      <c r="AW43" s="214">
        <f t="shared" si="39"/>
        <v>4.3330235570230258</v>
      </c>
      <c r="AX43" s="214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17">
        <f t="shared" si="43"/>
        <v>3.0743119278261392E-2</v>
      </c>
      <c r="BB43" s="214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5">
        <f t="shared" si="19"/>
        <v>1.1079457789122029</v>
      </c>
      <c r="BF43" s="100">
        <f t="shared" si="47"/>
        <v>1.0940742107727341</v>
      </c>
      <c r="BG43" s="100">
        <f t="shared" si="20"/>
        <v>1.0939453956216851</v>
      </c>
      <c r="BH43" s="215">
        <f t="shared" si="21"/>
        <v>1226.2894411438333</v>
      </c>
      <c r="BI43" s="215">
        <f t="shared" si="22"/>
        <v>1212.6105467621305</v>
      </c>
      <c r="BJ43" s="215">
        <f t="shared" si="23"/>
        <v>98.884529710298764</v>
      </c>
    </row>
    <row r="44" spans="1:63" s="218" customFormat="1" ht="12.75">
      <c r="A44" s="209">
        <v>1987</v>
      </c>
      <c r="B44" s="210">
        <v>4037.8057352727274</v>
      </c>
      <c r="C44" s="210">
        <v>2454.8373716363635</v>
      </c>
      <c r="D44" s="210">
        <v>510.27781818181819</v>
      </c>
      <c r="E44" s="210">
        <v>935.6258181818182</v>
      </c>
      <c r="F44" s="219"/>
      <c r="G44" s="210">
        <v>396.85381818181816</v>
      </c>
      <c r="H44" s="210">
        <v>259.78909090909093</v>
      </c>
      <c r="I44" s="211">
        <f t="shared" si="2"/>
        <v>3900.741008</v>
      </c>
      <c r="J44" s="212">
        <f t="shared" si="24"/>
        <v>3.170178760727457</v>
      </c>
      <c r="K44" s="212">
        <f t="shared" si="25"/>
        <v>2.9103007000918422</v>
      </c>
      <c r="L44" s="212">
        <f t="shared" si="26"/>
        <v>3.5901316816206021</v>
      </c>
      <c r="M44" s="212">
        <f t="shared" si="27"/>
        <v>3.6704293865905848</v>
      </c>
      <c r="N44" s="212">
        <f t="shared" si="28"/>
        <v>0</v>
      </c>
      <c r="O44" s="212">
        <f t="shared" si="29"/>
        <v>3.3803771434235301</v>
      </c>
      <c r="P44" s="212">
        <f t="shared" si="30"/>
        <v>3.0702255761883683</v>
      </c>
      <c r="Q44" s="212">
        <f t="shared" si="30"/>
        <v>3.1434765834402474</v>
      </c>
      <c r="R44" s="213">
        <v>71.180000000000007</v>
      </c>
      <c r="S44" s="213">
        <v>88.94</v>
      </c>
      <c r="T44" s="213">
        <v>1.41981818181818E-8</v>
      </c>
      <c r="U44" s="214">
        <f t="shared" si="0"/>
        <v>1.0106265818181805E-6</v>
      </c>
      <c r="V44" s="214">
        <f t="shared" si="1"/>
        <v>1.2627862909090892E-6</v>
      </c>
      <c r="W44" s="215">
        <f t="shared" si="4"/>
        <v>2.8806362944324477</v>
      </c>
      <c r="X44" s="215">
        <f t="shared" si="5"/>
        <v>3.2312968195992315</v>
      </c>
      <c r="Y44" s="216">
        <v>3.53</v>
      </c>
      <c r="Z44" s="215">
        <f t="shared" si="32"/>
        <v>1.0352999999999999</v>
      </c>
      <c r="AA44" s="215">
        <v>231.69570216684852</v>
      </c>
      <c r="AB44" s="100">
        <f t="shared" si="6"/>
        <v>3.3169570216684852</v>
      </c>
      <c r="AC44" s="213">
        <v>432.30256536800403</v>
      </c>
      <c r="AD44" s="215">
        <f t="shared" si="7"/>
        <v>5.3230256536800402</v>
      </c>
      <c r="AE44" s="215">
        <f t="shared" si="8"/>
        <v>3.0620870865714838</v>
      </c>
      <c r="AF44" s="215">
        <f t="shared" si="33"/>
        <v>5.3230256536800402</v>
      </c>
      <c r="AG44" s="100">
        <f t="shared" si="34"/>
        <v>3.3169570216684852</v>
      </c>
      <c r="AH44" s="100">
        <f>'Cálculo Pa média harmônica'!M43</f>
        <v>3.0926924572718568</v>
      </c>
      <c r="AI44" s="215">
        <f t="shared" si="9"/>
        <v>2.8806362944324477</v>
      </c>
      <c r="AJ44" s="215">
        <f t="shared" si="10"/>
        <v>3.2312968195992315</v>
      </c>
      <c r="AK44" s="215">
        <f t="shared" si="35"/>
        <v>3.0509327912331474</v>
      </c>
      <c r="AL44" s="215">
        <f t="shared" si="11"/>
        <v>0.57315763434728217</v>
      </c>
      <c r="AM44" s="100">
        <f t="shared" si="36"/>
        <v>0.91979871047544559</v>
      </c>
      <c r="AN44" s="100">
        <f t="shared" si="12"/>
        <v>0.98649731047763256</v>
      </c>
      <c r="AO44" s="214">
        <f t="shared" si="13"/>
        <v>1318.6449702819273</v>
      </c>
      <c r="AP44" s="215">
        <f t="shared" si="14"/>
        <v>0.891479939868144</v>
      </c>
      <c r="AQ44" s="214">
        <f t="shared" si="15"/>
        <v>137.06472727272723</v>
      </c>
      <c r="AR44" s="214">
        <f t="shared" si="37"/>
        <v>25.749401973662927</v>
      </c>
      <c r="AS44" s="106">
        <f t="shared" si="38"/>
        <v>41.322430883889282</v>
      </c>
      <c r="AT44" s="106">
        <f t="shared" si="16"/>
        <v>44.318899847427936</v>
      </c>
      <c r="AU44" s="214">
        <f t="shared" si="17"/>
        <v>137.76602723114948</v>
      </c>
      <c r="AV44" s="214">
        <f t="shared" si="18"/>
        <v>80.397780028549604</v>
      </c>
      <c r="AW44" s="214">
        <f t="shared" si="39"/>
        <v>57.368247202599875</v>
      </c>
      <c r="AX44" s="214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17">
        <f t="shared" si="43"/>
        <v>-2.3978285240929417E-2</v>
      </c>
      <c r="BB44" s="214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5">
        <f t="shared" si="19"/>
        <v>1.0104752812900657</v>
      </c>
      <c r="BF44" s="100">
        <f t="shared" si="47"/>
        <v>1.0227020422409761</v>
      </c>
      <c r="BG44" s="100">
        <f t="shared" si="20"/>
        <v>1.0250546423629696</v>
      </c>
      <c r="BH44" s="215">
        <f t="shared" si="21"/>
        <v>1269.5774584162104</v>
      </c>
      <c r="BI44" s="215">
        <f t="shared" si="22"/>
        <v>1225.3129833347641</v>
      </c>
      <c r="BJ44" s="215">
        <f t="shared" si="23"/>
        <v>96.513448250990066</v>
      </c>
    </row>
    <row r="45" spans="1:63" s="218" customFormat="1" ht="12.75">
      <c r="A45" s="209">
        <v>1988</v>
      </c>
      <c r="B45" s="210">
        <v>29375.630254181819</v>
      </c>
      <c r="C45" s="210">
        <v>16643.516799636363</v>
      </c>
      <c r="D45" s="210">
        <v>3951.0523636363637</v>
      </c>
      <c r="E45" s="210">
        <v>7145.5745454545458</v>
      </c>
      <c r="F45" s="219"/>
      <c r="G45" s="210">
        <v>3427.3610909090908</v>
      </c>
      <c r="H45" s="210">
        <v>1791.8745454545453</v>
      </c>
      <c r="I45" s="211">
        <f t="shared" si="2"/>
        <v>27740.143708727275</v>
      </c>
      <c r="J45" s="212">
        <f t="shared" si="24"/>
        <v>7.275146993221477</v>
      </c>
      <c r="K45" s="212">
        <f t="shared" si="25"/>
        <v>6.7798857031991515</v>
      </c>
      <c r="L45" s="212">
        <f t="shared" si="26"/>
        <v>7.7429435943628571</v>
      </c>
      <c r="M45" s="212">
        <f t="shared" si="27"/>
        <v>7.6372139445022897</v>
      </c>
      <c r="N45" s="212"/>
      <c r="O45" s="212">
        <f t="shared" si="29"/>
        <v>8.6363313993336686</v>
      </c>
      <c r="P45" s="212">
        <f t="shared" si="30"/>
        <v>6.8974202849864215</v>
      </c>
      <c r="Q45" s="212">
        <f t="shared" si="30"/>
        <v>7.1115061604539305</v>
      </c>
      <c r="R45" s="213">
        <v>79.23</v>
      </c>
      <c r="S45" s="213">
        <v>91.72</v>
      </c>
      <c r="T45" s="213">
        <v>9.4938181818181795E-8</v>
      </c>
      <c r="U45" s="214">
        <f t="shared" si="0"/>
        <v>7.5219521454545438E-6</v>
      </c>
      <c r="V45" s="214">
        <f t="shared" si="1"/>
        <v>8.7077300363636344E-6</v>
      </c>
      <c r="W45" s="215">
        <f t="shared" si="4"/>
        <v>7.442859984864123</v>
      </c>
      <c r="X45" s="215">
        <f t="shared" si="5"/>
        <v>6.8956482177953289</v>
      </c>
      <c r="Y45" s="216">
        <v>-6.0000000000002274E-2</v>
      </c>
      <c r="Z45" s="215">
        <f t="shared" si="32"/>
        <v>0.99939999999999996</v>
      </c>
      <c r="AA45" s="215">
        <v>682.3789969229631</v>
      </c>
      <c r="AB45" s="100">
        <f t="shared" si="6"/>
        <v>7.8237899692296313</v>
      </c>
      <c r="AC45" s="213">
        <v>1006.41175477493</v>
      </c>
      <c r="AD45" s="215">
        <f t="shared" si="7"/>
        <v>11.0641175477493</v>
      </c>
      <c r="AE45" s="215">
        <f t="shared" si="8"/>
        <v>7.2795147020427029</v>
      </c>
      <c r="AF45" s="215">
        <f t="shared" si="33"/>
        <v>11.0641175477493</v>
      </c>
      <c r="AG45" s="100">
        <f t="shared" si="34"/>
        <v>7.8237899692296313</v>
      </c>
      <c r="AH45" s="100">
        <f>'Cálculo Pa média harmônica'!M44</f>
        <v>7.2338875217729575</v>
      </c>
      <c r="AI45" s="215">
        <f t="shared" si="9"/>
        <v>7.442859984864123</v>
      </c>
      <c r="AJ45" s="215">
        <f t="shared" si="10"/>
        <v>6.8956482177953289</v>
      </c>
      <c r="AK45" s="215">
        <f t="shared" si="35"/>
        <v>7.1640312806358164</v>
      </c>
      <c r="AL45" s="215">
        <f t="shared" si="11"/>
        <v>0.64750137096050175</v>
      </c>
      <c r="AM45" s="100">
        <f t="shared" si="36"/>
        <v>0.91567275052262453</v>
      </c>
      <c r="AN45" s="100">
        <f t="shared" si="12"/>
        <v>0.99034319500726498</v>
      </c>
      <c r="AO45" s="214">
        <f t="shared" si="13"/>
        <v>4035.3830518315635</v>
      </c>
      <c r="AP45" s="215">
        <f t="shared" si="14"/>
        <v>1.0793561025425611</v>
      </c>
      <c r="AQ45" s="214">
        <f t="shared" si="15"/>
        <v>1635.4865454545454</v>
      </c>
      <c r="AR45" s="214">
        <f t="shared" si="37"/>
        <v>147.81897773557563</v>
      </c>
      <c r="AS45" s="106">
        <f t="shared" si="38"/>
        <v>209.04019048144048</v>
      </c>
      <c r="AT45" s="106">
        <f t="shared" si="16"/>
        <v>226.08680886065301</v>
      </c>
      <c r="AU45" s="214">
        <f t="shared" si="17"/>
        <v>460.4897979914989</v>
      </c>
      <c r="AV45" s="214">
        <f t="shared" si="18"/>
        <v>259.85585239547532</v>
      </c>
      <c r="AW45" s="214">
        <f t="shared" si="39"/>
        <v>200.63394559602358</v>
      </c>
      <c r="AX45" s="214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17">
        <f t="shared" si="43"/>
        <v>-1.3087968894669491E-2</v>
      </c>
      <c r="BB45" s="214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5">
        <f t="shared" si="19"/>
        <v>0.98631988388666736</v>
      </c>
      <c r="BF45" s="100">
        <f t="shared" si="47"/>
        <v>1.0014818844284614</v>
      </c>
      <c r="BG45" s="100">
        <f t="shared" si="20"/>
        <v>1.0057036374044157</v>
      </c>
      <c r="BH45" s="215">
        <f t="shared" si="21"/>
        <v>1268.8157119411608</v>
      </c>
      <c r="BI45" s="215">
        <f t="shared" si="22"/>
        <v>1208.5505594475705</v>
      </c>
      <c r="BJ45" s="215">
        <f t="shared" si="23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4"/>
        <v>14.488040144529945</v>
      </c>
      <c r="K46" s="124">
        <f t="shared" si="25"/>
        <v>13.852838178043386</v>
      </c>
      <c r="L46" s="124">
        <f t="shared" si="26"/>
        <v>16.691201626006382</v>
      </c>
      <c r="M46" s="124">
        <f t="shared" si="27"/>
        <v>15.999617970792348</v>
      </c>
      <c r="N46" s="124"/>
      <c r="O46" s="124">
        <f t="shared" si="29"/>
        <v>11.088414378281813</v>
      </c>
      <c r="P46" s="124">
        <f t="shared" si="30"/>
        <v>12.971281471612766</v>
      </c>
      <c r="Q46" s="124">
        <f t="shared" si="30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2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3"/>
        <v>18.591562594314301</v>
      </c>
      <c r="AG46" s="100">
        <f t="shared" si="34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5"/>
        <v>11.314099640241389</v>
      </c>
      <c r="AL46" s="100">
        <f t="shared" si="11"/>
        <v>0.60856098473946907</v>
      </c>
      <c r="AM46" s="100">
        <f t="shared" si="36"/>
        <v>0.81578579804733975</v>
      </c>
      <c r="AN46" s="100">
        <f t="shared" si="12"/>
        <v>0.79507268529110797</v>
      </c>
      <c r="AO46" s="106">
        <f t="shared" si="13"/>
        <v>30303.900170213965</v>
      </c>
      <c r="AP46" s="100">
        <f t="shared" si="14"/>
        <v>0.95366387405000119</v>
      </c>
      <c r="AQ46" s="106">
        <f t="shared" si="15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6"/>
        <v>1037.3021769381091</v>
      </c>
      <c r="AU46" s="106">
        <f t="shared" si="17"/>
        <v>3439.6293383573611</v>
      </c>
      <c r="AV46" s="106">
        <f t="shared" si="18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9"/>
        <v>1.0098305877505513</v>
      </c>
      <c r="BF46" s="100">
        <f t="shared" si="47"/>
        <v>1.0190340878145649</v>
      </c>
      <c r="BG46" s="100">
        <f t="shared" si="20"/>
        <v>1.0181141538957699</v>
      </c>
      <c r="BH46" s="100">
        <f t="shared" si="21"/>
        <v>1308.9102884385015</v>
      </c>
      <c r="BI46" s="100">
        <f t="shared" si="22"/>
        <v>1220.4313217731979</v>
      </c>
      <c r="BJ46" s="100">
        <f t="shared" si="23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5"/>
        <v>29.704741810978167</v>
      </c>
      <c r="L47" s="128">
        <f t="shared" si="26"/>
        <v>33.782299548576383</v>
      </c>
      <c r="M47" s="128">
        <f t="shared" si="27"/>
        <v>20.87351299399948</v>
      </c>
      <c r="N47" s="114"/>
      <c r="O47" s="128">
        <f t="shared" si="29"/>
        <v>24.910066882911845</v>
      </c>
      <c r="P47" s="128">
        <f t="shared" si="30"/>
        <v>34.574298319722139</v>
      </c>
      <c r="Q47" s="128">
        <f t="shared" si="30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2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4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5"/>
        <v>24.784643002747199</v>
      </c>
      <c r="AL47" s="100">
        <f t="shared" si="11"/>
        <v>1.4154483985098427</v>
      </c>
      <c r="AM47" s="100">
        <f t="shared" si="36"/>
        <v>0.80788934000658041</v>
      </c>
      <c r="AN47" s="100">
        <f t="shared" si="12"/>
        <v>0.86425023943624268</v>
      </c>
      <c r="AO47" s="129">
        <f t="shared" si="13"/>
        <v>407081.91439133929</v>
      </c>
      <c r="AP47" s="100">
        <f>(AI47/AJ47)</f>
        <v>0.90386306159807417</v>
      </c>
      <c r="AQ47" s="129">
        <f t="shared" si="15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6"/>
        <v>4989.0782943870045</v>
      </c>
      <c r="AU47" s="129">
        <f t="shared" si="17"/>
        <v>40176.325703111557</v>
      </c>
      <c r="AV47" s="129">
        <f t="shared" si="18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9"/>
        <v>0.95372820372012646</v>
      </c>
      <c r="BF47" s="100">
        <f t="shared" si="47"/>
        <v>0.94548734483375441</v>
      </c>
      <c r="BG47" s="100">
        <f t="shared" si="20"/>
        <v>0.94625181737746578</v>
      </c>
      <c r="BH47" s="130">
        <f t="shared" si="21"/>
        <v>1251.9726908914267</v>
      </c>
      <c r="BI47" s="130">
        <f t="shared" si="22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13"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16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8" t="s">
        <v>40</v>
      </c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50"/>
      <c r="P18" s="279"/>
      <c r="Q18" s="280"/>
      <c r="R18" s="281"/>
      <c r="S18" s="346" t="s">
        <v>52</v>
      </c>
      <c r="T18" s="346"/>
      <c r="U18" s="346"/>
      <c r="V18" s="346"/>
      <c r="W18" s="346"/>
      <c r="X18" s="346"/>
      <c r="Y18" s="346"/>
      <c r="Z18" s="347"/>
      <c r="AA18" s="343" t="s">
        <v>53</v>
      </c>
      <c r="AB18" s="344"/>
      <c r="AC18" s="345"/>
    </row>
    <row r="19" spans="1:30" ht="52.5" thickBot="1">
      <c r="B19" s="180" t="s">
        <v>50</v>
      </c>
      <c r="C19" s="180" t="s">
        <v>51</v>
      </c>
      <c r="D19" s="181" t="s">
        <v>30</v>
      </c>
      <c r="E19" s="181" t="s">
        <v>31</v>
      </c>
      <c r="F19" s="181" t="s">
        <v>32</v>
      </c>
      <c r="G19" s="182" t="s">
        <v>33</v>
      </c>
      <c r="H19" s="182" t="s">
        <v>34</v>
      </c>
      <c r="I19" s="182" t="s">
        <v>37</v>
      </c>
      <c r="J19" s="326" t="s">
        <v>185</v>
      </c>
      <c r="K19" s="276" t="s">
        <v>138</v>
      </c>
      <c r="L19" s="56" t="s">
        <v>66</v>
      </c>
      <c r="M19" s="189" t="s">
        <v>93</v>
      </c>
      <c r="N19" s="188" t="s">
        <v>94</v>
      </c>
      <c r="O19" s="277" t="s">
        <v>140</v>
      </c>
      <c r="P19" s="273" t="s">
        <v>38</v>
      </c>
      <c r="Q19" s="282" t="s">
        <v>39</v>
      </c>
      <c r="R19" s="282" t="s">
        <v>90</v>
      </c>
      <c r="S19" s="133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313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3"/>
      <c r="Q20" s="204"/>
      <c r="R20" s="205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1.0900448492345451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1.3212939007767841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3"/>
      <c r="M32" s="179"/>
    </row>
    <row r="33" spans="1:14" ht="3.75" customHeight="1"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</row>
    <row r="34" spans="1:14"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</row>
    <row r="35" spans="1:14"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4"/>
      <c r="M35" s="254"/>
      <c r="N35" s="254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3"/>
      <c r="M36" s="179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9"/>
      <c r="L37" s="48"/>
      <c r="M37" s="179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9"/>
      <c r="L38" s="48"/>
      <c r="M38" s="179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9"/>
      <c r="L39" s="48"/>
      <c r="M39" s="179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9"/>
      <c r="L40" s="48"/>
      <c r="M40" s="179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9"/>
      <c r="L41" s="48"/>
      <c r="M41" s="179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9"/>
      <c r="L42" s="48"/>
      <c r="M42" s="179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9"/>
      <c r="L43" s="48"/>
      <c r="M43" s="179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9"/>
      <c r="L44" s="48"/>
      <c r="M44" s="179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9"/>
      <c r="L45" s="48"/>
      <c r="M45" s="179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9"/>
      <c r="L46" s="48"/>
      <c r="M46" s="179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zoomScaleNormal="100" workbookViewId="0">
      <selection activeCell="G24" sqref="G24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28" t="s">
        <v>189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6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1.2464328671492719</v>
      </c>
      <c r="M5" s="89">
        <v>8.4181143810977854</v>
      </c>
      <c r="N5" s="89">
        <v>11.019288717273001</v>
      </c>
      <c r="O5" s="89">
        <v>14.595076905645366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1.0124643286714927</v>
      </c>
      <c r="S5" s="90">
        <f t="shared" si="1"/>
        <v>1.0841811438109779</v>
      </c>
      <c r="T5" s="90">
        <f t="shared" si="1"/>
        <v>1.11019288717273</v>
      </c>
      <c r="U5" s="90">
        <f t="shared" si="1"/>
        <v>1.1459507690564537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3.2217667269632155</v>
      </c>
      <c r="M6" s="89">
        <v>-0.16384079036084742</v>
      </c>
      <c r="N6" s="89">
        <v>4.9082053203446385</v>
      </c>
      <c r="O6" s="89">
        <v>-5.6661236631294631E-2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1.0322176672696322</v>
      </c>
      <c r="S6" s="90">
        <f t="shared" si="1"/>
        <v>0.99836159209639153</v>
      </c>
      <c r="T6" s="90">
        <f t="shared" si="1"/>
        <v>1.0490820532034464</v>
      </c>
      <c r="U6" s="90">
        <f t="shared" si="1"/>
        <v>0.99943338763368705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0.46793756667953268</v>
      </c>
      <c r="K7" s="89">
        <v>0.37825757070713006</v>
      </c>
      <c r="L7" s="89">
        <v>1.6882063055398522</v>
      </c>
      <c r="M7" s="89">
        <v>-8.8753023735919427</v>
      </c>
      <c r="N7" s="89">
        <v>5.7062895860952034</v>
      </c>
      <c r="O7" s="89">
        <v>-15.094145488218979</v>
      </c>
      <c r="P7" s="90">
        <f t="shared" si="2"/>
        <v>1.0046793756667953</v>
      </c>
      <c r="Q7" s="90">
        <f t="shared" si="1"/>
        <v>1.0037825757070713</v>
      </c>
      <c r="R7" s="90">
        <f t="shared" si="1"/>
        <v>1.0168820630553985</v>
      </c>
      <c r="S7" s="90">
        <f t="shared" si="1"/>
        <v>0.91124697626408058</v>
      </c>
      <c r="T7" s="90">
        <f t="shared" si="1"/>
        <v>1.057062895860952</v>
      </c>
      <c r="U7" s="90">
        <f t="shared" si="1"/>
        <v>0.8490585451178102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4.032632409599346</v>
      </c>
      <c r="L8" s="89">
        <v>-0.15126703488870241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1.0403263240959935</v>
      </c>
      <c r="R8" s="90">
        <f t="shared" si="1"/>
        <v>0.99848732965111298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1.3898964044581463</v>
      </c>
      <c r="K9" s="89">
        <v>0.77130656553183741</v>
      </c>
      <c r="L9" s="89">
        <v>2.6159231137506733</v>
      </c>
      <c r="M9" s="89">
        <v>1.3044755130336538</v>
      </c>
      <c r="N9" s="89">
        <v>9.2305269093462918</v>
      </c>
      <c r="O9" s="89">
        <v>3.3314028453792943</v>
      </c>
      <c r="P9" s="90">
        <f t="shared" si="2"/>
        <v>1.0138989640445815</v>
      </c>
      <c r="Q9" s="90">
        <f t="shared" si="1"/>
        <v>1.0077130656553184</v>
      </c>
      <c r="R9" s="90">
        <f t="shared" si="1"/>
        <v>1.0261592311375067</v>
      </c>
      <c r="S9" s="90">
        <f t="shared" si="1"/>
        <v>1.0130447551303365</v>
      </c>
      <c r="T9" s="90">
        <f t="shared" si="1"/>
        <v>1.0923052690934629</v>
      </c>
      <c r="U9" s="90">
        <f t="shared" si="1"/>
        <v>1.0333140284537929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-1.4437748049126786</v>
      </c>
      <c r="N10" s="89">
        <v>6.4768219559220963</v>
      </c>
      <c r="O10" s="89">
        <v>-13.307268998102806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0.98556225195087321</v>
      </c>
      <c r="T10" s="90">
        <f t="shared" si="1"/>
        <v>1.064768219559221</v>
      </c>
      <c r="U10" s="90">
        <f t="shared" si="1"/>
        <v>0.86692731001897194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1.1408289987709264</v>
      </c>
      <c r="K11" s="89">
        <v>-0.54599277769954435</v>
      </c>
      <c r="L11" s="89">
        <v>1.5965625719168708</v>
      </c>
      <c r="M11" s="89">
        <v>-3.9845123668534876</v>
      </c>
      <c r="N11" s="89">
        <v>11.015939410795994</v>
      </c>
      <c r="O11" s="89">
        <v>-0.48349720717721922</v>
      </c>
      <c r="P11" s="90">
        <f t="shared" si="2"/>
        <v>1.0114082899877093</v>
      </c>
      <c r="Q11" s="90">
        <f t="shared" si="1"/>
        <v>0.99454007222300456</v>
      </c>
      <c r="R11" s="90">
        <f t="shared" si="1"/>
        <v>1.0159656257191687</v>
      </c>
      <c r="S11" s="90">
        <f t="shared" si="1"/>
        <v>0.96015487633146512</v>
      </c>
      <c r="T11" s="90">
        <f t="shared" si="1"/>
        <v>1.1101593941079599</v>
      </c>
      <c r="U11" s="90">
        <f t="shared" si="1"/>
        <v>0.99516502792822781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5.7599646368599933</v>
      </c>
      <c r="K12" s="89">
        <v>3.9234940878446478</v>
      </c>
      <c r="L12" s="89">
        <v>3.8760372110371977</v>
      </c>
      <c r="M12" s="89">
        <v>8.4869633982647805</v>
      </c>
      <c r="N12" s="89">
        <v>14.473779705747569</v>
      </c>
      <c r="O12" s="89">
        <v>10.364045249957666</v>
      </c>
      <c r="P12" s="90">
        <f t="shared" si="2"/>
        <v>1.0575996463685999</v>
      </c>
      <c r="Q12" s="90">
        <f t="shared" si="1"/>
        <v>1.0392349408784465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1.1447377970574757</v>
      </c>
      <c r="U12" s="90">
        <f t="shared" si="1"/>
        <v>1.1036404524995767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3.2021308801870152</v>
      </c>
      <c r="K13" s="89">
        <v>4.421876813689396</v>
      </c>
      <c r="L13" s="89">
        <v>2.0109410967435126</v>
      </c>
      <c r="M13" s="89">
        <v>1.9563000854959434</v>
      </c>
      <c r="N13" s="89">
        <v>9.6441884617266105</v>
      </c>
      <c r="O13" s="89">
        <v>7.4613456752809837</v>
      </c>
      <c r="P13" s="90">
        <f t="shared" si="2"/>
        <v>1.0320213088018702</v>
      </c>
      <c r="Q13" s="90">
        <f t="shared" si="1"/>
        <v>1.044218768136894</v>
      </c>
      <c r="R13" s="90">
        <f t="shared" si="1"/>
        <v>1.0201094109674351</v>
      </c>
      <c r="S13" s="90">
        <f t="shared" si="1"/>
        <v>1.0195630008549594</v>
      </c>
      <c r="T13" s="90">
        <f t="shared" si="1"/>
        <v>1.0964418846172661</v>
      </c>
      <c r="U13" s="90">
        <f t="shared" si="1"/>
        <v>1.0746134567528098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3.9619888670540337</v>
      </c>
      <c r="K14" s="89">
        <v>5.2846996226464604</v>
      </c>
      <c r="L14" s="89">
        <v>3.5607997679351078</v>
      </c>
      <c r="M14" s="89">
        <v>6.6607897377033431</v>
      </c>
      <c r="N14" s="89">
        <v>4.8374265670775074</v>
      </c>
      <c r="O14" s="89">
        <v>17.762586147645855</v>
      </c>
      <c r="P14" s="90">
        <f t="shared" si="2"/>
        <v>1.0396198886705403</v>
      </c>
      <c r="Q14" s="90">
        <f t="shared" si="1"/>
        <v>1.0528469962264646</v>
      </c>
      <c r="R14" s="90">
        <f t="shared" si="1"/>
        <v>1.0356079976793511</v>
      </c>
      <c r="S14" s="90">
        <f t="shared" si="1"/>
        <v>1.0666078973770334</v>
      </c>
      <c r="T14" s="90">
        <f t="shared" si="1"/>
        <v>1.0483742656707751</v>
      </c>
      <c r="U14" s="90">
        <f t="shared" si="1"/>
        <v>1.1776258614764585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6.0698706952166503</v>
      </c>
      <c r="K15" s="89">
        <v>6.376270532202466</v>
      </c>
      <c r="L15" s="89">
        <v>4.0691465149554684</v>
      </c>
      <c r="M15" s="89">
        <v>11.952407767507388</v>
      </c>
      <c r="N15" s="89">
        <v>6.176102548362894</v>
      </c>
      <c r="O15" s="89">
        <v>19.557600646784977</v>
      </c>
      <c r="P15" s="90">
        <f t="shared" si="2"/>
        <v>1.0606987069521665</v>
      </c>
      <c r="Q15" s="90">
        <f t="shared" si="1"/>
        <v>1.0637627053220247</v>
      </c>
      <c r="R15" s="90">
        <f t="shared" si="1"/>
        <v>1.0406914651495547</v>
      </c>
      <c r="S15" s="90">
        <f t="shared" si="1"/>
        <v>1.1195240776750739</v>
      </c>
      <c r="T15" s="90">
        <f t="shared" si="1"/>
        <v>1.0617610254836289</v>
      </c>
      <c r="U15" s="90">
        <f t="shared" si="1"/>
        <v>1.1955760064678498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420880.76604035415</v>
      </c>
      <c r="G16" s="80">
        <v>426775.9697693208</v>
      </c>
      <c r="H16" s="84">
        <f t="shared" si="0"/>
        <v>3046223.6347877472</v>
      </c>
      <c r="I16" s="84">
        <v>69474.660000002608</v>
      </c>
      <c r="J16" s="89">
        <v>5.0941954472196311</v>
      </c>
      <c r="K16" s="89">
        <v>6.4642651497742785</v>
      </c>
      <c r="L16" s="89">
        <v>2.0450400524434453</v>
      </c>
      <c r="M16" s="89">
        <v>12.286957929839854</v>
      </c>
      <c r="N16" s="89">
        <v>0.40925096613929451</v>
      </c>
      <c r="O16" s="89">
        <v>17.025710282796407</v>
      </c>
      <c r="P16" s="90">
        <f t="shared" si="2"/>
        <v>1.0509419544721963</v>
      </c>
      <c r="Q16" s="90">
        <f t="shared" si="1"/>
        <v>1.0646426514977427</v>
      </c>
      <c r="R16" s="90">
        <f t="shared" si="1"/>
        <v>1.0204504005244344</v>
      </c>
      <c r="S16" s="90">
        <f t="shared" si="1"/>
        <v>1.1228695792983985</v>
      </c>
      <c r="T16" s="90">
        <f t="shared" si="1"/>
        <v>1.0040925096613929</v>
      </c>
      <c r="U16" s="90">
        <f t="shared" si="1"/>
        <v>1.170257102827964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1.1608972905003656</v>
      </c>
      <c r="AA16" s="48">
        <f t="shared" si="8"/>
        <v>1.3112294163969522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361680.47039454698</v>
      </c>
      <c r="G17" s="80">
        <v>375120.39618569904</v>
      </c>
      <c r="H17" s="84">
        <f t="shared" si="0"/>
        <v>3356672.4818217042</v>
      </c>
      <c r="I17" s="84">
        <v>-10193.200000005101</v>
      </c>
      <c r="J17" s="89">
        <v>-0.12581199960344924</v>
      </c>
      <c r="K17" s="89">
        <v>4.4563964875397852</v>
      </c>
      <c r="L17" s="89">
        <v>2.9451678644071033</v>
      </c>
      <c r="M17" s="89">
        <v>-2.1338748237339416</v>
      </c>
      <c r="N17" s="89">
        <v>-9.2470664720278375</v>
      </c>
      <c r="O17" s="89">
        <v>-7.6019674948436</v>
      </c>
      <c r="P17" s="90">
        <f t="shared" si="2"/>
        <v>0.99874188000396547</v>
      </c>
      <c r="Q17" s="90">
        <f t="shared" si="1"/>
        <v>1.0445639648753979</v>
      </c>
      <c r="R17" s="90">
        <f t="shared" si="1"/>
        <v>1.0294516786440711</v>
      </c>
      <c r="S17" s="90">
        <f t="shared" si="1"/>
        <v>0.97866125176266061</v>
      </c>
      <c r="T17" s="90">
        <f t="shared" si="1"/>
        <v>0.90752933527972157</v>
      </c>
      <c r="U17" s="90">
        <f t="shared" si="1"/>
        <v>0.92398032505156402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0.85934188391937338</v>
      </c>
      <c r="AA17" s="48">
        <f t="shared" si="8"/>
        <v>0.8789632565030725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3885846.9999999981</v>
      </c>
      <c r="C18" s="80">
        <v>2340166.9999999991</v>
      </c>
      <c r="D18" s="80">
        <v>738966</v>
      </c>
      <c r="E18" s="80">
        <v>797945.99999999884</v>
      </c>
      <c r="F18" s="80">
        <v>417270.00000000052</v>
      </c>
      <c r="G18" s="80">
        <v>457722</v>
      </c>
      <c r="H18" s="84">
        <f t="shared" si="0"/>
        <v>3877078.9999999981</v>
      </c>
      <c r="I18" s="84">
        <v>49219.999999999505</v>
      </c>
      <c r="J18" s="89">
        <v>7.5282258303847573</v>
      </c>
      <c r="K18" s="89">
        <v>6.2293721263484727</v>
      </c>
      <c r="L18" s="89">
        <v>3.9206645935543056</v>
      </c>
      <c r="M18" s="89">
        <v>17.853921422696498</v>
      </c>
      <c r="N18" s="89">
        <v>11.721721538658818</v>
      </c>
      <c r="O18" s="89">
        <v>33.639024664689614</v>
      </c>
      <c r="P18" s="90">
        <f t="shared" si="2"/>
        <v>1.0752822583038475</v>
      </c>
      <c r="Q18" s="90">
        <f t="shared" si="1"/>
        <v>1.0622937212634846</v>
      </c>
      <c r="R18" s="90">
        <f t="shared" si="1"/>
        <v>1.0392066459355431</v>
      </c>
      <c r="S18" s="90">
        <f t="shared" si="1"/>
        <v>1.1785392142269651</v>
      </c>
      <c r="T18" s="90">
        <f t="shared" si="1"/>
        <v>1.1172172153865882</v>
      </c>
      <c r="U18" s="90">
        <f t="shared" si="1"/>
        <v>1.3363902466468962</v>
      </c>
      <c r="V18" s="48">
        <f t="shared" si="3"/>
        <v>1.1658569208546057</v>
      </c>
      <c r="W18" s="48">
        <f t="shared" si="4"/>
        <v>1.1332345697499075</v>
      </c>
      <c r="X18" s="48">
        <f t="shared" si="5"/>
        <v>1.1282552186845014</v>
      </c>
      <c r="Y18" s="48">
        <f t="shared" si="6"/>
        <v>1.2533003866911734</v>
      </c>
      <c r="Z18" s="48">
        <f t="shared" si="7"/>
        <v>1.1536979023081133</v>
      </c>
      <c r="AA18" s="48">
        <f t="shared" si="8"/>
        <v>1.2202002467853281</v>
      </c>
    </row>
    <row r="19" spans="1:59" s="48" customFormat="1" ht="12.75">
      <c r="A19" s="83">
        <v>2011</v>
      </c>
      <c r="B19" s="80">
        <v>4376382</v>
      </c>
      <c r="C19" s="80">
        <v>2637814.0000000033</v>
      </c>
      <c r="D19" s="80">
        <v>817038</v>
      </c>
      <c r="E19" s="80">
        <v>901926.99999999802</v>
      </c>
      <c r="F19" s="80">
        <v>501802</v>
      </c>
      <c r="G19" s="80">
        <v>535473</v>
      </c>
      <c r="H19" s="84">
        <f t="shared" si="0"/>
        <v>4356779.0000000009</v>
      </c>
      <c r="I19" s="84">
        <v>53273.999999994194</v>
      </c>
      <c r="J19" s="89">
        <v>3.9744230794471664</v>
      </c>
      <c r="K19" s="89">
        <v>4.8184595372894803</v>
      </c>
      <c r="L19" s="89">
        <v>2.2042962734413565</v>
      </c>
      <c r="M19" s="89">
        <v>6.8340464141682284</v>
      </c>
      <c r="N19" s="89">
        <v>4.8119463786650769</v>
      </c>
      <c r="O19" s="89">
        <v>9.3932634782305584</v>
      </c>
      <c r="P19" s="90">
        <f t="shared" si="2"/>
        <v>1.0397442307944718</v>
      </c>
      <c r="Q19" s="90">
        <f t="shared" si="1"/>
        <v>1.0481845953728948</v>
      </c>
      <c r="R19" s="90">
        <f t="shared" si="1"/>
        <v>1.0220429627344136</v>
      </c>
      <c r="S19" s="90">
        <f t="shared" si="1"/>
        <v>1.0683404641416823</v>
      </c>
      <c r="T19" s="90">
        <f t="shared" si="1"/>
        <v>1.0481194637866507</v>
      </c>
      <c r="U19" s="90">
        <f t="shared" si="1"/>
        <v>1.0939326347823055</v>
      </c>
      <c r="V19" s="48">
        <f t="shared" si="3"/>
        <v>1.1262363134729705</v>
      </c>
      <c r="W19" s="48">
        <f t="shared" si="4"/>
        <v>1.1271904953791778</v>
      </c>
      <c r="X19" s="48">
        <f t="shared" si="5"/>
        <v>1.1056503276199445</v>
      </c>
      <c r="Y19" s="48">
        <f t="shared" si="6"/>
        <v>1.1303108230381496</v>
      </c>
      <c r="Z19" s="48">
        <f t="shared" si="7"/>
        <v>1.2025834591511477</v>
      </c>
      <c r="AA19" s="48">
        <f t="shared" si="8"/>
        <v>1.1698651146328995</v>
      </c>
    </row>
    <row r="20" spans="1:59" s="48" customFormat="1" ht="12.75">
      <c r="A20" s="83">
        <v>2012</v>
      </c>
      <c r="B20" s="80">
        <v>4814760</v>
      </c>
      <c r="C20" s="80">
        <v>2956834.0000000056</v>
      </c>
      <c r="D20" s="80">
        <v>892179.99999999907</v>
      </c>
      <c r="E20" s="80">
        <v>997459.99999999907</v>
      </c>
      <c r="F20" s="80">
        <v>563474.00000000093</v>
      </c>
      <c r="G20" s="80">
        <v>628916</v>
      </c>
      <c r="H20" s="84">
        <f t="shared" si="0"/>
        <v>4846474.0000000037</v>
      </c>
      <c r="I20" s="84">
        <v>33728.000000002801</v>
      </c>
      <c r="J20" s="89">
        <v>1.9211759850944119</v>
      </c>
      <c r="K20" s="89">
        <v>3.4994506815114335</v>
      </c>
      <c r="L20" s="89">
        <v>2.2770054758772393</v>
      </c>
      <c r="M20" s="89">
        <v>0.77877699636462638</v>
      </c>
      <c r="N20" s="89">
        <v>0.7076416220318984</v>
      </c>
      <c r="O20" s="89">
        <v>1.1308517368833524</v>
      </c>
      <c r="P20" s="90">
        <f t="shared" si="2"/>
        <v>1.019211759850944</v>
      </c>
      <c r="Q20" s="90">
        <f t="shared" ref="Q20:S24" si="9">(K20/100+1)</f>
        <v>1.0349945068151143</v>
      </c>
      <c r="R20" s="90">
        <f t="shared" si="9"/>
        <v>1.0227700547587724</v>
      </c>
      <c r="S20" s="90">
        <f t="shared" si="9"/>
        <v>1.0077877699636462</v>
      </c>
      <c r="T20" s="90">
        <f t="shared" ref="T20:U24" si="10">(N20/100+1)</f>
        <v>1.007076416220319</v>
      </c>
      <c r="U20" s="90">
        <f t="shared" si="10"/>
        <v>1.0113085173688334</v>
      </c>
      <c r="V20" s="48">
        <f t="shared" si="3"/>
        <v>1.1001690437443532</v>
      </c>
      <c r="W20" s="48">
        <f t="shared" si="4"/>
        <v>1.1209410519468022</v>
      </c>
      <c r="X20" s="48">
        <f t="shared" si="5"/>
        <v>1.0919687945970677</v>
      </c>
      <c r="Y20" s="48">
        <f t="shared" si="6"/>
        <v>1.1059209891709654</v>
      </c>
      <c r="Z20" s="48">
        <f t="shared" si="7"/>
        <v>1.1229010645633157</v>
      </c>
      <c r="AA20" s="48">
        <f t="shared" si="8"/>
        <v>1.1745055306243266</v>
      </c>
    </row>
    <row r="21" spans="1:59" s="48" customFormat="1" ht="12.75">
      <c r="A21" s="83">
        <v>2013</v>
      </c>
      <c r="B21" s="80">
        <v>5331619.0000000093</v>
      </c>
      <c r="C21" s="80">
        <v>3290421.9999999991</v>
      </c>
      <c r="D21" s="80">
        <v>1007274.999999998</v>
      </c>
      <c r="E21" s="80">
        <v>1114944</v>
      </c>
      <c r="F21" s="80">
        <v>620077.00000000093</v>
      </c>
      <c r="G21" s="80">
        <v>742784</v>
      </c>
      <c r="H21" s="84">
        <f t="shared" si="0"/>
        <v>5412640.9999999972</v>
      </c>
      <c r="I21" s="84">
        <v>41685.000000002197</v>
      </c>
      <c r="J21" s="89">
        <v>3.0048226702888803</v>
      </c>
      <c r="K21" s="89">
        <v>3.4710436906500233</v>
      </c>
      <c r="L21" s="89">
        <v>1.5101212759755107</v>
      </c>
      <c r="M21" s="89">
        <v>5.8272010907704548</v>
      </c>
      <c r="N21" s="89">
        <v>1.8302950819671997</v>
      </c>
      <c r="O21" s="89">
        <v>6.6696792961742606</v>
      </c>
      <c r="P21" s="90">
        <f t="shared" si="2"/>
        <v>1.0300482267028888</v>
      </c>
      <c r="Q21" s="90">
        <f t="shared" si="9"/>
        <v>1.0347104369065003</v>
      </c>
      <c r="R21" s="90">
        <f t="shared" si="9"/>
        <v>1.0151012127597552</v>
      </c>
      <c r="S21" s="90">
        <f t="shared" si="9"/>
        <v>1.0582720109077046</v>
      </c>
      <c r="T21" s="90">
        <f t="shared" si="10"/>
        <v>1.0183029508196719</v>
      </c>
      <c r="U21" s="90">
        <f t="shared" si="10"/>
        <v>1.0666967929617426</v>
      </c>
      <c r="V21" s="48">
        <f t="shared" si="3"/>
        <v>1.1073488605870301</v>
      </c>
      <c r="W21" s="48">
        <f t="shared" si="4"/>
        <v>1.112819319583038</v>
      </c>
      <c r="X21" s="48">
        <f t="shared" si="5"/>
        <v>1.1290042368131981</v>
      </c>
      <c r="Y21" s="48">
        <f t="shared" si="6"/>
        <v>1.1177831692498958</v>
      </c>
      <c r="Z21" s="48">
        <f t="shared" si="7"/>
        <v>1.1004536145412209</v>
      </c>
      <c r="AA21" s="48">
        <f t="shared" si="8"/>
        <v>1.1810543856413258</v>
      </c>
    </row>
    <row r="22" spans="1:59" s="48" customFormat="1" ht="12.75">
      <c r="A22" s="83">
        <v>2014</v>
      </c>
      <c r="B22" s="80">
        <v>5778952.9999999991</v>
      </c>
      <c r="C22" s="80">
        <v>3638404.0000000061</v>
      </c>
      <c r="D22" s="80">
        <v>1106874</v>
      </c>
      <c r="E22" s="80">
        <v>1148452.9999999991</v>
      </c>
      <c r="F22" s="80">
        <v>636374.99999999895</v>
      </c>
      <c r="G22" s="80">
        <v>790183.00000000093</v>
      </c>
      <c r="H22" s="84">
        <f t="shared" si="0"/>
        <v>5893731.0000000047</v>
      </c>
      <c r="I22" s="84">
        <v>39029.99999999709</v>
      </c>
      <c r="J22" s="89">
        <v>0.50395574027333101</v>
      </c>
      <c r="K22" s="89">
        <v>2.2503192599611368</v>
      </c>
      <c r="L22" s="89">
        <v>0.81308480802203331</v>
      </c>
      <c r="M22" s="89">
        <v>-4.22406865277532</v>
      </c>
      <c r="N22" s="89">
        <v>-1.5696804253967958</v>
      </c>
      <c r="O22" s="89">
        <v>-2.2718955924343875</v>
      </c>
      <c r="P22" s="90">
        <f t="shared" si="2"/>
        <v>1.0050395574027333</v>
      </c>
      <c r="Q22" s="90">
        <f t="shared" si="9"/>
        <v>1.0225031925996113</v>
      </c>
      <c r="R22" s="90">
        <f t="shared" si="9"/>
        <v>1.0081308480802202</v>
      </c>
      <c r="S22" s="90">
        <f t="shared" si="9"/>
        <v>0.95775931347224685</v>
      </c>
      <c r="T22" s="90">
        <f t="shared" si="10"/>
        <v>0.98430319574603209</v>
      </c>
      <c r="U22" s="90">
        <f t="shared" si="10"/>
        <v>0.97728104407565608</v>
      </c>
      <c r="V22" s="48">
        <f t="shared" si="3"/>
        <v>1.083902094279428</v>
      </c>
      <c r="W22" s="48">
        <f t="shared" si="4"/>
        <v>1.1057560398027995</v>
      </c>
      <c r="X22" s="48">
        <f t="shared" si="5"/>
        <v>1.0988796505423069</v>
      </c>
      <c r="Y22" s="48">
        <f t="shared" si="6"/>
        <v>1.0300544242580785</v>
      </c>
      <c r="Z22" s="48">
        <f t="shared" si="7"/>
        <v>1.026283832491768</v>
      </c>
      <c r="AA22" s="48">
        <f t="shared" si="8"/>
        <v>1.063812629243496</v>
      </c>
    </row>
    <row r="23" spans="1:59" s="48" customFormat="1" ht="12.75">
      <c r="A23" s="83">
        <v>2015</v>
      </c>
      <c r="B23" s="80">
        <v>5995786.9999999991</v>
      </c>
      <c r="C23" s="80">
        <v>3835192.9999999963</v>
      </c>
      <c r="D23" s="80">
        <v>1185776.0000000021</v>
      </c>
      <c r="E23" s="80">
        <v>1069397.0000000009</v>
      </c>
      <c r="F23" s="80">
        <v>773426.527</v>
      </c>
      <c r="G23" s="80">
        <v>844082.98</v>
      </c>
      <c r="H23" s="84">
        <f t="shared" si="0"/>
        <v>6090365.9999999991</v>
      </c>
      <c r="I23" s="84">
        <v>-25432.999999989799</v>
      </c>
      <c r="J23" s="89">
        <v>-3.5457633934727859</v>
      </c>
      <c r="K23" s="89">
        <v>-3.2164927259317202</v>
      </c>
      <c r="L23" s="89">
        <v>-1.4365682092091516</v>
      </c>
      <c r="M23" s="89">
        <v>-13.946500205058593</v>
      </c>
      <c r="N23" s="89">
        <v>6.8195639363581781</v>
      </c>
      <c r="O23" s="89">
        <v>-14.19063685247586</v>
      </c>
      <c r="P23" s="90">
        <f t="shared" si="2"/>
        <v>0.96454236606527211</v>
      </c>
      <c r="Q23" s="90">
        <f t="shared" si="9"/>
        <v>0.96783507274068281</v>
      </c>
      <c r="R23" s="90">
        <f t="shared" si="9"/>
        <v>0.98563431790790845</v>
      </c>
      <c r="S23" s="90">
        <f t="shared" si="9"/>
        <v>0.86053499794941413</v>
      </c>
      <c r="T23" s="90">
        <f t="shared" si="10"/>
        <v>1.0681956393635819</v>
      </c>
      <c r="U23" s="90">
        <f t="shared" si="10"/>
        <v>0.85809363147524143</v>
      </c>
      <c r="V23" s="48">
        <f t="shared" si="3"/>
        <v>1.0375213295557171</v>
      </c>
      <c r="W23" s="48">
        <f t="shared" si="4"/>
        <v>1.0540866269935911</v>
      </c>
      <c r="X23" s="48">
        <f t="shared" si="5"/>
        <v>1.0712836330061073</v>
      </c>
      <c r="Y23" s="48">
        <f t="shared" si="6"/>
        <v>0.93116305151364642</v>
      </c>
      <c r="Z23" s="48">
        <f t="shared" si="7"/>
        <v>1.2153628395207248</v>
      </c>
      <c r="AA23" s="48">
        <f t="shared" si="8"/>
        <v>1.0682120217721705</v>
      </c>
    </row>
    <row r="24" spans="1:59">
      <c r="A24" s="83">
        <v>2016</v>
      </c>
      <c r="B24" s="80">
        <v>6259227.7899210192</v>
      </c>
      <c r="C24" s="80">
        <v>4007330.4331000079</v>
      </c>
      <c r="D24" s="80">
        <v>1262801.9880000001</v>
      </c>
      <c r="E24" s="80">
        <v>1009175.689845003</v>
      </c>
      <c r="F24" s="80">
        <v>782625.76199999999</v>
      </c>
      <c r="G24" s="80">
        <v>759889.91500000004</v>
      </c>
      <c r="H24" s="84">
        <f t="shared" si="0"/>
        <v>6279308.1109450115</v>
      </c>
      <c r="I24" s="84">
        <v>-46053.297024001993</v>
      </c>
      <c r="J24" s="89">
        <v>-3.3054543131704852</v>
      </c>
      <c r="K24" s="89">
        <v>-3.8833769252290069</v>
      </c>
      <c r="L24" s="89">
        <v>0.2110010659687391</v>
      </c>
      <c r="M24" s="89">
        <v>-12.129826434897396</v>
      </c>
      <c r="N24" s="89">
        <v>0.86312555916975886</v>
      </c>
      <c r="O24" s="89">
        <v>-10.342932825706653</v>
      </c>
      <c r="P24" s="90">
        <f t="shared" si="2"/>
        <v>0.96694545686829514</v>
      </c>
      <c r="Q24" s="90">
        <f t="shared" si="9"/>
        <v>0.9611662307477099</v>
      </c>
      <c r="R24" s="90">
        <f t="shared" si="9"/>
        <v>1.0021100106596874</v>
      </c>
      <c r="S24" s="90">
        <f t="shared" si="9"/>
        <v>0.87870173565102605</v>
      </c>
      <c r="T24" s="90">
        <f t="shared" si="10"/>
        <v>1.0086312555916976</v>
      </c>
      <c r="U24" s="90">
        <f t="shared" si="10"/>
        <v>0.89657067174293348</v>
      </c>
      <c r="V24" s="48">
        <f t="shared" si="3"/>
        <v>1.0439376498733228</v>
      </c>
      <c r="W24" s="48">
        <f t="shared" si="4"/>
        <v>1.0448836429092387</v>
      </c>
      <c r="X24" s="48">
        <f t="shared" si="5"/>
        <v>1.0649582956646093</v>
      </c>
      <c r="Y24" s="48">
        <f t="shared" si="6"/>
        <v>0.9436866662661314</v>
      </c>
      <c r="Z24" s="48">
        <f t="shared" si="7"/>
        <v>1.0118941291497752</v>
      </c>
      <c r="AA24" s="48">
        <f t="shared" si="8"/>
        <v>0.90025499033282252</v>
      </c>
    </row>
    <row r="25" spans="1:59">
      <c r="A25" s="83">
        <v>2017</v>
      </c>
      <c r="B25" s="80">
        <v>6559940.2597514214</v>
      </c>
      <c r="C25" s="80">
        <v>4161219.81325013</v>
      </c>
      <c r="D25" s="80">
        <v>1315135.6340000001</v>
      </c>
      <c r="E25" s="80">
        <v>1025615.2317722638</v>
      </c>
      <c r="F25" s="80">
        <v>824425.37100000004</v>
      </c>
      <c r="G25" s="80">
        <v>757816.27600000007</v>
      </c>
      <c r="H25" s="84">
        <f t="shared" si="0"/>
        <v>6501970.6790223932</v>
      </c>
      <c r="I25" s="84">
        <v>-8639.5142709723004</v>
      </c>
      <c r="J25" s="89">
        <v>1.0638612600035053</v>
      </c>
      <c r="K25" s="89">
        <v>1.3574273605176286</v>
      </c>
      <c r="L25" s="89">
        <v>-0.86618692985959744</v>
      </c>
      <c r="M25" s="89">
        <v>-2.4939572226026359</v>
      </c>
      <c r="N25" s="89">
        <v>5.2445300974822482</v>
      </c>
      <c r="O25" s="89">
        <v>4.987383677893642</v>
      </c>
      <c r="P25" s="90">
        <f>(J25/100+1)</f>
        <v>1.0106386126000351</v>
      </c>
      <c r="Q25" s="90">
        <f t="shared" ref="Q25" si="11">(K25/100+1)</f>
        <v>1.0135742736051763</v>
      </c>
      <c r="R25" s="90">
        <f t="shared" ref="R25" si="12">(L25/100+1)</f>
        <v>0.99133813070140397</v>
      </c>
      <c r="S25" s="90">
        <f t="shared" ref="S25" si="13">(M25/100+1)</f>
        <v>0.97506042777397361</v>
      </c>
      <c r="T25" s="90">
        <f t="shared" ref="T25" si="14">(N25/100+1)</f>
        <v>1.0524453009748225</v>
      </c>
      <c r="U25" s="90">
        <f t="shared" ref="U25" si="15">(O25/100+1)</f>
        <v>1.0498738367789364</v>
      </c>
      <c r="V25" s="48">
        <f t="shared" si="3"/>
        <v>1.0480430621672896</v>
      </c>
      <c r="W25" s="48">
        <f t="shared" si="4"/>
        <v>1.0384019692708684</v>
      </c>
      <c r="X25" s="48">
        <f t="shared" si="5"/>
        <v>1.0414424798957476</v>
      </c>
      <c r="Y25" s="48">
        <f t="shared" si="6"/>
        <v>1.0162900693037757</v>
      </c>
      <c r="Z25" s="48">
        <f t="shared" si="7"/>
        <v>1.0534094468001938</v>
      </c>
      <c r="AA25" s="48">
        <f t="shared" si="8"/>
        <v>0.9972711323586918</v>
      </c>
    </row>
    <row r="26" spans="1:59">
      <c r="A26" s="83">
        <v>2018</v>
      </c>
      <c r="B26" s="80">
        <v>6827585.9073859677</v>
      </c>
      <c r="C26" s="80">
        <v>4392357.3960216697</v>
      </c>
      <c r="D26" s="80">
        <v>1346136.068</v>
      </c>
      <c r="E26" s="80">
        <v>1080553.1380713417</v>
      </c>
      <c r="F26" s="80">
        <v>1010847.611</v>
      </c>
      <c r="G26" s="84">
        <v>974754.91599999997</v>
      </c>
      <c r="H26" s="84">
        <f t="shared" si="0"/>
        <v>6819046.6020930111</v>
      </c>
      <c r="I26" s="80">
        <v>-27553.389707043301</v>
      </c>
      <c r="J26" s="89">
        <v>1.1175791817495151</v>
      </c>
      <c r="K26" s="89">
        <v>1.8965327301248749</v>
      </c>
      <c r="L26" s="89">
        <v>1.7961063239900817E-2</v>
      </c>
      <c r="M26" s="89">
        <v>4.1307367763718528</v>
      </c>
      <c r="N26" s="89">
        <v>4.0545461998055474</v>
      </c>
      <c r="O26" s="89">
        <v>8.4949224197173638</v>
      </c>
      <c r="P26" s="90">
        <f>(J26/100+1)</f>
        <v>1.0111757918174951</v>
      </c>
      <c r="Q26" s="90">
        <f t="shared" ref="Q26" si="16">(K26/100+1)</f>
        <v>1.0189653273012487</v>
      </c>
      <c r="R26" s="90">
        <f t="shared" ref="R26" si="17">(L26/100+1)</f>
        <v>1.000179610632399</v>
      </c>
      <c r="S26" s="90">
        <f t="shared" ref="S26" si="18">(M26/100+1)</f>
        <v>1.0413073677637186</v>
      </c>
      <c r="T26" s="90">
        <f t="shared" ref="T26" si="19">(N26/100+1)</f>
        <v>1.0405454619980554</v>
      </c>
      <c r="U26" s="90">
        <f t="shared" ref="U26" si="20">(O26/100+1)</f>
        <v>1.0849492241971737</v>
      </c>
      <c r="V26" s="48">
        <f t="shared" ref="V26" si="21">(B26/B25)</f>
        <v>1.0408000129630279</v>
      </c>
      <c r="W26" s="48">
        <f t="shared" ref="W26" si="22">(C26/C25)</f>
        <v>1.0555456316043561</v>
      </c>
      <c r="X26" s="48">
        <f t="shared" ref="X26" si="23">(D26/D25)</f>
        <v>1.0235720432163424</v>
      </c>
      <c r="Y26" s="48">
        <f t="shared" ref="Y26" si="24">(E26/E25)</f>
        <v>1.053565805769231</v>
      </c>
      <c r="Z26" s="48">
        <f t="shared" ref="Z26" si="25">(F26/F25)</f>
        <v>1.226123851300059</v>
      </c>
      <c r="AA26" s="48">
        <f t="shared" ref="AA26" si="26">(G26/G25)</f>
        <v>1.2862681191608505</v>
      </c>
    </row>
    <row r="27" spans="1:59">
      <c r="A27" s="83"/>
      <c r="C27" s="316"/>
      <c r="F27" s="316"/>
      <c r="G27" s="33"/>
      <c r="H27" s="65"/>
    </row>
    <row r="28" spans="1:59" ht="14.25" customHeight="1" thickBot="1">
      <c r="A28" s="27"/>
      <c r="B28" s="44"/>
      <c r="C28" s="44"/>
      <c r="D28" s="44"/>
      <c r="E28" s="44"/>
      <c r="F28" s="44"/>
      <c r="G28" s="44"/>
      <c r="H28" s="44"/>
      <c r="I28" s="44"/>
      <c r="J28" s="44"/>
    </row>
    <row r="29" spans="1:59" ht="15" customHeight="1" thickBot="1">
      <c r="A29" s="27"/>
      <c r="B29" s="348" t="s">
        <v>40</v>
      </c>
      <c r="C29" s="349"/>
      <c r="D29" s="349"/>
      <c r="E29" s="349"/>
      <c r="F29" s="349"/>
      <c r="G29" s="349"/>
      <c r="H29" s="349"/>
      <c r="I29" s="349"/>
      <c r="J29" s="349"/>
      <c r="K29" s="349"/>
      <c r="L29" s="349"/>
      <c r="M29" s="349"/>
      <c r="N29" s="349"/>
      <c r="O29" s="350"/>
      <c r="P29" s="273"/>
      <c r="Q29" s="274"/>
      <c r="R29" s="274"/>
      <c r="S29" s="176"/>
      <c r="T29" s="346" t="s">
        <v>52</v>
      </c>
      <c r="U29" s="346"/>
      <c r="V29" s="346"/>
      <c r="W29" s="346"/>
      <c r="X29" s="346"/>
      <c r="Y29" s="346"/>
      <c r="Z29" s="346"/>
      <c r="AA29" s="347"/>
      <c r="AB29" s="343" t="s">
        <v>53</v>
      </c>
      <c r="AC29" s="344"/>
      <c r="AD29" s="345"/>
    </row>
    <row r="30" spans="1:59" ht="48" customHeight="1" thickBot="1">
      <c r="A30" s="27"/>
      <c r="B30" s="180" t="s">
        <v>50</v>
      </c>
      <c r="C30" s="180" t="s">
        <v>51</v>
      </c>
      <c r="D30" s="181" t="s">
        <v>30</v>
      </c>
      <c r="E30" s="181" t="s">
        <v>31</v>
      </c>
      <c r="F30" s="181" t="s">
        <v>59</v>
      </c>
      <c r="G30" s="182" t="s">
        <v>33</v>
      </c>
      <c r="H30" s="182" t="s">
        <v>34</v>
      </c>
      <c r="I30" s="182" t="s">
        <v>35</v>
      </c>
      <c r="J30" s="56" t="s">
        <v>36</v>
      </c>
      <c r="K30" s="276" t="s">
        <v>138</v>
      </c>
      <c r="L30" s="56" t="s">
        <v>66</v>
      </c>
      <c r="M30" s="187" t="s">
        <v>93</v>
      </c>
      <c r="N30" s="188" t="s">
        <v>94</v>
      </c>
      <c r="O30" s="277" t="s">
        <v>140</v>
      </c>
      <c r="P30" s="273" t="s">
        <v>38</v>
      </c>
      <c r="Q30" s="282" t="s">
        <v>39</v>
      </c>
      <c r="R30" s="274" t="s">
        <v>90</v>
      </c>
      <c r="S30" s="57" t="s">
        <v>41</v>
      </c>
      <c r="T30" s="57" t="s">
        <v>42</v>
      </c>
      <c r="U30" s="57" t="s">
        <v>43</v>
      </c>
      <c r="V30" s="57" t="s">
        <v>44</v>
      </c>
      <c r="W30" s="54" t="s">
        <v>45</v>
      </c>
      <c r="X30" s="58" t="s">
        <v>46</v>
      </c>
      <c r="Y30" s="58" t="s">
        <v>47</v>
      </c>
      <c r="Z30" s="59" t="s">
        <v>48</v>
      </c>
      <c r="AA30" s="55" t="s">
        <v>49</v>
      </c>
      <c r="AB30" s="61" t="s">
        <v>16</v>
      </c>
      <c r="AC30" s="62" t="s">
        <v>55</v>
      </c>
      <c r="AD30" s="63" t="s">
        <v>54</v>
      </c>
    </row>
    <row r="31" spans="1:59" s="53" customFormat="1" ht="12.75">
      <c r="A31" s="26">
        <v>1996</v>
      </c>
      <c r="B31" s="50"/>
      <c r="C31" s="26"/>
      <c r="D31" s="38"/>
      <c r="E31" s="38"/>
      <c r="F31" s="38"/>
      <c r="G31" s="37">
        <f t="shared" ref="G31:G32" si="27">(C4/H4)</f>
        <v>0.6292429191030916</v>
      </c>
      <c r="H31" s="37">
        <f t="shared" ref="H31:H32" si="28">(D4/H4)</f>
        <v>0.19073916206942843</v>
      </c>
      <c r="I31" s="37">
        <f t="shared" ref="I31:I32" si="29">(E4/H4)</f>
        <v>0.18001791882747994</v>
      </c>
      <c r="J31" s="38"/>
      <c r="K31" s="38"/>
      <c r="L31" s="38"/>
      <c r="M31" s="38"/>
      <c r="N31" s="35"/>
      <c r="O31" s="35"/>
      <c r="P31" s="206"/>
      <c r="Q31" s="79">
        <f t="shared" ref="Q31:Q49" si="30">P4</f>
        <v>1.0220886405051457</v>
      </c>
      <c r="R31" s="207"/>
      <c r="S31" s="37">
        <f t="shared" ref="S31:S32" si="31">(F4-G4)</f>
        <v>-18592.579594657305</v>
      </c>
      <c r="T31" s="37"/>
      <c r="U31" s="37"/>
      <c r="V31" s="37"/>
      <c r="W31" s="37"/>
      <c r="X31" s="37"/>
      <c r="Y31" s="37"/>
      <c r="Z31" s="37"/>
      <c r="AA31" s="37"/>
      <c r="AB31" s="47">
        <v>100</v>
      </c>
      <c r="AC31" s="47">
        <v>100</v>
      </c>
      <c r="AD31" s="47">
        <f>(AC31/AB31)*100</f>
        <v>100</v>
      </c>
    </row>
    <row r="32" spans="1:59" s="53" customFormat="1" ht="12.75">
      <c r="A32" s="26">
        <v>1997</v>
      </c>
      <c r="B32" s="50">
        <f t="shared" ref="B32" si="32">(Z5/T5)</f>
        <v>1.041086984787414</v>
      </c>
      <c r="C32" s="50">
        <f t="shared" ref="C32" si="33">(AA5/U5)</f>
        <v>1.0470022617443848</v>
      </c>
      <c r="D32" s="37">
        <f t="shared" ref="D32" si="34">(W5/Q5)</f>
        <v>1.0835996564032246</v>
      </c>
      <c r="E32" s="37">
        <f t="shared" ref="E32" si="35">(X5/R5)</f>
        <v>1.0881445160088024</v>
      </c>
      <c r="F32" s="37">
        <f t="shared" ref="F32" si="36">(Y5/S5)</f>
        <v>1.0539558115163454</v>
      </c>
      <c r="G32" s="37">
        <f t="shared" si="27"/>
        <v>0.62817154542508302</v>
      </c>
      <c r="H32" s="37">
        <f t="shared" si="28"/>
        <v>0.18789750276323444</v>
      </c>
      <c r="I32" s="37">
        <f t="shared" si="29"/>
        <v>0.18393095181168254</v>
      </c>
      <c r="J32" s="177">
        <f>1/(G32/D32+H32/E32+I32/F32)</f>
        <v>1.0788650583244033</v>
      </c>
      <c r="K32" s="48">
        <f>'Cálculo Pa média harmônica'!M53</f>
        <v>1.091189063978202</v>
      </c>
      <c r="L32" s="48">
        <f t="shared" ref="L32" si="37">(V5/P5)</f>
        <v>1.077290234100478</v>
      </c>
      <c r="M32" s="37">
        <f t="shared" ref="M32" si="38">GEOMEAN(B32:C32)</f>
        <v>1.0440404339608043</v>
      </c>
      <c r="N32" s="37">
        <f t="shared" ref="N32" si="39">(M32/J32)</f>
        <v>0.96772105640562178</v>
      </c>
      <c r="O32" s="37">
        <f>(M32/K32)</f>
        <v>0.95679151159606968</v>
      </c>
      <c r="P32" s="64">
        <f t="shared" ref="P32" si="40">(B4*P5)</f>
        <v>883781.51583615888</v>
      </c>
      <c r="Q32" s="79">
        <f t="shared" si="30"/>
        <v>1.0339484598531594</v>
      </c>
      <c r="R32" s="91">
        <f t="shared" ref="R32" si="41">(B32/C32)</f>
        <v>0.99435027299070444</v>
      </c>
      <c r="S32" s="37">
        <f t="shared" si="31"/>
        <v>-24839.151281212587</v>
      </c>
      <c r="T32" s="37">
        <f t="shared" ref="T32" si="42">(S32/J32)</f>
        <v>-23023.408803127368</v>
      </c>
      <c r="U32" s="37">
        <f t="shared" ref="U32" si="43">(F5/B32)</f>
        <v>63866.491551254505</v>
      </c>
      <c r="V32" s="37">
        <f t="shared" ref="V32" si="44">(G5/C32)</f>
        <v>87229.729806979376</v>
      </c>
      <c r="W32" s="37">
        <f>(U32-V32)</f>
        <v>-23363.238255724871</v>
      </c>
      <c r="X32" s="37">
        <f>(T32-W32)</f>
        <v>339.8294525975034</v>
      </c>
      <c r="Y32" s="60">
        <f t="shared" ref="Y32" si="45">(X32/P32)</f>
        <v>3.8451749273799382E-4</v>
      </c>
      <c r="Z32" s="37">
        <f t="shared" ref="Z32" si="46">(P32+X32)</f>
        <v>884121.34528875642</v>
      </c>
      <c r="AA32" s="37">
        <f t="shared" ref="AA32" si="47">(Z32/B4)</f>
        <v>1.0343460311225625</v>
      </c>
      <c r="AB32" s="47">
        <f t="shared" ref="AB32" si="48">(AB31*Q32)</f>
        <v>103.39484598531594</v>
      </c>
      <c r="AC32" s="47">
        <f>(AC31*AA32)</f>
        <v>103.43460311225626</v>
      </c>
      <c r="AD32" s="47">
        <f t="shared" ref="AD32" si="49">(AC32/AB32)*100</f>
        <v>100.03845174927382</v>
      </c>
    </row>
    <row r="33" spans="1:30" s="53" customFormat="1" ht="12.75">
      <c r="A33" s="26">
        <v>1998</v>
      </c>
      <c r="B33" s="50">
        <f t="shared" ref="B33:B49" si="50">(Z6/T6)</f>
        <v>1.0102678571428581</v>
      </c>
      <c r="C33" s="50">
        <f t="shared" ref="C33:C49" si="51">(AA6/U6)</f>
        <v>1.0331301821274179</v>
      </c>
      <c r="D33" s="37">
        <f t="shared" ref="D33:D49" si="52">(W6/Q6)</f>
        <v>1.0414724908126374</v>
      </c>
      <c r="E33" s="37">
        <f t="shared" ref="E33:E49" si="53">(X6/R6)</f>
        <v>1.0478758152991088</v>
      </c>
      <c r="F33" s="37">
        <f t="shared" ref="F33:F49" si="54">(Y6/S6)</f>
        <v>1.0225046558134603</v>
      </c>
      <c r="G33" s="37">
        <f t="shared" ref="G33:G49" si="55">(C6/H6)</f>
        <v>0.62422449391436496</v>
      </c>
      <c r="H33" s="37">
        <f t="shared" ref="H33:H49" si="56">(D6/H6)</f>
        <v>0.19532379214172274</v>
      </c>
      <c r="I33" s="37">
        <f t="shared" ref="I33:I49" si="57">(E6/H6)</f>
        <v>0.18045171394391224</v>
      </c>
      <c r="J33" s="177">
        <f t="shared" ref="J33:J49" si="58">1/(G33/D33+H33/E33+I33/F33)</f>
        <v>1.0392341185979013</v>
      </c>
      <c r="K33" s="48">
        <f>'Cálculo Pa média harmônica'!M54</f>
        <v>1.0543957390057568</v>
      </c>
      <c r="L33" s="48">
        <f t="shared" ref="L33:L49" si="59">(V6/P6)</f>
        <v>1.0492436158675287</v>
      </c>
      <c r="M33" s="37">
        <f t="shared" ref="M33:M49" si="60">GEOMEAN(B33:C33)</f>
        <v>1.0216350695074428</v>
      </c>
      <c r="N33" s="37">
        <f t="shared" ref="N33:N49" si="61">(M33/J33)</f>
        <v>0.98306536633515984</v>
      </c>
      <c r="O33" s="37">
        <f t="shared" ref="O33:O49" si="62">(M33/K33)</f>
        <v>0.96892943675094356</v>
      </c>
      <c r="P33" s="64">
        <f t="shared" ref="P33:P49" si="63">(B5*P6)</f>
        <v>955308.18968550186</v>
      </c>
      <c r="Q33" s="79">
        <f t="shared" si="30"/>
        <v>1.0033809790195232</v>
      </c>
      <c r="R33" s="91">
        <f t="shared" ref="R33:R49" si="64">(B33/C33)</f>
        <v>0.97787081881831983</v>
      </c>
      <c r="S33" s="37">
        <f t="shared" ref="S33:S49" si="65">(F6-G6)</f>
        <v>-23831.740051981193</v>
      </c>
      <c r="T33" s="37">
        <f t="shared" ref="T33:T49" si="66">(S33/J33)</f>
        <v>-22932.022366754234</v>
      </c>
      <c r="U33" s="37">
        <f t="shared" ref="U33:U49" si="67">(F6/B33)</f>
        <v>69754.066965353995</v>
      </c>
      <c r="V33" s="37">
        <f t="shared" ref="V33:V49" si="68">(G6/C33)</f>
        <v>91277.975848002432</v>
      </c>
      <c r="W33" s="37">
        <f t="shared" ref="W33:W49" si="69">(U33-V33)</f>
        <v>-21523.908882648437</v>
      </c>
      <c r="X33" s="37">
        <f t="shared" ref="X33:X49" si="70">(T33-W33)</f>
        <v>-1408.1134841057974</v>
      </c>
      <c r="Y33" s="60">
        <f t="shared" ref="Y33:Y49" si="71">(X33/P33)</f>
        <v>-1.4739887078424022E-3</v>
      </c>
      <c r="Z33" s="37">
        <f t="shared" ref="Z33:Z49" si="72">(P33+X33)</f>
        <v>953900.07620139606</v>
      </c>
      <c r="AA33" s="37">
        <f t="shared" ref="AA33:AA49" si="73">(Z33/B5)</f>
        <v>1.0019020067867845</v>
      </c>
      <c r="AB33" s="47">
        <f t="shared" ref="AB33:AB49" si="74">(AB32*Q33)</f>
        <v>103.74442179031912</v>
      </c>
      <c r="AC33" s="47">
        <f t="shared" ref="AC33:AC49" si="75">(AC32*AA33)</f>
        <v>103.63133642936413</v>
      </c>
      <c r="AD33" s="47">
        <f t="shared" ref="AD33:AD49" si="76">(AC33/AB33)*100</f>
        <v>99.89099620104534</v>
      </c>
    </row>
    <row r="34" spans="1:30" s="53" customFormat="1" ht="12.75">
      <c r="A34" s="26">
        <v>1999</v>
      </c>
      <c r="B34" s="50">
        <f t="shared" si="50"/>
        <v>1.3966473440722325</v>
      </c>
      <c r="C34" s="50">
        <f t="shared" si="51"/>
        <v>1.5510179350460529</v>
      </c>
      <c r="D34" s="37">
        <f t="shared" si="52"/>
        <v>1.0901345241841485</v>
      </c>
      <c r="E34" s="37">
        <f t="shared" si="53"/>
        <v>1.0518392370572187</v>
      </c>
      <c r="F34" s="37">
        <f t="shared" si="54"/>
        <v>1.0928425944094107</v>
      </c>
      <c r="G34" s="37">
        <f t="shared" si="55"/>
        <v>0.63737377074926349</v>
      </c>
      <c r="H34" s="37">
        <f t="shared" si="56"/>
        <v>0.194943489889151</v>
      </c>
      <c r="I34" s="37">
        <f t="shared" si="57"/>
        <v>0.16768273936158545</v>
      </c>
      <c r="J34" s="177">
        <f t="shared" si="58"/>
        <v>1.0828986283211075</v>
      </c>
      <c r="K34" s="48">
        <f>'Cálculo Pa média harmônica'!M55</f>
        <v>1.0900448492345451</v>
      </c>
      <c r="L34" s="48">
        <f t="shared" si="59"/>
        <v>1.0801050087686859</v>
      </c>
      <c r="M34" s="37">
        <f t="shared" si="60"/>
        <v>1.4718101370728727</v>
      </c>
      <c r="N34" s="37">
        <f t="shared" si="61"/>
        <v>1.3591393493172317</v>
      </c>
      <c r="O34" s="37">
        <f t="shared" si="62"/>
        <v>1.3502289727862224</v>
      </c>
      <c r="P34" s="64">
        <f t="shared" si="63"/>
        <v>1007041.3961823741</v>
      </c>
      <c r="Q34" s="79">
        <f t="shared" si="30"/>
        <v>1.0046793756667953</v>
      </c>
      <c r="R34" s="91">
        <f t="shared" si="64"/>
        <v>0.90047143396234364</v>
      </c>
      <c r="S34" s="37">
        <f t="shared" si="65"/>
        <v>-20148.421682627901</v>
      </c>
      <c r="T34" s="37">
        <f t="shared" si="66"/>
        <v>-18606.009053557849</v>
      </c>
      <c r="U34" s="37">
        <f t="shared" si="67"/>
        <v>74491.530680084397</v>
      </c>
      <c r="V34" s="37">
        <f t="shared" si="68"/>
        <v>80067.945932008603</v>
      </c>
      <c r="W34" s="37">
        <f t="shared" si="69"/>
        <v>-5576.4152519242052</v>
      </c>
      <c r="X34" s="37">
        <f t="shared" si="70"/>
        <v>-13029.593801633644</v>
      </c>
      <c r="Y34" s="60">
        <f t="shared" si="71"/>
        <v>-1.2938488776159504E-2</v>
      </c>
      <c r="Z34" s="37">
        <f t="shared" si="72"/>
        <v>994011.80238074041</v>
      </c>
      <c r="AA34" s="37">
        <f t="shared" si="73"/>
        <v>0.99168034284109152</v>
      </c>
      <c r="AB34" s="47">
        <f t="shared" si="74"/>
        <v>104.22988091321049</v>
      </c>
      <c r="AC34" s="47">
        <f t="shared" si="75"/>
        <v>102.76915923935232</v>
      </c>
      <c r="AD34" s="47">
        <f t="shared" si="76"/>
        <v>98.598557667858728</v>
      </c>
    </row>
    <row r="35" spans="1:30" s="27" customFormat="1" ht="12.75">
      <c r="A35" s="26">
        <v>2000</v>
      </c>
      <c r="B35" s="50">
        <f t="shared" si="50"/>
        <v>1.0404176133098821</v>
      </c>
      <c r="C35" s="50">
        <f t="shared" si="51"/>
        <v>1.0851053827470054</v>
      </c>
      <c r="D35" s="37">
        <f t="shared" si="52"/>
        <v>1.0582353564536462</v>
      </c>
      <c r="E35" s="37">
        <f t="shared" si="53"/>
        <v>1.04743174563464</v>
      </c>
      <c r="F35" s="37">
        <f t="shared" si="54"/>
        <v>1.1313992394568839</v>
      </c>
      <c r="G35" s="37">
        <f t="shared" si="55"/>
        <v>0.63534823847398614</v>
      </c>
      <c r="H35" s="37">
        <f t="shared" si="56"/>
        <v>0.18460472578360201</v>
      </c>
      <c r="I35" s="37">
        <f t="shared" si="57"/>
        <v>0.18004703574241179</v>
      </c>
      <c r="J35" s="177">
        <f t="shared" si="58"/>
        <v>1.0686428353299242</v>
      </c>
      <c r="K35" s="48">
        <f>'Cálculo Pa média harmônica'!M56</f>
        <v>1.0548968705555857</v>
      </c>
      <c r="L35" s="48">
        <f t="shared" si="59"/>
        <v>1.0560606515271738</v>
      </c>
      <c r="M35" s="37">
        <f t="shared" si="60"/>
        <v>1.0625265890825253</v>
      </c>
      <c r="N35" s="37">
        <f t="shared" si="61"/>
        <v>0.99427662260467908</v>
      </c>
      <c r="O35" s="37">
        <f t="shared" si="62"/>
        <v>1.00723266770421</v>
      </c>
      <c r="P35" s="64">
        <f t="shared" si="63"/>
        <v>1135438.6409589238</v>
      </c>
      <c r="Q35" s="79">
        <f t="shared" si="30"/>
        <v>1.043879494436488</v>
      </c>
      <c r="R35" s="91">
        <f t="shared" si="64"/>
        <v>0.95881711569433592</v>
      </c>
      <c r="S35" s="37">
        <f t="shared" si="65"/>
        <v>-27143.431691823032</v>
      </c>
      <c r="T35" s="37">
        <f t="shared" si="66"/>
        <v>-25399.909861785567</v>
      </c>
      <c r="U35" s="37">
        <f t="shared" si="67"/>
        <v>117418.30805139701</v>
      </c>
      <c r="V35" s="37">
        <f t="shared" si="68"/>
        <v>137597.241602066</v>
      </c>
      <c r="W35" s="37">
        <f t="shared" si="69"/>
        <v>-20178.933550668997</v>
      </c>
      <c r="X35" s="37">
        <f t="shared" si="70"/>
        <v>-5220.9763111165703</v>
      </c>
      <c r="Y35" s="60">
        <f t="shared" si="71"/>
        <v>-4.5982020716744719E-3</v>
      </c>
      <c r="Z35" s="37">
        <f t="shared" si="72"/>
        <v>1130217.6646478074</v>
      </c>
      <c r="AA35" s="37">
        <f t="shared" si="73"/>
        <v>1.0390795255825915</v>
      </c>
      <c r="AB35" s="47">
        <f t="shared" si="74"/>
        <v>108.80343539285752</v>
      </c>
      <c r="AC35" s="47">
        <f t="shared" si="75"/>
        <v>106.78532922694801</v>
      </c>
      <c r="AD35" s="47">
        <f t="shared" si="76"/>
        <v>98.145181575726241</v>
      </c>
    </row>
    <row r="36" spans="1:30" s="53" customFormat="1" ht="12.75">
      <c r="A36" s="26">
        <v>2001</v>
      </c>
      <c r="B36" s="50">
        <f t="shared" si="50"/>
        <v>1.219880800062608</v>
      </c>
      <c r="C36" s="50">
        <f t="shared" si="51"/>
        <v>1.2421070002435559</v>
      </c>
      <c r="D36" s="37">
        <f t="shared" si="52"/>
        <v>1.0807184718006246</v>
      </c>
      <c r="E36" s="37">
        <f t="shared" si="53"/>
        <v>1.1021074198261025</v>
      </c>
      <c r="F36" s="37">
        <f t="shared" si="54"/>
        <v>1.0898856685268798</v>
      </c>
      <c r="G36" s="37">
        <f t="shared" si="55"/>
        <v>0.62931462765174506</v>
      </c>
      <c r="H36" s="37">
        <f t="shared" si="56"/>
        <v>0.18988385030713284</v>
      </c>
      <c r="I36" s="37">
        <f t="shared" si="57"/>
        <v>0.18080152204112224</v>
      </c>
      <c r="J36" s="177">
        <f t="shared" si="58"/>
        <v>1.0863740106208033</v>
      </c>
      <c r="K36" s="48">
        <f>'Cálculo Pa média harmônica'!M57</f>
        <v>1.0873434958905233</v>
      </c>
      <c r="L36" s="48">
        <f t="shared" si="59"/>
        <v>1.0822509431643335</v>
      </c>
      <c r="M36" s="37">
        <f t="shared" si="60"/>
        <v>1.2309437360092763</v>
      </c>
      <c r="N36" s="37">
        <f t="shared" si="61"/>
        <v>1.133075463859688</v>
      </c>
      <c r="O36" s="37">
        <f t="shared" si="62"/>
        <v>1.1320652035547847</v>
      </c>
      <c r="P36" s="64">
        <f t="shared" si="63"/>
        <v>1215758.2085203507</v>
      </c>
      <c r="Q36" s="79">
        <f t="shared" si="30"/>
        <v>1.0138989640445815</v>
      </c>
      <c r="R36" s="91">
        <f t="shared" si="64"/>
        <v>0.98210605030275999</v>
      </c>
      <c r="S36" s="37">
        <f t="shared" si="65"/>
        <v>-28852.723773899983</v>
      </c>
      <c r="T36" s="37">
        <f t="shared" si="66"/>
        <v>-26558.738971868657</v>
      </c>
      <c r="U36" s="37">
        <f t="shared" si="67"/>
        <v>133440.46371399696</v>
      </c>
      <c r="V36" s="37">
        <f t="shared" si="68"/>
        <v>154281.54206721307</v>
      </c>
      <c r="W36" s="37">
        <f t="shared" si="69"/>
        <v>-20841.078353216115</v>
      </c>
      <c r="X36" s="37">
        <f t="shared" si="70"/>
        <v>-5717.6606186525423</v>
      </c>
      <c r="Y36" s="60">
        <f t="shared" si="71"/>
        <v>-4.7029586792683648E-3</v>
      </c>
      <c r="Z36" s="37">
        <f t="shared" si="72"/>
        <v>1210040.5479016982</v>
      </c>
      <c r="AA36" s="37">
        <f t="shared" si="73"/>
        <v>1.0091306391117267</v>
      </c>
      <c r="AB36" s="47">
        <f t="shared" si="74"/>
        <v>110.3156904293098</v>
      </c>
      <c r="AC36" s="47">
        <f t="shared" si="75"/>
        <v>107.7603475305462</v>
      </c>
      <c r="AD36" s="47">
        <f t="shared" si="76"/>
        <v>97.683608842206297</v>
      </c>
    </row>
    <row r="37" spans="1:30" s="53" customFormat="1" ht="12.75">
      <c r="A37" s="26">
        <v>2002</v>
      </c>
      <c r="B37" s="50">
        <f t="shared" si="50"/>
        <v>1.2223498918633642</v>
      </c>
      <c r="C37" s="50">
        <f t="shared" si="51"/>
        <v>1.1997344432054164</v>
      </c>
      <c r="D37" s="37">
        <f t="shared" si="52"/>
        <v>1.0782926278763822</v>
      </c>
      <c r="E37" s="37">
        <f t="shared" si="53"/>
        <v>1.116190780555941</v>
      </c>
      <c r="F37" s="37">
        <f t="shared" si="54"/>
        <v>1.1174249344949798</v>
      </c>
      <c r="G37" s="37">
        <f t="shared" si="55"/>
        <v>0.62125598402077487</v>
      </c>
      <c r="H37" s="37">
        <f t="shared" si="56"/>
        <v>0.19882362560398453</v>
      </c>
      <c r="I37" s="37">
        <f t="shared" si="57"/>
        <v>0.17992039037524066</v>
      </c>
      <c r="J37" s="177">
        <f t="shared" si="58"/>
        <v>1.0925520790106402</v>
      </c>
      <c r="K37" s="48">
        <f>'Cálculo Pa média harmônica'!M58</f>
        <v>1.0945322863233087</v>
      </c>
      <c r="L37" s="48">
        <f t="shared" si="59"/>
        <v>1.0979811223431288</v>
      </c>
      <c r="M37" s="37">
        <f t="shared" si="60"/>
        <v>1.2109893752287402</v>
      </c>
      <c r="N37" s="37">
        <f t="shared" si="61"/>
        <v>1.1084042568710781</v>
      </c>
      <c r="O37" s="37">
        <f t="shared" si="62"/>
        <v>1.106398952649106</v>
      </c>
      <c r="P37" s="64">
        <f t="shared" si="63"/>
        <v>1355931.5591703851</v>
      </c>
      <c r="Q37" s="79">
        <f t="shared" si="30"/>
        <v>1.0305346185683628</v>
      </c>
      <c r="R37" s="91">
        <f t="shared" si="64"/>
        <v>1.0188503787534218</v>
      </c>
      <c r="S37" s="37">
        <f t="shared" si="65"/>
        <v>12547.843499499082</v>
      </c>
      <c r="T37" s="37">
        <f t="shared" si="66"/>
        <v>11484.892794183113</v>
      </c>
      <c r="U37" s="37">
        <f t="shared" si="67"/>
        <v>173324.52495404103</v>
      </c>
      <c r="V37" s="37">
        <f t="shared" si="68"/>
        <v>166132.90713136215</v>
      </c>
      <c r="W37" s="37">
        <f t="shared" si="69"/>
        <v>7191.6178226788761</v>
      </c>
      <c r="X37" s="37">
        <f t="shared" si="70"/>
        <v>4293.2749715042373</v>
      </c>
      <c r="Y37" s="60">
        <f t="shared" si="71"/>
        <v>3.166291795827099E-3</v>
      </c>
      <c r="Z37" s="37">
        <f t="shared" si="72"/>
        <v>1360224.8341418894</v>
      </c>
      <c r="AA37" s="37">
        <f t="shared" si="73"/>
        <v>1.0337975918764517</v>
      </c>
      <c r="AB37" s="47">
        <f t="shared" si="74"/>
        <v>113.68413795867437</v>
      </c>
      <c r="AC37" s="47">
        <f t="shared" si="75"/>
        <v>111.4023877768482</v>
      </c>
      <c r="AD37" s="47">
        <f t="shared" si="76"/>
        <v>97.992903651470158</v>
      </c>
    </row>
    <row r="38" spans="1:30" s="53" customFormat="1" ht="12.75">
      <c r="A38" s="26">
        <v>2003</v>
      </c>
      <c r="B38" s="50">
        <f t="shared" si="50"/>
        <v>1.1088273185508553</v>
      </c>
      <c r="C38" s="50">
        <f t="shared" si="51"/>
        <v>1.1224483182393872</v>
      </c>
      <c r="D38" s="37">
        <f t="shared" si="52"/>
        <v>1.1592528203670054</v>
      </c>
      <c r="E38" s="37">
        <f t="shared" si="53"/>
        <v>1.0938124518611445</v>
      </c>
      <c r="F38" s="37">
        <f t="shared" si="54"/>
        <v>1.1132169174102531</v>
      </c>
      <c r="G38" s="37">
        <f t="shared" si="55"/>
        <v>0.63412922986001152</v>
      </c>
      <c r="H38" s="37">
        <f t="shared" si="56"/>
        <v>0.19561250105342004</v>
      </c>
      <c r="I38" s="37">
        <f t="shared" si="57"/>
        <v>0.17025826908656841</v>
      </c>
      <c r="J38" s="177">
        <f t="shared" si="58"/>
        <v>1.1379236800481107</v>
      </c>
      <c r="K38" s="48">
        <f>'Cálculo Pa média harmônica'!M59</f>
        <v>1.1435543395540368</v>
      </c>
      <c r="L38" s="48">
        <f t="shared" si="59"/>
        <v>1.1409102152726729</v>
      </c>
      <c r="M38" s="37">
        <f t="shared" si="60"/>
        <v>1.1156170305823125</v>
      </c>
      <c r="N38" s="37">
        <f t="shared" si="61"/>
        <v>0.98039706013952088</v>
      </c>
      <c r="O38" s="37">
        <f t="shared" si="62"/>
        <v>0.97556975824811321</v>
      </c>
      <c r="P38" s="64">
        <f t="shared" si="63"/>
        <v>1505771.7718952205</v>
      </c>
      <c r="Q38" s="79">
        <f t="shared" si="30"/>
        <v>1.0114082899877093</v>
      </c>
      <c r="R38" s="91">
        <f t="shared" si="64"/>
        <v>0.98786492040016849</v>
      </c>
      <c r="S38" s="37">
        <f t="shared" si="65"/>
        <v>38158.816827186005</v>
      </c>
      <c r="T38" s="37">
        <f t="shared" si="66"/>
        <v>33533.722424664433</v>
      </c>
      <c r="U38" s="37">
        <f t="shared" si="67"/>
        <v>235201.93765973198</v>
      </c>
      <c r="V38" s="37">
        <f t="shared" si="68"/>
        <v>198351.68658387812</v>
      </c>
      <c r="W38" s="37">
        <f t="shared" si="69"/>
        <v>36850.251075853856</v>
      </c>
      <c r="X38" s="37">
        <f t="shared" si="70"/>
        <v>-3316.5286511894228</v>
      </c>
      <c r="Y38" s="60">
        <f t="shared" si="71"/>
        <v>-2.2025440462435527E-3</v>
      </c>
      <c r="Z38" s="37">
        <f t="shared" si="72"/>
        <v>1502455.243244031</v>
      </c>
      <c r="AA38" s="37">
        <f t="shared" si="73"/>
        <v>1.0091806186802754</v>
      </c>
      <c r="AB38" s="47">
        <f t="shared" si="74"/>
        <v>114.98107957150967</v>
      </c>
      <c r="AC38" s="47">
        <f t="shared" si="75"/>
        <v>112.42513061909962</v>
      </c>
      <c r="AD38" s="47">
        <f t="shared" si="76"/>
        <v>97.777069964958514</v>
      </c>
    </row>
    <row r="39" spans="1:30" s="53" customFormat="1" ht="12.75">
      <c r="A39" s="26">
        <v>2004</v>
      </c>
      <c r="B39" s="50">
        <f t="shared" si="50"/>
        <v>1.085009215326775</v>
      </c>
      <c r="C39" s="50">
        <f t="shared" si="51"/>
        <v>1.0463446320696441</v>
      </c>
      <c r="D39" s="37">
        <f t="shared" si="52"/>
        <v>1.067517345794869</v>
      </c>
      <c r="E39" s="37">
        <f t="shared" si="53"/>
        <v>1.0619904639251421</v>
      </c>
      <c r="F39" s="37">
        <f t="shared" si="54"/>
        <v>1.0956970338961465</v>
      </c>
      <c r="G39" s="37">
        <f t="shared" si="55"/>
        <v>0.6271884680806501</v>
      </c>
      <c r="H39" s="37">
        <f t="shared" si="56"/>
        <v>0.1923818992832195</v>
      </c>
      <c r="I39" s="37">
        <f t="shared" si="57"/>
        <v>0.18042963263613035</v>
      </c>
      <c r="J39" s="177">
        <f t="shared" si="58"/>
        <v>1.0714164159108781</v>
      </c>
      <c r="K39" s="48">
        <f>'Cálculo Pa média harmônica'!M60</f>
        <v>1.0719108225842757</v>
      </c>
      <c r="L39" s="48">
        <f t="shared" si="59"/>
        <v>1.077520607594628</v>
      </c>
      <c r="M39" s="37">
        <f t="shared" si="60"/>
        <v>1.0655015571097339</v>
      </c>
      <c r="N39" s="37">
        <f t="shared" si="61"/>
        <v>0.99447940248692612</v>
      </c>
      <c r="O39" s="37">
        <f t="shared" si="62"/>
        <v>0.99402071017522742</v>
      </c>
      <c r="P39" s="64">
        <f t="shared" si="63"/>
        <v>1816903.7317373366</v>
      </c>
      <c r="Q39" s="79">
        <f t="shared" si="30"/>
        <v>1.0575996463685999</v>
      </c>
      <c r="R39" s="91">
        <f t="shared" si="64"/>
        <v>1.0369520539142569</v>
      </c>
      <c r="S39" s="37">
        <f t="shared" si="65"/>
        <v>66823.3455443118</v>
      </c>
      <c r="T39" s="37">
        <f t="shared" si="66"/>
        <v>62369.163428862616</v>
      </c>
      <c r="U39" s="37">
        <f t="shared" si="67"/>
        <v>298545.71017137915</v>
      </c>
      <c r="V39" s="37">
        <f t="shared" si="68"/>
        <v>245713.9773148839</v>
      </c>
      <c r="W39" s="37">
        <f t="shared" si="69"/>
        <v>52831.732856495248</v>
      </c>
      <c r="X39" s="37">
        <f t="shared" si="70"/>
        <v>9537.4305723673679</v>
      </c>
      <c r="Y39" s="60">
        <f t="shared" si="71"/>
        <v>5.2492767810254906E-3</v>
      </c>
      <c r="Z39" s="37">
        <f t="shared" si="72"/>
        <v>1826441.1623097039</v>
      </c>
      <c r="AA39" s="37">
        <f t="shared" si="73"/>
        <v>1.0631512796359033</v>
      </c>
      <c r="AB39" s="47">
        <f t="shared" si="74"/>
        <v>121.60394909390847</v>
      </c>
      <c r="AC39" s="47">
        <f t="shared" si="75"/>
        <v>119.52492148092934</v>
      </c>
      <c r="AD39" s="47">
        <f t="shared" si="76"/>
        <v>98.290328868042266</v>
      </c>
    </row>
    <row r="40" spans="1:30" s="53" customFormat="1" ht="12.75">
      <c r="A40" s="26">
        <v>2005</v>
      </c>
      <c r="B40" s="50">
        <f t="shared" si="50"/>
        <v>0.93162448604011749</v>
      </c>
      <c r="C40" s="50">
        <f t="shared" si="51"/>
        <v>0.9304226865753713</v>
      </c>
      <c r="D40" s="37">
        <f t="shared" si="52"/>
        <v>1.0670128721174887</v>
      </c>
      <c r="E40" s="37">
        <f t="shared" si="53"/>
        <v>1.1117172683610916</v>
      </c>
      <c r="F40" s="37">
        <f t="shared" si="54"/>
        <v>1.0708613644737348</v>
      </c>
      <c r="G40" s="37">
        <f t="shared" si="55"/>
        <v>0.62730925728121145</v>
      </c>
      <c r="H40" s="37">
        <f t="shared" si="56"/>
        <v>0.19585190150767776</v>
      </c>
      <c r="I40" s="37">
        <f t="shared" si="57"/>
        <v>0.17683884121111076</v>
      </c>
      <c r="J40" s="177">
        <f t="shared" si="58"/>
        <v>1.0761723134531544</v>
      </c>
      <c r="K40" s="48">
        <f>'Cálculo Pa média harmônica'!M61</f>
        <v>1.0799382157355053</v>
      </c>
      <c r="L40" s="48">
        <f t="shared" si="59"/>
        <v>1.0743122598519643</v>
      </c>
      <c r="M40" s="37">
        <f t="shared" si="60"/>
        <v>0.93102339239185905</v>
      </c>
      <c r="N40" s="37">
        <f t="shared" si="61"/>
        <v>0.86512483247636185</v>
      </c>
      <c r="O40" s="37">
        <f t="shared" si="62"/>
        <v>0.86210801583475216</v>
      </c>
      <c r="P40" s="64">
        <f t="shared" si="63"/>
        <v>2020440.9691100719</v>
      </c>
      <c r="Q40" s="79">
        <f t="shared" si="30"/>
        <v>1.0320213088018702</v>
      </c>
      <c r="R40" s="91">
        <f t="shared" si="64"/>
        <v>1.0012916704225794</v>
      </c>
      <c r="S40" s="37">
        <f t="shared" si="65"/>
        <v>73818.612305015064</v>
      </c>
      <c r="T40" s="37">
        <f t="shared" si="66"/>
        <v>68593.673505825951</v>
      </c>
      <c r="U40" s="37">
        <f t="shared" si="67"/>
        <v>355164.76942543749</v>
      </c>
      <c r="V40" s="37">
        <f t="shared" si="68"/>
        <v>276284.73292787781</v>
      </c>
      <c r="W40" s="37">
        <f t="shared" si="69"/>
        <v>78880.036497559689</v>
      </c>
      <c r="X40" s="37">
        <f t="shared" si="70"/>
        <v>-10286.362991733738</v>
      </c>
      <c r="Y40" s="60">
        <f t="shared" si="71"/>
        <v>-5.0911475014607799E-3</v>
      </c>
      <c r="Z40" s="37">
        <f t="shared" si="72"/>
        <v>2010154.6061183382</v>
      </c>
      <c r="AA40" s="37">
        <f t="shared" si="73"/>
        <v>1.0267671360941093</v>
      </c>
      <c r="AB40" s="47">
        <f t="shared" si="74"/>
        <v>125.49786669937141</v>
      </c>
      <c r="AC40" s="47">
        <f t="shared" si="75"/>
        <v>122.72426132084711</v>
      </c>
      <c r="AD40" s="47">
        <f t="shared" si="76"/>
        <v>97.789918305807973</v>
      </c>
    </row>
    <row r="41" spans="1:30" s="53" customFormat="1" ht="12.75">
      <c r="A41" s="26">
        <v>2006</v>
      </c>
      <c r="B41" s="50">
        <f t="shared" si="50"/>
        <v>0.99843081334789097</v>
      </c>
      <c r="C41" s="50">
        <f t="shared" si="51"/>
        <v>0.92863889069670558</v>
      </c>
      <c r="D41" s="37">
        <f t="shared" si="52"/>
        <v>1.053168372480684</v>
      </c>
      <c r="E41" s="37">
        <f t="shared" si="53"/>
        <v>1.0803290616837757</v>
      </c>
      <c r="F41" s="37">
        <f t="shared" si="54"/>
        <v>1.0501297993498164</v>
      </c>
      <c r="G41" s="37">
        <f t="shared" si="55"/>
        <v>0.62508655101252031</v>
      </c>
      <c r="H41" s="37">
        <f t="shared" si="56"/>
        <v>0.19691311157672808</v>
      </c>
      <c r="I41" s="37">
        <f t="shared" si="57"/>
        <v>0.17800033741075166</v>
      </c>
      <c r="J41" s="177">
        <f t="shared" si="58"/>
        <v>1.0578605867140936</v>
      </c>
      <c r="K41" s="48">
        <f>'Cálculo Pa média harmônica'!M62</f>
        <v>1.0595768006859598</v>
      </c>
      <c r="L41" s="48">
        <f t="shared" si="59"/>
        <v>1.0677427395676247</v>
      </c>
      <c r="M41" s="37">
        <f t="shared" si="60"/>
        <v>0.96290273805031579</v>
      </c>
      <c r="N41" s="37">
        <f t="shared" si="61"/>
        <v>0.91023595182921591</v>
      </c>
      <c r="O41" s="37">
        <f t="shared" si="62"/>
        <v>0.90876162768658375</v>
      </c>
      <c r="P41" s="64">
        <f t="shared" si="63"/>
        <v>2256582.8197977189</v>
      </c>
      <c r="Q41" s="79">
        <f t="shared" si="30"/>
        <v>1.0396198886705403</v>
      </c>
      <c r="R41" s="91">
        <f t="shared" si="64"/>
        <v>1.0751550719557141</v>
      </c>
      <c r="S41" s="37">
        <f t="shared" si="65"/>
        <v>65222.1883006891</v>
      </c>
      <c r="T41" s="37">
        <f t="shared" si="66"/>
        <v>61654.805103648883</v>
      </c>
      <c r="U41" s="37">
        <f t="shared" si="67"/>
        <v>346886.28227117361</v>
      </c>
      <c r="V41" s="37">
        <f t="shared" si="68"/>
        <v>302722.36868696776</v>
      </c>
      <c r="W41" s="37">
        <f t="shared" si="69"/>
        <v>44163.913584205846</v>
      </c>
      <c r="X41" s="37">
        <f t="shared" si="70"/>
        <v>17490.891519443037</v>
      </c>
      <c r="Y41" s="60">
        <f t="shared" si="71"/>
        <v>7.7510523283213367E-3</v>
      </c>
      <c r="Z41" s="37">
        <f t="shared" si="72"/>
        <v>2274073.711317162</v>
      </c>
      <c r="AA41" s="37">
        <f t="shared" si="73"/>
        <v>1.0476780368291891</v>
      </c>
      <c r="AB41" s="47">
        <f t="shared" si="74"/>
        <v>130.47007820639081</v>
      </c>
      <c r="AC41" s="47">
        <f t="shared" si="75"/>
        <v>128.57551317193747</v>
      </c>
      <c r="AD41" s="47">
        <f t="shared" si="76"/>
        <v>98.547893079778547</v>
      </c>
    </row>
    <row r="42" spans="1:30" s="53" customFormat="1" ht="12.75">
      <c r="A42" s="26">
        <v>2007</v>
      </c>
      <c r="B42" s="50">
        <f t="shared" si="50"/>
        <v>0.98590121244409867</v>
      </c>
      <c r="C42" s="50">
        <f t="shared" si="51"/>
        <v>0.96839536652756186</v>
      </c>
      <c r="D42" s="37">
        <f t="shared" si="52"/>
        <v>1.0514426916854687</v>
      </c>
      <c r="E42" s="37">
        <f t="shared" si="53"/>
        <v>1.0793871000845661</v>
      </c>
      <c r="F42" s="37">
        <f t="shared" si="54"/>
        <v>1.0544872591925607</v>
      </c>
      <c r="G42" s="37">
        <f t="shared" si="55"/>
        <v>0.61845533964795907</v>
      </c>
      <c r="H42" s="37">
        <f t="shared" si="56"/>
        <v>0.19566433570330768</v>
      </c>
      <c r="I42" s="37">
        <f t="shared" si="57"/>
        <v>0.18588032464873325</v>
      </c>
      <c r="J42" s="177">
        <f t="shared" si="58"/>
        <v>1.0573663381602114</v>
      </c>
      <c r="K42" s="48">
        <f>'Cálculo Pa média harmônica'!M63</f>
        <v>1.0630429858409847</v>
      </c>
      <c r="L42" s="48">
        <f t="shared" si="59"/>
        <v>1.0643903800102053</v>
      </c>
      <c r="M42" s="37">
        <f t="shared" si="60"/>
        <v>0.977109086020988</v>
      </c>
      <c r="N42" s="37">
        <f t="shared" si="61"/>
        <v>0.92409702366838264</v>
      </c>
      <c r="O42" s="37">
        <f t="shared" si="62"/>
        <v>0.91916234718202539</v>
      </c>
      <c r="P42" s="64">
        <f t="shared" si="63"/>
        <v>2555700.4168078238</v>
      </c>
      <c r="Q42" s="79">
        <f t="shared" si="30"/>
        <v>1.0606987069521665</v>
      </c>
      <c r="R42" s="91">
        <f t="shared" si="64"/>
        <v>1.0180771681914471</v>
      </c>
      <c r="S42" s="37">
        <f t="shared" si="65"/>
        <v>37070.079520245024</v>
      </c>
      <c r="T42" s="37">
        <f t="shared" si="66"/>
        <v>35058.879957107347</v>
      </c>
      <c r="U42" s="37">
        <f t="shared" si="67"/>
        <v>367732.3871292579</v>
      </c>
      <c r="V42" s="37">
        <f t="shared" si="68"/>
        <v>336100.04555529798</v>
      </c>
      <c r="W42" s="37">
        <f t="shared" si="69"/>
        <v>31632.341573959915</v>
      </c>
      <c r="X42" s="37">
        <f t="shared" si="70"/>
        <v>3426.5383831474319</v>
      </c>
      <c r="Y42" s="60">
        <f t="shared" si="71"/>
        <v>1.3407433674981831E-3</v>
      </c>
      <c r="Z42" s="37">
        <f t="shared" si="72"/>
        <v>2559126.955190971</v>
      </c>
      <c r="AA42" s="37">
        <f t="shared" si="73"/>
        <v>1.0621208317084263</v>
      </c>
      <c r="AB42" s="47">
        <f t="shared" si="74"/>
        <v>138.38944324946678</v>
      </c>
      <c r="AC42" s="47">
        <f t="shared" si="75"/>
        <v>136.56273098751595</v>
      </c>
      <c r="AD42" s="47">
        <f t="shared" si="76"/>
        <v>98.680020513806156</v>
      </c>
    </row>
    <row r="43" spans="1:30" s="53" customFormat="1" ht="12.75">
      <c r="A43" s="26">
        <v>2008</v>
      </c>
      <c r="B43" s="50">
        <f t="shared" si="50"/>
        <v>1.1561656713203166</v>
      </c>
      <c r="C43" s="50">
        <f t="shared" si="51"/>
        <v>1.1204626857024187</v>
      </c>
      <c r="D43" s="37">
        <f t="shared" si="52"/>
        <v>1.0712017598600556</v>
      </c>
      <c r="E43" s="37">
        <f t="shared" si="53"/>
        <v>1.114162490233592</v>
      </c>
      <c r="F43" s="37">
        <f t="shared" si="54"/>
        <v>1.0967197225815968</v>
      </c>
      <c r="G43" s="37">
        <f t="shared" si="55"/>
        <v>0.60977467796618823</v>
      </c>
      <c r="H43" s="37">
        <f t="shared" si="56"/>
        <v>0.19232600486849966</v>
      </c>
      <c r="I43" s="37">
        <f t="shared" si="57"/>
        <v>0.19789931716531201</v>
      </c>
      <c r="J43" s="177">
        <f t="shared" si="58"/>
        <v>1.0842347849177008</v>
      </c>
      <c r="K43" s="48">
        <f>'Cálculo Pa média harmônica'!M64</f>
        <v>1.0834575227612984</v>
      </c>
      <c r="L43" s="48">
        <f t="shared" si="59"/>
        <v>1.0877855272310772</v>
      </c>
      <c r="M43" s="37">
        <f t="shared" si="60"/>
        <v>1.1381741928213369</v>
      </c>
      <c r="N43" s="37">
        <f t="shared" si="61"/>
        <v>1.0497488262265358</v>
      </c>
      <c r="O43" s="37">
        <f t="shared" si="62"/>
        <v>1.0505019060835792</v>
      </c>
      <c r="P43" s="64">
        <f t="shared" si="63"/>
        <v>2858838.4485700824</v>
      </c>
      <c r="Q43" s="79">
        <f t="shared" si="30"/>
        <v>1.0509419544721963</v>
      </c>
      <c r="R43" s="91">
        <f t="shared" si="64"/>
        <v>1.0318645021146025</v>
      </c>
      <c r="S43" s="37">
        <f t="shared" si="65"/>
        <v>-5895.2037289666478</v>
      </c>
      <c r="T43" s="37">
        <f t="shared" si="66"/>
        <v>-5437.2021733411966</v>
      </c>
      <c r="U43" s="37">
        <f t="shared" si="67"/>
        <v>364031.5367258027</v>
      </c>
      <c r="V43" s="37">
        <f t="shared" si="68"/>
        <v>380892.62160638103</v>
      </c>
      <c r="W43" s="37">
        <f t="shared" si="69"/>
        <v>-16861.084880578332</v>
      </c>
      <c r="X43" s="37">
        <f t="shared" si="70"/>
        <v>11423.882707237135</v>
      </c>
      <c r="Y43" s="60">
        <f t="shared" si="71"/>
        <v>3.9959875007806291E-3</v>
      </c>
      <c r="Z43" s="37">
        <f t="shared" si="72"/>
        <v>2870262.3312773197</v>
      </c>
      <c r="AA43" s="37">
        <f t="shared" si="73"/>
        <v>1.0551415053863133</v>
      </c>
      <c r="AB43" s="47">
        <f t="shared" si="74"/>
        <v>145.43927196691371</v>
      </c>
      <c r="AC43" s="47">
        <f t="shared" si="75"/>
        <v>144.09300555383371</v>
      </c>
      <c r="AD43" s="47">
        <f t="shared" si="76"/>
        <v>99.07434464235611</v>
      </c>
    </row>
    <row r="44" spans="1:30" s="53" customFormat="1" ht="12.75">
      <c r="A44" s="26">
        <v>2009</v>
      </c>
      <c r="B44" s="50">
        <f t="shared" si="50"/>
        <v>0.9469025964372868</v>
      </c>
      <c r="C44" s="50">
        <f t="shared" si="51"/>
        <v>0.95127919142003448</v>
      </c>
      <c r="D44" s="37">
        <f t="shared" si="52"/>
        <v>1.0642920742966386</v>
      </c>
      <c r="E44" s="37">
        <f t="shared" si="53"/>
        <v>1.0859537919991782</v>
      </c>
      <c r="F44" s="37">
        <f t="shared" si="54"/>
        <v>1.0791451312265607</v>
      </c>
      <c r="G44" s="37">
        <f t="shared" si="55"/>
        <v>0.61520246685624003</v>
      </c>
      <c r="H44" s="37">
        <f t="shared" si="56"/>
        <v>0.19512285310454983</v>
      </c>
      <c r="I44" s="37">
        <f t="shared" si="57"/>
        <v>0.18967468003921009</v>
      </c>
      <c r="J44" s="177">
        <f t="shared" si="58"/>
        <v>1.0712582321639412</v>
      </c>
      <c r="K44" s="48">
        <f>'Cálculo Pa média harmônica'!M65</f>
        <v>1.07318749154659</v>
      </c>
      <c r="L44" s="48">
        <f t="shared" si="59"/>
        <v>1.0731348274230523</v>
      </c>
      <c r="M44" s="37">
        <f t="shared" si="60"/>
        <v>0.94908837117119571</v>
      </c>
      <c r="N44" s="37">
        <f t="shared" si="61"/>
        <v>0.88595666541953899</v>
      </c>
      <c r="O44" s="37">
        <f t="shared" si="62"/>
        <v>0.88436398918836379</v>
      </c>
      <c r="P44" s="64">
        <f t="shared" si="63"/>
        <v>3105890.583596223</v>
      </c>
      <c r="Q44" s="79">
        <f t="shared" si="30"/>
        <v>0.99874188000396547</v>
      </c>
      <c r="R44" s="91">
        <f t="shared" si="64"/>
        <v>0.99539925289838993</v>
      </c>
      <c r="S44" s="37">
        <f t="shared" si="65"/>
        <v>-13439.925791152054</v>
      </c>
      <c r="T44" s="37">
        <f t="shared" si="66"/>
        <v>-12545.925331190603</v>
      </c>
      <c r="U44" s="37">
        <f t="shared" si="67"/>
        <v>381961.64183662267</v>
      </c>
      <c r="V44" s="37">
        <f t="shared" si="68"/>
        <v>394332.59927165351</v>
      </c>
      <c r="W44" s="37">
        <f t="shared" si="69"/>
        <v>-12370.957435030839</v>
      </c>
      <c r="X44" s="37">
        <f t="shared" si="70"/>
        <v>-174.96789615976377</v>
      </c>
      <c r="Y44" s="60">
        <f t="shared" si="71"/>
        <v>-5.6334211219113E-5</v>
      </c>
      <c r="Z44" s="37">
        <f t="shared" si="72"/>
        <v>3105715.6157000633</v>
      </c>
      <c r="AA44" s="37">
        <f t="shared" si="73"/>
        <v>0.99868561666794398</v>
      </c>
      <c r="AB44" s="47">
        <f t="shared" si="74"/>
        <v>145.25629191064343</v>
      </c>
      <c r="AC44" s="47">
        <f t="shared" si="75"/>
        <v>143.90361210906789</v>
      </c>
      <c r="AD44" s="47">
        <f t="shared" si="76"/>
        <v>99.068763367298644</v>
      </c>
    </row>
    <row r="45" spans="1:30" s="53" customFormat="1" ht="12.75">
      <c r="A45" s="26">
        <v>2010</v>
      </c>
      <c r="B45" s="50">
        <f t="shared" si="50"/>
        <v>1.0326531729184836</v>
      </c>
      <c r="C45" s="50">
        <f t="shared" si="51"/>
        <v>0.91305683339645916</v>
      </c>
      <c r="D45" s="37">
        <f t="shared" si="52"/>
        <v>1.0667808225412896</v>
      </c>
      <c r="E45" s="37">
        <f t="shared" si="53"/>
        <v>1.0856889946741946</v>
      </c>
      <c r="F45" s="37">
        <f t="shared" si="54"/>
        <v>1.0634354559964694</v>
      </c>
      <c r="G45" s="37">
        <f t="shared" si="55"/>
        <v>0.60359022862314649</v>
      </c>
      <c r="H45" s="37">
        <f t="shared" si="56"/>
        <v>0.19059864397914006</v>
      </c>
      <c r="I45" s="37">
        <f t="shared" si="57"/>
        <v>0.2058111273977134</v>
      </c>
      <c r="J45" s="177">
        <f t="shared" si="58"/>
        <v>1.0696388872250526</v>
      </c>
      <c r="K45" s="48">
        <f>'Cálculo Pa média harmônica'!M66</f>
        <v>1.066584269233581</v>
      </c>
      <c r="L45" s="48">
        <f t="shared" si="59"/>
        <v>1.0842333832361661</v>
      </c>
      <c r="M45" s="37">
        <f t="shared" si="60"/>
        <v>0.97101546643797432</v>
      </c>
      <c r="N45" s="37">
        <f t="shared" si="61"/>
        <v>0.9077974614003278</v>
      </c>
      <c r="O45" s="37">
        <f t="shared" si="62"/>
        <v>0.91039732578816313</v>
      </c>
      <c r="P45" s="64">
        <f t="shared" si="63"/>
        <v>3583958.0851142164</v>
      </c>
      <c r="Q45" s="79">
        <f t="shared" si="30"/>
        <v>1.0752822583038475</v>
      </c>
      <c r="R45" s="91">
        <f t="shared" si="64"/>
        <v>1.1309845511775436</v>
      </c>
      <c r="S45" s="37">
        <f t="shared" si="65"/>
        <v>-40451.999999999476</v>
      </c>
      <c r="T45" s="37">
        <f t="shared" si="66"/>
        <v>-37818.370744675769</v>
      </c>
      <c r="U45" s="37">
        <f t="shared" si="67"/>
        <v>404075.64799390716</v>
      </c>
      <c r="V45" s="37">
        <f t="shared" si="68"/>
        <v>501307.23878088774</v>
      </c>
      <c r="W45" s="37">
        <f t="shared" si="69"/>
        <v>-97231.590786980581</v>
      </c>
      <c r="X45" s="37">
        <f t="shared" si="70"/>
        <v>59413.220042304813</v>
      </c>
      <c r="Y45" s="60">
        <f t="shared" si="71"/>
        <v>1.657754321655561E-2</v>
      </c>
      <c r="Z45" s="37">
        <f t="shared" si="72"/>
        <v>3643371.305156521</v>
      </c>
      <c r="AA45" s="37">
        <f t="shared" si="73"/>
        <v>1.0931077964108751</v>
      </c>
      <c r="AB45" s="47">
        <f t="shared" si="74"/>
        <v>156.19151359851955</v>
      </c>
      <c r="AC45" s="47">
        <f t="shared" si="75"/>
        <v>157.30216032810853</v>
      </c>
      <c r="AD45" s="47">
        <f t="shared" si="76"/>
        <v>100.71108007343076</v>
      </c>
    </row>
    <row r="46" spans="1:30" s="53" customFormat="1" ht="12.75">
      <c r="A46" s="26">
        <v>2011</v>
      </c>
      <c r="B46" s="50">
        <f t="shared" si="50"/>
        <v>1.1473725092428384</v>
      </c>
      <c r="C46" s="50">
        <f t="shared" si="51"/>
        <v>1.0694123910707762</v>
      </c>
      <c r="D46" s="37">
        <f t="shared" si="52"/>
        <v>1.075374032737217</v>
      </c>
      <c r="E46" s="37">
        <f t="shared" si="53"/>
        <v>1.0818041588602543</v>
      </c>
      <c r="F46" s="37">
        <f t="shared" si="54"/>
        <v>1.0580061890160222</v>
      </c>
      <c r="G46" s="37">
        <f t="shared" si="55"/>
        <v>0.60545049450523025</v>
      </c>
      <c r="H46" s="37">
        <f t="shared" si="56"/>
        <v>0.18753257854024724</v>
      </c>
      <c r="I46" s="37">
        <f t="shared" si="57"/>
        <v>0.20701692695452256</v>
      </c>
      <c r="J46" s="177">
        <f t="shared" si="58"/>
        <v>1.0729238596681341</v>
      </c>
      <c r="K46" s="48">
        <f>'Cálculo Pa média harmônica'!M67</f>
        <v>1.0746052152571637</v>
      </c>
      <c r="L46" s="48">
        <f t="shared" si="59"/>
        <v>1.0831859221881999</v>
      </c>
      <c r="M46" s="37">
        <f t="shared" si="60"/>
        <v>1.1077068107393129</v>
      </c>
      <c r="N46" s="37">
        <f t="shared" si="61"/>
        <v>1.0324188438515456</v>
      </c>
      <c r="O46" s="37">
        <f t="shared" si="62"/>
        <v>1.0308034941689983</v>
      </c>
      <c r="P46" s="64">
        <f t="shared" si="63"/>
        <v>4040287.0000000037</v>
      </c>
      <c r="Q46" s="79">
        <f t="shared" si="30"/>
        <v>1.0397442307944718</v>
      </c>
      <c r="R46" s="91">
        <f t="shared" si="64"/>
        <v>1.0728999577927114</v>
      </c>
      <c r="S46" s="37">
        <f t="shared" si="65"/>
        <v>-33671</v>
      </c>
      <c r="T46" s="37">
        <f t="shared" si="66"/>
        <v>-31382.469218658975</v>
      </c>
      <c r="U46" s="37">
        <f t="shared" si="67"/>
        <v>437348.80865425628</v>
      </c>
      <c r="V46" s="37">
        <f t="shared" si="68"/>
        <v>500717.03345782642</v>
      </c>
      <c r="W46" s="37">
        <f t="shared" si="69"/>
        <v>-63368.224803570134</v>
      </c>
      <c r="X46" s="37">
        <f t="shared" si="70"/>
        <v>31985.75558491116</v>
      </c>
      <c r="Y46" s="60">
        <f t="shared" si="71"/>
        <v>7.9167038343838265E-3</v>
      </c>
      <c r="Z46" s="37">
        <f t="shared" si="72"/>
        <v>4072272.7555849147</v>
      </c>
      <c r="AA46" s="37">
        <f t="shared" si="73"/>
        <v>1.0479755779331807</v>
      </c>
      <c r="AB46" s="47">
        <f t="shared" si="74"/>
        <v>162.39922516311699</v>
      </c>
      <c r="AC46" s="47">
        <f t="shared" si="75"/>
        <v>164.84882237998738</v>
      </c>
      <c r="AD46" s="47">
        <f t="shared" si="76"/>
        <v>101.50837986721302</v>
      </c>
    </row>
    <row r="47" spans="1:30" s="53" customFormat="1" ht="12.75">
      <c r="A47" s="26">
        <v>2012</v>
      </c>
      <c r="B47" s="50">
        <f t="shared" si="50"/>
        <v>1.1150107841644241</v>
      </c>
      <c r="C47" s="50">
        <f t="shared" si="51"/>
        <v>1.1613721336789391</v>
      </c>
      <c r="D47" s="37">
        <f t="shared" si="52"/>
        <v>1.0830405809555093</v>
      </c>
      <c r="E47" s="37">
        <f t="shared" si="53"/>
        <v>1.0676581598339976</v>
      </c>
      <c r="F47" s="37">
        <f t="shared" si="54"/>
        <v>1.0973748859949541</v>
      </c>
      <c r="G47" s="37">
        <f t="shared" si="55"/>
        <v>0.61010004386694394</v>
      </c>
      <c r="H47" s="37">
        <f t="shared" si="56"/>
        <v>0.18408847339323359</v>
      </c>
      <c r="I47" s="37">
        <f t="shared" si="57"/>
        <v>0.20581148273982244</v>
      </c>
      <c r="J47" s="177">
        <f t="shared" si="58"/>
        <v>1.083079685951019</v>
      </c>
      <c r="K47" s="48">
        <f>'Cálculo Pa média harmônica'!M68</f>
        <v>1.0852955873663479</v>
      </c>
      <c r="L47" s="48">
        <f t="shared" si="59"/>
        <v>1.079431269420644</v>
      </c>
      <c r="M47" s="37">
        <f t="shared" si="60"/>
        <v>1.137955382903945</v>
      </c>
      <c r="N47" s="37">
        <f t="shared" si="61"/>
        <v>1.0506663523143649</v>
      </c>
      <c r="O47" s="37">
        <f t="shared" si="62"/>
        <v>1.0485211551125764</v>
      </c>
      <c r="P47" s="64">
        <f t="shared" si="63"/>
        <v>4460459.9999999944</v>
      </c>
      <c r="Q47" s="79">
        <f t="shared" si="30"/>
        <v>1.019211759850944</v>
      </c>
      <c r="R47" s="91">
        <f t="shared" si="64"/>
        <v>0.96008053907092317</v>
      </c>
      <c r="S47" s="37">
        <f t="shared" si="65"/>
        <v>-65441.999999999069</v>
      </c>
      <c r="T47" s="37">
        <f t="shared" si="66"/>
        <v>-60422.147002541606</v>
      </c>
      <c r="U47" s="37">
        <f t="shared" si="67"/>
        <v>505352.9598121884</v>
      </c>
      <c r="V47" s="37">
        <f t="shared" si="68"/>
        <v>541528.40572104137</v>
      </c>
      <c r="W47" s="37">
        <f t="shared" si="69"/>
        <v>-36175.445908852969</v>
      </c>
      <c r="X47" s="37">
        <f t="shared" si="70"/>
        <v>-24246.701093688636</v>
      </c>
      <c r="Y47" s="60">
        <f t="shared" si="71"/>
        <v>-5.4359194104842698E-3</v>
      </c>
      <c r="Z47" s="37">
        <f t="shared" si="72"/>
        <v>4436213.2989063058</v>
      </c>
      <c r="AA47" s="37">
        <f t="shared" si="73"/>
        <v>1.0136714068621766</v>
      </c>
      <c r="AB47" s="47">
        <f t="shared" si="74"/>
        <v>165.51920007693019</v>
      </c>
      <c r="AC47" s="47">
        <f t="shared" si="75"/>
        <v>167.10253770149487</v>
      </c>
      <c r="AD47" s="47">
        <f t="shared" si="76"/>
        <v>100.95658849476604</v>
      </c>
    </row>
    <row r="48" spans="1:30" s="53" customFormat="1" ht="12.75">
      <c r="A48" s="26">
        <v>2013</v>
      </c>
      <c r="B48" s="50">
        <f t="shared" si="50"/>
        <v>1.0806740898230951</v>
      </c>
      <c r="C48" s="50">
        <f t="shared" si="51"/>
        <v>1.1072072152406711</v>
      </c>
      <c r="D48" s="37">
        <f t="shared" si="52"/>
        <v>1.075488639034184</v>
      </c>
      <c r="E48" s="37">
        <f t="shared" si="53"/>
        <v>1.1122085390320584</v>
      </c>
      <c r="F48" s="37">
        <f t="shared" si="54"/>
        <v>1.056234274107984</v>
      </c>
      <c r="G48" s="37">
        <f t="shared" si="55"/>
        <v>0.6079143250032657</v>
      </c>
      <c r="H48" s="37">
        <f t="shared" si="56"/>
        <v>0.18609676865692709</v>
      </c>
      <c r="I48" s="37">
        <f t="shared" si="57"/>
        <v>0.20598890633980724</v>
      </c>
      <c r="J48" s="177">
        <f t="shared" si="58"/>
        <v>1.078064151959566</v>
      </c>
      <c r="K48" s="48">
        <f>'Cálculo Pa média harmônica'!M69</f>
        <v>1.0785872103497052</v>
      </c>
      <c r="L48" s="48">
        <f t="shared" si="59"/>
        <v>1.0750456453204869</v>
      </c>
      <c r="M48" s="37">
        <f t="shared" si="60"/>
        <v>1.0938602056825069</v>
      </c>
      <c r="N48" s="37">
        <f t="shared" si="61"/>
        <v>1.0146522391030524</v>
      </c>
      <c r="O48" s="37">
        <f t="shared" si="62"/>
        <v>1.0141601858303602</v>
      </c>
      <c r="P48" s="64">
        <f t="shared" si="63"/>
        <v>4959435.0000000009</v>
      </c>
      <c r="Q48" s="79">
        <f t="shared" si="30"/>
        <v>1.0300482267028888</v>
      </c>
      <c r="R48" s="91">
        <f t="shared" si="64"/>
        <v>0.97603598942244196</v>
      </c>
      <c r="S48" s="37">
        <f t="shared" si="65"/>
        <v>-122706.99999999907</v>
      </c>
      <c r="T48" s="37">
        <f t="shared" si="66"/>
        <v>-113821.61235670262</v>
      </c>
      <c r="U48" s="37">
        <f t="shared" si="67"/>
        <v>573787.23691016471</v>
      </c>
      <c r="V48" s="37">
        <f t="shared" si="68"/>
        <v>670862.68024232727</v>
      </c>
      <c r="W48" s="37">
        <f t="shared" si="69"/>
        <v>-97075.443332162569</v>
      </c>
      <c r="X48" s="37">
        <f t="shared" si="70"/>
        <v>-16746.169024540053</v>
      </c>
      <c r="Y48" s="60">
        <f t="shared" si="71"/>
        <v>-3.3766283910445544E-3</v>
      </c>
      <c r="Z48" s="37">
        <f t="shared" si="72"/>
        <v>4942688.8309754608</v>
      </c>
      <c r="AA48" s="37">
        <f t="shared" si="73"/>
        <v>1.0265701366164588</v>
      </c>
      <c r="AB48" s="47">
        <f t="shared" si="74"/>
        <v>170.4927585245226</v>
      </c>
      <c r="AC48" s="47">
        <f t="shared" si="75"/>
        <v>171.54247495718053</v>
      </c>
      <c r="AD48" s="47">
        <f t="shared" si="76"/>
        <v>100.61569561179159</v>
      </c>
    </row>
    <row r="49" spans="1:30" s="53" customFormat="1" ht="12.75">
      <c r="A49" s="26">
        <v>2014</v>
      </c>
      <c r="B49" s="50">
        <f t="shared" si="50"/>
        <v>1.0426501071287466</v>
      </c>
      <c r="C49" s="50">
        <f t="shared" si="51"/>
        <v>1.0885431940918124</v>
      </c>
      <c r="D49" s="37">
        <f t="shared" si="52"/>
        <v>1.0814206232369077</v>
      </c>
      <c r="E49" s="37">
        <f t="shared" si="53"/>
        <v>1.0900168888144819</v>
      </c>
      <c r="F49" s="37">
        <f t="shared" si="54"/>
        <v>1.0754835894247103</v>
      </c>
      <c r="G49" s="37">
        <f t="shared" si="55"/>
        <v>0.6173345882260326</v>
      </c>
      <c r="H49" s="37">
        <f t="shared" si="56"/>
        <v>0.18780531381564566</v>
      </c>
      <c r="I49" s="37">
        <f t="shared" si="57"/>
        <v>0.19486009795832185</v>
      </c>
      <c r="J49" s="177">
        <f t="shared" si="58"/>
        <v>1.0818592160476386</v>
      </c>
      <c r="K49" s="48">
        <f>'Cálculo Pa média harmônica'!M70</f>
        <v>1.0838050928286409</v>
      </c>
      <c r="L49" s="48">
        <f t="shared" si="59"/>
        <v>1.0784670974349453</v>
      </c>
      <c r="M49" s="37">
        <f t="shared" si="60"/>
        <v>1.0653495566874265</v>
      </c>
      <c r="N49" s="37">
        <f t="shared" si="61"/>
        <v>0.98473954918041284</v>
      </c>
      <c r="O49" s="37">
        <f t="shared" si="62"/>
        <v>0.98297153587547093</v>
      </c>
      <c r="P49" s="64">
        <f t="shared" si="63"/>
        <v>5358488.000000013</v>
      </c>
      <c r="Q49" s="79">
        <f t="shared" si="30"/>
        <v>1.0050395574027333</v>
      </c>
      <c r="R49" s="91">
        <f t="shared" si="64"/>
        <v>0.95783990271386976</v>
      </c>
      <c r="S49" s="37">
        <f t="shared" si="65"/>
        <v>-153808.00000000198</v>
      </c>
      <c r="T49" s="37">
        <f t="shared" si="66"/>
        <v>-142170.06956035321</v>
      </c>
      <c r="U49" s="37">
        <f t="shared" si="67"/>
        <v>610343.77270861319</v>
      </c>
      <c r="V49" s="37">
        <f t="shared" si="68"/>
        <v>725908.72304269217</v>
      </c>
      <c r="W49" s="37">
        <f t="shared" si="69"/>
        <v>-115564.95033407898</v>
      </c>
      <c r="X49" s="37">
        <f t="shared" si="70"/>
        <v>-26605.119226274226</v>
      </c>
      <c r="Y49" s="60">
        <f t="shared" si="71"/>
        <v>-4.9650422332333599E-3</v>
      </c>
      <c r="Z49" s="37">
        <f t="shared" si="72"/>
        <v>5331882.880773739</v>
      </c>
      <c r="AA49" s="37">
        <f t="shared" si="73"/>
        <v>1.0000494935541586</v>
      </c>
      <c r="AB49" s="47">
        <f t="shared" si="74"/>
        <v>171.35196656785729</v>
      </c>
      <c r="AC49" s="47">
        <f t="shared" si="75"/>
        <v>171.55096520395531</v>
      </c>
      <c r="AD49" s="47">
        <f t="shared" si="76"/>
        <v>100.11613443375289</v>
      </c>
    </row>
    <row r="50" spans="1:30" s="53" customFormat="1" ht="12.75">
      <c r="A50" s="26">
        <v>2015</v>
      </c>
      <c r="B50" s="50">
        <f t="shared" ref="B50:B53" si="77">(Z23/T23)</f>
        <v>1.1377717664573348</v>
      </c>
      <c r="C50" s="50">
        <f t="shared" ref="C50:C53" si="78">(AA23/U23)</f>
        <v>1.2448665070916467</v>
      </c>
      <c r="D50" s="37">
        <f t="shared" ref="D50:D53" si="79">(W23/Q23)</f>
        <v>1.0891180291789426</v>
      </c>
      <c r="E50" s="37">
        <f t="shared" ref="E50:E53" si="80">(X23/R23)</f>
        <v>1.086897659245466</v>
      </c>
      <c r="F50" s="37">
        <f t="shared" ref="F50:F53" si="81">(Y23/S23)</f>
        <v>1.0820745858477963</v>
      </c>
      <c r="G50" s="37">
        <f t="shared" ref="G50:G53" si="82">(C23/H23)</f>
        <v>0.62971470023312182</v>
      </c>
      <c r="H50" s="37">
        <f t="shared" ref="H50:H53" si="83">(D23/H23)</f>
        <v>0.19469700178938382</v>
      </c>
      <c r="I50" s="37">
        <f t="shared" ref="I50:I53" si="84">(E23/H23)</f>
        <v>0.17558829797749448</v>
      </c>
      <c r="J50" s="177">
        <f t="shared" ref="J50:J53" si="85">1/(G50/D50+H50/E50+I50/F50)</f>
        <v>1.087442631474449</v>
      </c>
      <c r="K50" s="48">
        <f>'Cálculo Pa média harmônica'!M71</f>
        <v>1.0884029874075856</v>
      </c>
      <c r="L50" s="48">
        <f t="shared" ref="L50:L53" si="86">(V23/P23)</f>
        <v>1.0756617501293939</v>
      </c>
      <c r="M50" s="37">
        <f t="shared" ref="M50:M53" si="87">GEOMEAN(B50:C50)</f>
        <v>1.1901151056839985</v>
      </c>
      <c r="N50" s="37">
        <f t="shared" ref="N50:N53" si="88">(M50/J50)</f>
        <v>1.0944164512571457</v>
      </c>
      <c r="O50" s="37">
        <f t="shared" ref="O50:O53" si="89">(M50/K50)</f>
        <v>1.0934507893245278</v>
      </c>
      <c r="P50" s="64">
        <f t="shared" ref="P50:P53" si="90">(B22*P23)</f>
        <v>5574045.0000000019</v>
      </c>
      <c r="Q50" s="79">
        <f t="shared" ref="Q50:Q53" si="91">P23</f>
        <v>0.96454236606527211</v>
      </c>
      <c r="R50" s="91">
        <f t="shared" ref="R50:R53" si="92">(B50/C50)</f>
        <v>0.91397090368788625</v>
      </c>
      <c r="S50" s="37">
        <f t="shared" ref="S50:S53" si="93">(F23-G23)</f>
        <v>-70656.45299999998</v>
      </c>
      <c r="T50" s="37">
        <f t="shared" ref="T50:T53" si="94">(S50/J50)</f>
        <v>-64974.87863262988</v>
      </c>
      <c r="U50" s="37">
        <f t="shared" ref="U50:U53" si="95">(F23/B50)</f>
        <v>679772.99999999837</v>
      </c>
      <c r="V50" s="37">
        <f t="shared" ref="V50:V53" si="96">(G23/C50)</f>
        <v>678051.00000000151</v>
      </c>
      <c r="W50" s="37">
        <f t="shared" ref="W50:W53" si="97">(U50-V50)</f>
        <v>1721.9999999968568</v>
      </c>
      <c r="X50" s="37">
        <f t="shared" ref="X50:X53" si="98">(T50-W50)</f>
        <v>-66696.878632626729</v>
      </c>
      <c r="Y50" s="60">
        <f t="shared" ref="Y50:Y53" si="99">(X50/P50)</f>
        <v>-1.1965615389295692E-2</v>
      </c>
      <c r="Z50" s="37">
        <f t="shared" ref="Z50:Z53" si="100">(P50+X50)</f>
        <v>5507348.1213673754</v>
      </c>
      <c r="AA50" s="37">
        <f t="shared" ref="AA50:AA53" si="101">(Z50/B22)</f>
        <v>0.9530010230862539</v>
      </c>
      <c r="AB50" s="47">
        <f t="shared" ref="AB50:AB53" si="102">(AB49*Q50)</f>
        <v>165.27623126329848</v>
      </c>
      <c r="AC50" s="47">
        <f t="shared" ref="AC50:AC53" si="103">(AC49*AA50)</f>
        <v>163.48824535080377</v>
      </c>
      <c r="AD50" s="47">
        <f t="shared" ref="AD50:AD53" si="104">(AC50/AB50)*100</f>
        <v>98.918183274855593</v>
      </c>
    </row>
    <row r="51" spans="1:30">
      <c r="A51" s="26">
        <v>2016</v>
      </c>
      <c r="B51" s="50">
        <f t="shared" si="77"/>
        <v>1.0032349518617321</v>
      </c>
      <c r="C51" s="50">
        <f t="shared" si="78"/>
        <v>1.0041093454269776</v>
      </c>
      <c r="D51" s="37">
        <f t="shared" si="79"/>
        <v>1.087099826734865</v>
      </c>
      <c r="E51" s="37">
        <f t="shared" si="80"/>
        <v>1.0627159536741371</v>
      </c>
      <c r="F51" s="37">
        <f t="shared" si="81"/>
        <v>1.0739556188163875</v>
      </c>
      <c r="G51" s="37">
        <f t="shared" si="82"/>
        <v>0.63818025207508411</v>
      </c>
      <c r="H51" s="37">
        <f t="shared" si="83"/>
        <v>0.20110527556354507</v>
      </c>
      <c r="I51" s="37">
        <f t="shared" si="84"/>
        <v>0.16071447236137071</v>
      </c>
      <c r="J51" s="177">
        <f t="shared" si="85"/>
        <v>1.0799920455230703</v>
      </c>
      <c r="K51" s="48">
        <f>'Cálculo Pa média harmônica'!M72</f>
        <v>1.0816490031557695</v>
      </c>
      <c r="L51" s="48">
        <f t="shared" si="86"/>
        <v>1.0796241323211622</v>
      </c>
      <c r="M51" s="37">
        <f t="shared" si="87"/>
        <v>1.003672053423502</v>
      </c>
      <c r="N51" s="37">
        <f t="shared" si="88"/>
        <v>0.9293328201666482</v>
      </c>
      <c r="O51" s="37">
        <f t="shared" si="89"/>
        <v>0.92790919281137818</v>
      </c>
      <c r="P51" s="64">
        <f t="shared" si="90"/>
        <v>5797598.9999999842</v>
      </c>
      <c r="Q51" s="79">
        <f t="shared" si="91"/>
        <v>0.96694545686829514</v>
      </c>
      <c r="R51" s="91">
        <f t="shared" si="92"/>
        <v>0.99912918491474279</v>
      </c>
      <c r="S51" s="37">
        <f t="shared" si="93"/>
        <v>22735.846999999951</v>
      </c>
      <c r="T51" s="37">
        <f t="shared" si="94"/>
        <v>21051.865237570659</v>
      </c>
      <c r="U51" s="37">
        <f t="shared" si="95"/>
        <v>780102.16903593601</v>
      </c>
      <c r="V51" s="37">
        <f t="shared" si="96"/>
        <v>756780.04438537708</v>
      </c>
      <c r="W51" s="37">
        <f t="shared" si="97"/>
        <v>23322.124650558922</v>
      </c>
      <c r="X51" s="37">
        <f t="shared" si="98"/>
        <v>-2270.2594129882636</v>
      </c>
      <c r="Y51" s="60">
        <f t="shared" si="99"/>
        <v>-3.9158613988105593E-4</v>
      </c>
      <c r="Z51" s="37">
        <f t="shared" si="100"/>
        <v>5795328.7405869961</v>
      </c>
      <c r="AA51" s="37">
        <f t="shared" si="101"/>
        <v>0.96656681442936465</v>
      </c>
      <c r="AB51" s="47">
        <f t="shared" si="102"/>
        <v>159.81310094836016</v>
      </c>
      <c r="AC51" s="47">
        <f t="shared" si="103"/>
        <v>158.02231250537278</v>
      </c>
      <c r="AD51" s="47">
        <f t="shared" si="104"/>
        <v>98.879448285302956</v>
      </c>
    </row>
    <row r="52" spans="1:30">
      <c r="A52" s="26">
        <v>2017</v>
      </c>
      <c r="B52" s="50">
        <f t="shared" si="77"/>
        <v>1.0009161006510061</v>
      </c>
      <c r="C52" s="50">
        <f t="shared" si="78"/>
        <v>0.94989616601778337</v>
      </c>
      <c r="D52" s="37">
        <f t="shared" si="79"/>
        <v>1.0244951912378188</v>
      </c>
      <c r="E52" s="37">
        <f t="shared" si="80"/>
        <v>1.0505421385929068</v>
      </c>
      <c r="F52" s="37">
        <f t="shared" si="81"/>
        <v>1.0422841911694929</v>
      </c>
      <c r="G52" s="37">
        <f t="shared" si="82"/>
        <v>0.63999362942002569</v>
      </c>
      <c r="H52" s="37">
        <f t="shared" si="83"/>
        <v>0.20226723541573058</v>
      </c>
      <c r="I52" s="37">
        <f t="shared" si="84"/>
        <v>0.15773913516424387</v>
      </c>
      <c r="J52" s="177">
        <f t="shared" si="85"/>
        <v>1.0324524686550844</v>
      </c>
      <c r="K52" s="48">
        <f>'Cálculo Pa média harmônica'!M73</f>
        <v>1.03206948226152</v>
      </c>
      <c r="L52" s="48">
        <f t="shared" si="86"/>
        <v>1.0370107069934973</v>
      </c>
      <c r="M52" s="37">
        <f t="shared" si="87"/>
        <v>0.97507249295314469</v>
      </c>
      <c r="N52" s="37">
        <f t="shared" si="88"/>
        <v>0.9444236151842561</v>
      </c>
      <c r="O52" s="37">
        <f t="shared" si="89"/>
        <v>0.94477407743567732</v>
      </c>
      <c r="P52" s="64">
        <f t="shared" si="90"/>
        <v>6325817.2895533629</v>
      </c>
      <c r="Q52" s="79">
        <f t="shared" si="91"/>
        <v>1.0106386126000351</v>
      </c>
      <c r="R52" s="91">
        <f t="shared" si="92"/>
        <v>1.0537110649126122</v>
      </c>
      <c r="S52" s="37">
        <f t="shared" si="93"/>
        <v>66609.094999999972</v>
      </c>
      <c r="T52" s="37">
        <f t="shared" si="94"/>
        <v>64515.410657856002</v>
      </c>
      <c r="U52" s="37">
        <f t="shared" si="95"/>
        <v>823670.80563873961</v>
      </c>
      <c r="V52" s="37">
        <f t="shared" si="96"/>
        <v>797788.54059066984</v>
      </c>
      <c r="W52" s="37">
        <f t="shared" si="97"/>
        <v>25882.265048069763</v>
      </c>
      <c r="X52" s="37">
        <f t="shared" si="98"/>
        <v>38633.145609786239</v>
      </c>
      <c r="Y52" s="60">
        <f t="shared" si="99"/>
        <v>6.1072180623341953E-3</v>
      </c>
      <c r="Z52" s="37">
        <f t="shared" si="100"/>
        <v>6364450.4351631487</v>
      </c>
      <c r="AA52" s="37">
        <f t="shared" si="101"/>
        <v>1.0168108029893983</v>
      </c>
      <c r="AB52" s="47">
        <f t="shared" si="102"/>
        <v>161.51329061776005</v>
      </c>
      <c r="AC52" s="47">
        <f t="shared" si="103"/>
        <v>160.67879446882972</v>
      </c>
      <c r="AD52" s="47">
        <f t="shared" si="104"/>
        <v>99.483326637864593</v>
      </c>
    </row>
    <row r="53" spans="1:30">
      <c r="A53" s="26">
        <v>2018</v>
      </c>
      <c r="B53" s="50">
        <f t="shared" si="77"/>
        <v>1.1783472189150255</v>
      </c>
      <c r="C53" s="50">
        <f t="shared" si="78"/>
        <v>1.1855560522776041</v>
      </c>
      <c r="D53" s="37">
        <f t="shared" si="79"/>
        <v>1.0358994593074047</v>
      </c>
      <c r="E53" s="37">
        <f t="shared" si="80"/>
        <v>1.0233882318088374</v>
      </c>
      <c r="F53" s="37">
        <f t="shared" si="81"/>
        <v>1.0117721610208503</v>
      </c>
      <c r="G53" s="37">
        <f t="shared" si="82"/>
        <v>0.64413071978031311</v>
      </c>
      <c r="H53" s="37">
        <f t="shared" si="83"/>
        <v>0.19740825170293194</v>
      </c>
      <c r="I53" s="37">
        <f t="shared" si="84"/>
        <v>0.15846102851675498</v>
      </c>
      <c r="J53" s="177">
        <f t="shared" si="85"/>
        <v>1.0295245123718677</v>
      </c>
      <c r="K53" s="48">
        <f>'Cálculo Pa média harmônica'!M74</f>
        <v>1.0335658348767853</v>
      </c>
      <c r="L53" s="48">
        <f t="shared" si="86"/>
        <v>1.0292968061392036</v>
      </c>
      <c r="M53" s="37">
        <f t="shared" si="87"/>
        <v>1.1819461396650828</v>
      </c>
      <c r="N53" s="37">
        <f t="shared" si="88"/>
        <v>1.1480505082312793</v>
      </c>
      <c r="O53" s="37">
        <f t="shared" si="89"/>
        <v>1.1435615417821801</v>
      </c>
      <c r="P53" s="64">
        <f t="shared" si="90"/>
        <v>6633252.7864296073</v>
      </c>
      <c r="Q53" s="79">
        <f t="shared" si="91"/>
        <v>1.0111757918174951</v>
      </c>
      <c r="R53" s="91">
        <f t="shared" si="92"/>
        <v>0.99391944957074829</v>
      </c>
      <c r="S53" s="37">
        <f t="shared" si="93"/>
        <v>36092.695000000065</v>
      </c>
      <c r="T53" s="37">
        <f t="shared" si="94"/>
        <v>35057.635409620307</v>
      </c>
      <c r="U53" s="37">
        <f t="shared" si="95"/>
        <v>857852.07855011337</v>
      </c>
      <c r="V53" s="37">
        <f t="shared" si="96"/>
        <v>822192.18073019129</v>
      </c>
      <c r="W53" s="37">
        <f t="shared" si="97"/>
        <v>35659.897819922073</v>
      </c>
      <c r="X53" s="37">
        <f t="shared" si="98"/>
        <v>-602.26241030176607</v>
      </c>
      <c r="Y53" s="60">
        <f t="shared" si="99"/>
        <v>-9.0794430680205974E-5</v>
      </c>
      <c r="Z53" s="37">
        <f t="shared" si="100"/>
        <v>6632650.5240193056</v>
      </c>
      <c r="AA53" s="37">
        <f t="shared" si="101"/>
        <v>1.0110839826871594</v>
      </c>
      <c r="AB53" s="47">
        <f t="shared" si="102"/>
        <v>163.31832952946272</v>
      </c>
      <c r="AC53" s="47">
        <f t="shared" si="103"/>
        <v>162.45975544491586</v>
      </c>
      <c r="AD53" s="47">
        <f t="shared" si="104"/>
        <v>99.474294105860324</v>
      </c>
    </row>
    <row r="54" spans="1:30"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65"/>
    </row>
    <row r="55" spans="1:30">
      <c r="B55" s="179"/>
      <c r="C55" s="244"/>
      <c r="D55" s="244"/>
      <c r="E55" s="244"/>
      <c r="F55" s="244"/>
      <c r="G55" s="65"/>
      <c r="H55" s="65"/>
      <c r="I55" s="65"/>
      <c r="J55" s="65"/>
      <c r="K55" s="65"/>
      <c r="L55" s="65"/>
      <c r="M55" s="65"/>
      <c r="N55" s="65"/>
      <c r="O55" s="65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</sheetData>
  <mergeCells count="3">
    <mergeCell ref="AB29:AD29"/>
    <mergeCell ref="T29:AA29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abSelected="1" workbookViewId="0">
      <selection activeCell="B22" sqref="B22:H22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321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173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315" t="s">
        <v>17</v>
      </c>
      <c r="M3" s="315" t="s">
        <v>18</v>
      </c>
      <c r="N3" s="315" t="s">
        <v>173</v>
      </c>
      <c r="O3" s="315" t="s">
        <v>19</v>
      </c>
      <c r="P3" s="74" t="s">
        <v>20</v>
      </c>
      <c r="Q3" s="315" t="s">
        <v>21</v>
      </c>
      <c r="R3" s="315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38">
        <v>1199092.0709402107</v>
      </c>
      <c r="C4" s="238">
        <v>754332.71150824602</v>
      </c>
      <c r="D4" s="238">
        <v>225043.75019433512</v>
      </c>
      <c r="E4" s="238">
        <v>20193.23661486126</v>
      </c>
      <c r="F4" s="238">
        <v>219487.66459176427</v>
      </c>
      <c r="G4" s="238">
        <v>7178.1397228259411</v>
      </c>
      <c r="H4" s="238">
        <v>122164.07582171852</v>
      </c>
      <c r="I4" s="238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38">
        <v>1315755.4678309315</v>
      </c>
      <c r="C5" s="238">
        <v>822655.85440012894</v>
      </c>
      <c r="D5" s="238">
        <v>254510.46182019875</v>
      </c>
      <c r="E5" s="238">
        <v>20844.823802813178</v>
      </c>
      <c r="F5" s="238">
        <v>242336.98020158752</v>
      </c>
      <c r="G5" s="238">
        <v>4260.0713801024449</v>
      </c>
      <c r="H5" s="238">
        <v>162781.45963615563</v>
      </c>
      <c r="I5" s="238">
        <v>-191634.18341005599</v>
      </c>
      <c r="J5" s="78">
        <f t="shared" si="0"/>
        <v>1344608.191604831</v>
      </c>
      <c r="K5" s="239">
        <v>1215758.2085203498</v>
      </c>
      <c r="L5" s="240">
        <v>760053.45939188951</v>
      </c>
      <c r="M5" s="240">
        <v>230930.72167171969</v>
      </c>
      <c r="N5" s="240">
        <v>20446.458220837179</v>
      </c>
      <c r="O5" s="240">
        <v>222350.82743049308</v>
      </c>
      <c r="P5" s="240">
        <v>2817.8201586271271</v>
      </c>
      <c r="Q5" s="240">
        <v>133440.46371399722</v>
      </c>
      <c r="R5" s="240">
        <v>-154281.54206721316</v>
      </c>
      <c r="S5" s="241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38">
        <v>1488787.2551583666</v>
      </c>
      <c r="C6" s="238">
        <v>895614.43275284953</v>
      </c>
      <c r="D6" s="238">
        <v>294923.72825705929</v>
      </c>
      <c r="E6" s="238">
        <v>25921.579141216556</v>
      </c>
      <c r="F6" s="238">
        <v>266883.73757262412</v>
      </c>
      <c r="G6" s="238">
        <v>-7104.0660648793819</v>
      </c>
      <c r="H6" s="238">
        <v>211863.21433484068</v>
      </c>
      <c r="I6" s="238">
        <v>-199315.37083534204</v>
      </c>
      <c r="J6" s="78">
        <f t="shared" si="0"/>
        <v>1476239.4116588703</v>
      </c>
      <c r="K6" s="239">
        <v>1355931.5591703854</v>
      </c>
      <c r="L6" s="240">
        <v>832321.36629010621</v>
      </c>
      <c r="M6" s="240">
        <v>264223.4046317481</v>
      </c>
      <c r="N6" s="240">
        <v>22303.79581358366</v>
      </c>
      <c r="O6" s="240">
        <v>238838.1799384508</v>
      </c>
      <c r="P6" s="240">
        <v>-8946.8053261824425</v>
      </c>
      <c r="Q6" s="240">
        <v>173324.52495404103</v>
      </c>
      <c r="R6" s="240">
        <v>-166132.90713136178</v>
      </c>
      <c r="S6" s="241">
        <f t="shared" ref="S6:S20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38">
        <v>1717950.3964244905</v>
      </c>
      <c r="C7" s="238">
        <v>1035030.1683011958</v>
      </c>
      <c r="D7" s="238">
        <v>327741.61741585901</v>
      </c>
      <c r="E7" s="238">
        <v>27430.248726219572</v>
      </c>
      <c r="F7" s="238">
        <v>285261.52566096914</v>
      </c>
      <c r="G7" s="238">
        <v>4328.0194930594853</v>
      </c>
      <c r="H7" s="238">
        <v>260798.33385320578</v>
      </c>
      <c r="I7" s="238">
        <v>-222639.51702601978</v>
      </c>
      <c r="J7" s="78">
        <f t="shared" si="0"/>
        <v>1679791.5795973029</v>
      </c>
      <c r="K7" s="239">
        <v>1505771.7718952212</v>
      </c>
      <c r="L7" s="240">
        <v>891603.01626324013</v>
      </c>
      <c r="M7" s="240">
        <v>299632.37011811289</v>
      </c>
      <c r="N7" s="240">
        <v>24901.475561984269</v>
      </c>
      <c r="O7" s="240">
        <v>256249.7220439224</v>
      </c>
      <c r="P7" s="240">
        <v>-3465.0631678951099</v>
      </c>
      <c r="Q7" s="240">
        <v>235201.93765973221</v>
      </c>
      <c r="R7" s="240">
        <v>-198351.68658387841</v>
      </c>
      <c r="S7" s="241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38">
        <v>1957751.2129625666</v>
      </c>
      <c r="C8" s="238">
        <v>1147361.7681947094</v>
      </c>
      <c r="D8" s="238">
        <v>361549.34823060903</v>
      </c>
      <c r="E8" s="238">
        <v>31333.22700587353</v>
      </c>
      <c r="F8" s="238">
        <v>339087.07796384185</v>
      </c>
      <c r="G8" s="238">
        <v>11596.446023216964</v>
      </c>
      <c r="H8" s="238">
        <v>323924.84673222312</v>
      </c>
      <c r="I8" s="238">
        <v>-257101.50118791065</v>
      </c>
      <c r="J8" s="78">
        <f t="shared" si="0"/>
        <v>1890927.8674182508</v>
      </c>
      <c r="K8" s="239">
        <v>1816903.7317373371</v>
      </c>
      <c r="L8" s="240">
        <v>1075988.8797779407</v>
      </c>
      <c r="M8" s="240">
        <v>340445.00446295273</v>
      </c>
      <c r="N8" s="240">
        <v>28157.108897239967</v>
      </c>
      <c r="O8" s="240">
        <v>309471.56693314749</v>
      </c>
      <c r="P8" s="240">
        <v>10009.438809559148</v>
      </c>
      <c r="Q8" s="240">
        <v>298545.71017137892</v>
      </c>
      <c r="R8" s="240">
        <v>-245713.97731488367</v>
      </c>
      <c r="S8" s="241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38">
        <v>2170584.503422142</v>
      </c>
      <c r="C9" s="238">
        <v>1277026.9828584273</v>
      </c>
      <c r="D9" s="238">
        <v>410023.44358430116</v>
      </c>
      <c r="E9" s="238">
        <v>36268.930445077211</v>
      </c>
      <c r="F9" s="238">
        <v>370218.87494921568</v>
      </c>
      <c r="G9" s="238">
        <v>3227.6592800983763</v>
      </c>
      <c r="H9" s="238">
        <v>330880.19577552949</v>
      </c>
      <c r="I9" s="238">
        <v>-257061.58347051512</v>
      </c>
      <c r="J9" s="78">
        <f t="shared" si="0"/>
        <v>2096765.8911171195</v>
      </c>
      <c r="K9" s="239">
        <v>2020440.9922502143</v>
      </c>
      <c r="L9" s="240">
        <v>1198806.1603173232</v>
      </c>
      <c r="M9" s="240">
        <v>368819.90656880359</v>
      </c>
      <c r="N9" s="240">
        <v>32009.314265373232</v>
      </c>
      <c r="O9" s="240">
        <v>345720.64458060201</v>
      </c>
      <c r="P9" s="240">
        <v>-3795.0544045996567</v>
      </c>
      <c r="Q9" s="240">
        <v>355164.72127344896</v>
      </c>
      <c r="R9" s="240">
        <v>-276284.70035073918</v>
      </c>
      <c r="S9" s="241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38">
        <v>2409449.9220720553</v>
      </c>
      <c r="C10" s="238">
        <v>1411686.2794611938</v>
      </c>
      <c r="D10" s="238">
        <v>458733.16934765835</v>
      </c>
      <c r="E10" s="238">
        <v>44529.268434598111</v>
      </c>
      <c r="F10" s="238">
        <v>414673.54952424963</v>
      </c>
      <c r="G10" s="238">
        <v>14605.467003664871</v>
      </c>
      <c r="H10" s="238">
        <v>346341.95294723351</v>
      </c>
      <c r="I10" s="238">
        <v>-281119.76464654546</v>
      </c>
      <c r="J10" s="78">
        <f t="shared" si="0"/>
        <v>2344227.7337713647</v>
      </c>
      <c r="K10" s="239">
        <v>2256582.8163669193</v>
      </c>
      <c r="L10" s="240">
        <v>1345547.3842142997</v>
      </c>
      <c r="M10" s="240">
        <v>424623.5536902023</v>
      </c>
      <c r="N10" s="240">
        <v>37152.269290107899</v>
      </c>
      <c r="O10" s="240">
        <v>394878.37051552901</v>
      </c>
      <c r="P10" s="240">
        <v>10217.316563243141</v>
      </c>
      <c r="Q10" s="240">
        <v>346886.28672772244</v>
      </c>
      <c r="R10" s="240">
        <v>-302722.36463419098</v>
      </c>
      <c r="S10" s="241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38">
        <v>2720262.9378383174</v>
      </c>
      <c r="C11" s="238">
        <v>1585632.3035661874</v>
      </c>
      <c r="D11" s="238">
        <v>515299.07141864661</v>
      </c>
      <c r="E11" s="238">
        <v>43123.703955467936</v>
      </c>
      <c r="F11" s="238">
        <v>489532.02607003989</v>
      </c>
      <c r="G11" s="238">
        <v>49605.753307733976</v>
      </c>
      <c r="H11" s="238">
        <v>362547.80632569821</v>
      </c>
      <c r="I11" s="238">
        <v>-325477.72680545284</v>
      </c>
      <c r="J11" s="78">
        <f t="shared" si="0"/>
        <v>2683192.8583180755</v>
      </c>
      <c r="K11" s="239">
        <v>2555700.4146902794</v>
      </c>
      <c r="L11" s="240">
        <v>1506281.0531644046</v>
      </c>
      <c r="M11" s="240">
        <v>477399.6947977331</v>
      </c>
      <c r="N11" s="240">
        <v>42786.739512065469</v>
      </c>
      <c r="O11" s="240">
        <v>464237.02361348068</v>
      </c>
      <c r="P11" s="240">
        <v>33363.559589038487</v>
      </c>
      <c r="Q11" s="240">
        <v>367732.38398960192</v>
      </c>
      <c r="R11" s="240">
        <v>-336100.03997604398</v>
      </c>
      <c r="S11" s="241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38">
        <v>3109803.0890462874</v>
      </c>
      <c r="C12" s="238">
        <v>1809793.9711751866</v>
      </c>
      <c r="D12" s="238">
        <v>585868.02161472721</v>
      </c>
      <c r="E12" s="238">
        <v>47716.064740499933</v>
      </c>
      <c r="F12" s="238">
        <v>602845.577257331</v>
      </c>
      <c r="G12" s="238">
        <v>69474.657987507147</v>
      </c>
      <c r="H12" s="238">
        <v>420880.7660403545</v>
      </c>
      <c r="I12" s="238">
        <v>-426775.96976932103</v>
      </c>
      <c r="J12" s="78">
        <f t="shared" si="0"/>
        <v>3115698.2927752519</v>
      </c>
      <c r="K12" s="239">
        <v>2858838.4485945702</v>
      </c>
      <c r="L12" s="240">
        <v>1689141.7261808682</v>
      </c>
      <c r="M12" s="240">
        <v>525837.14383902785</v>
      </c>
      <c r="N12" s="240">
        <v>44901.388927044172</v>
      </c>
      <c r="O12" s="240">
        <v>549680.62015988654</v>
      </c>
      <c r="P12" s="240">
        <v>66138.654396423954</v>
      </c>
      <c r="Q12" s="240">
        <v>364031.53667591058</v>
      </c>
      <c r="R12" s="240">
        <v>-380892.62158459</v>
      </c>
      <c r="S12" s="241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38">
        <v>3333039.3554224167</v>
      </c>
      <c r="C13" s="238">
        <v>2011763.0546221174</v>
      </c>
      <c r="D13" s="238">
        <v>654963.51159058104</v>
      </c>
      <c r="E13" s="238">
        <v>53270.136623053913</v>
      </c>
      <c r="F13" s="238">
        <v>636675.77898595296</v>
      </c>
      <c r="G13" s="238">
        <v>-10193.200608137133</v>
      </c>
      <c r="H13" s="238">
        <v>361680.47039454733</v>
      </c>
      <c r="I13" s="238">
        <v>-375120.39618569863</v>
      </c>
      <c r="J13" s="78">
        <f t="shared" si="0"/>
        <v>3346479.2812135681</v>
      </c>
      <c r="K13" s="239">
        <v>3105890.583490863</v>
      </c>
      <c r="L13" s="240">
        <v>1888976.9097606519</v>
      </c>
      <c r="M13" s="240">
        <v>603122.8183405993</v>
      </c>
      <c r="N13" s="240">
        <v>51311.138493743289</v>
      </c>
      <c r="O13" s="240">
        <v>589981.60732251254</v>
      </c>
      <c r="P13" s="240">
        <v>-15130.932878763198</v>
      </c>
      <c r="Q13" s="240">
        <v>381961.64177881082</v>
      </c>
      <c r="R13" s="240">
        <v>-394332.59932668612</v>
      </c>
      <c r="S13" s="241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38">
        <v>3885847</v>
      </c>
      <c r="C14" s="238">
        <v>2278735</v>
      </c>
      <c r="D14" s="238">
        <v>738966</v>
      </c>
      <c r="E14" s="238">
        <v>61432</v>
      </c>
      <c r="F14" s="238">
        <v>797946</v>
      </c>
      <c r="G14" s="238">
        <v>49220</v>
      </c>
      <c r="H14" s="238">
        <v>417270</v>
      </c>
      <c r="I14" s="238">
        <v>-457722</v>
      </c>
      <c r="J14" s="78">
        <f t="shared" si="0"/>
        <v>3926299</v>
      </c>
      <c r="K14" s="239">
        <v>3583958.0847054818</v>
      </c>
      <c r="L14" s="240">
        <v>2137259.5637776544</v>
      </c>
      <c r="M14" s="240">
        <v>680642.43414550391</v>
      </c>
      <c r="N14" s="240">
        <v>56412.229107013074</v>
      </c>
      <c r="O14" s="240">
        <v>750347.37231255334</v>
      </c>
      <c r="P14" s="240">
        <v>56528.076204291559</v>
      </c>
      <c r="Q14" s="240">
        <v>404075.64799176366</v>
      </c>
      <c r="R14" s="240">
        <v>-501307.23883000016</v>
      </c>
      <c r="S14" s="241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38">
        <v>4376382</v>
      </c>
      <c r="C15" s="238">
        <v>2573419</v>
      </c>
      <c r="D15" s="238">
        <v>817038</v>
      </c>
      <c r="E15" s="238">
        <v>64395</v>
      </c>
      <c r="F15" s="238">
        <v>901927</v>
      </c>
      <c r="G15" s="238">
        <v>53274</v>
      </c>
      <c r="H15" s="238">
        <v>501802</v>
      </c>
      <c r="I15" s="238">
        <v>-535473</v>
      </c>
      <c r="J15" s="78">
        <f t="shared" si="0"/>
        <v>4410053</v>
      </c>
      <c r="K15" s="239">
        <v>4040287</v>
      </c>
      <c r="L15" s="240">
        <v>2392915</v>
      </c>
      <c r="M15" s="240">
        <v>755255</v>
      </c>
      <c r="N15" s="240">
        <v>60012</v>
      </c>
      <c r="O15" s="240">
        <v>852478</v>
      </c>
      <c r="P15" s="240">
        <v>43222</v>
      </c>
      <c r="Q15" s="240">
        <v>437254</v>
      </c>
      <c r="R15" s="240">
        <v>-500849</v>
      </c>
      <c r="S15" s="241">
        <f t="shared" si="1"/>
        <v>4103882</v>
      </c>
    </row>
    <row r="16" spans="1:33">
      <c r="A16" s="26">
        <v>2012</v>
      </c>
      <c r="B16" s="238">
        <v>4814760</v>
      </c>
      <c r="C16" s="238">
        <v>2883929</v>
      </c>
      <c r="D16" s="238">
        <v>892180</v>
      </c>
      <c r="E16" s="238">
        <v>72905</v>
      </c>
      <c r="F16" s="238">
        <v>997460</v>
      </c>
      <c r="G16" s="238">
        <v>33728</v>
      </c>
      <c r="H16" s="238">
        <v>563474</v>
      </c>
      <c r="I16" s="238">
        <v>-628916</v>
      </c>
      <c r="J16" s="78">
        <f t="shared" si="0"/>
        <v>4880202</v>
      </c>
      <c r="K16" s="239">
        <v>4460460</v>
      </c>
      <c r="L16" s="240">
        <v>2663159</v>
      </c>
      <c r="M16" s="240">
        <v>835642</v>
      </c>
      <c r="N16" s="240">
        <v>66964</v>
      </c>
      <c r="O16" s="240">
        <v>908951</v>
      </c>
      <c r="P16" s="240">
        <v>21941</v>
      </c>
      <c r="Q16" s="240">
        <v>503162</v>
      </c>
      <c r="R16" s="240">
        <v>-539359</v>
      </c>
      <c r="S16" s="241">
        <f t="shared" si="1"/>
        <v>4496657</v>
      </c>
    </row>
    <row r="17" spans="1:23">
      <c r="A17" s="26">
        <v>2013</v>
      </c>
      <c r="B17" s="238">
        <v>5331619</v>
      </c>
      <c r="C17" s="238">
        <v>3213817</v>
      </c>
      <c r="D17" s="238">
        <v>1007275</v>
      </c>
      <c r="E17" s="238">
        <v>76605</v>
      </c>
      <c r="F17" s="238">
        <v>1114944</v>
      </c>
      <c r="G17" s="238">
        <v>41685</v>
      </c>
      <c r="H17" s="238">
        <v>620077</v>
      </c>
      <c r="I17" s="238">
        <v>-742784</v>
      </c>
      <c r="J17" s="78">
        <f t="shared" si="0"/>
        <v>5454326</v>
      </c>
      <c r="K17" s="239">
        <v>4959435</v>
      </c>
      <c r="L17" s="240">
        <v>2987018</v>
      </c>
      <c r="M17" s="240">
        <v>905653</v>
      </c>
      <c r="N17" s="240">
        <v>72449</v>
      </c>
      <c r="O17" s="240">
        <v>1055584</v>
      </c>
      <c r="P17" s="240">
        <v>36213</v>
      </c>
      <c r="Q17" s="240">
        <v>576965</v>
      </c>
      <c r="R17" s="240">
        <v>-674447</v>
      </c>
      <c r="S17" s="241">
        <f t="shared" si="1"/>
        <v>5056917</v>
      </c>
    </row>
    <row r="18" spans="1:23">
      <c r="A18" s="26">
        <v>2014</v>
      </c>
      <c r="B18" s="238">
        <v>5778953</v>
      </c>
      <c r="C18" s="238">
        <v>3555352</v>
      </c>
      <c r="D18" s="238">
        <v>1106874</v>
      </c>
      <c r="E18" s="238">
        <v>83052</v>
      </c>
      <c r="F18" s="238">
        <v>1148453</v>
      </c>
      <c r="G18" s="238">
        <v>39030</v>
      </c>
      <c r="H18" s="238">
        <v>636375</v>
      </c>
      <c r="I18" s="238">
        <v>-790183</v>
      </c>
      <c r="J18" s="78">
        <f t="shared" si="0"/>
        <v>5932761</v>
      </c>
      <c r="K18" s="239">
        <v>5358488</v>
      </c>
      <c r="L18" s="240">
        <v>3286960</v>
      </c>
      <c r="M18" s="240">
        <v>1015465</v>
      </c>
      <c r="N18" s="240">
        <v>77507</v>
      </c>
      <c r="O18" s="240">
        <v>1067848</v>
      </c>
      <c r="P18" s="240">
        <v>26231</v>
      </c>
      <c r="Q18" s="240">
        <v>613046</v>
      </c>
      <c r="R18" s="240">
        <v>-728569</v>
      </c>
      <c r="S18" s="241">
        <f t="shared" si="1"/>
        <v>5474011</v>
      </c>
    </row>
    <row r="19" spans="1:23">
      <c r="A19" s="26">
        <v>2015</v>
      </c>
      <c r="B19" s="238">
        <v>5995787</v>
      </c>
      <c r="C19" s="238">
        <v>3747870</v>
      </c>
      <c r="D19" s="238">
        <v>1185776</v>
      </c>
      <c r="E19" s="238">
        <v>87323</v>
      </c>
      <c r="F19" s="238">
        <v>1069397</v>
      </c>
      <c r="G19" s="238">
        <v>-25433</v>
      </c>
      <c r="H19" s="238">
        <v>773468</v>
      </c>
      <c r="I19" s="238">
        <v>-842614</v>
      </c>
      <c r="J19" s="78">
        <f>SUM(C19:G19)</f>
        <v>6064933</v>
      </c>
      <c r="K19" s="239">
        <v>5574045</v>
      </c>
      <c r="L19" s="240">
        <v>3441647</v>
      </c>
      <c r="M19" s="240">
        <v>1090973</v>
      </c>
      <c r="N19" s="240">
        <v>79728</v>
      </c>
      <c r="O19" s="240">
        <v>988284</v>
      </c>
      <c r="P19" s="240">
        <v>-28309</v>
      </c>
      <c r="Q19" s="241">
        <v>679773</v>
      </c>
      <c r="R19" s="240">
        <v>-678051</v>
      </c>
      <c r="S19" s="241">
        <f t="shared" si="1"/>
        <v>5572323</v>
      </c>
    </row>
    <row r="20" spans="1:23">
      <c r="A20" s="26">
        <v>2016</v>
      </c>
      <c r="B20" s="238">
        <v>5419822</v>
      </c>
      <c r="C20" s="238">
        <v>3939208</v>
      </c>
      <c r="D20" s="238">
        <v>1277645</v>
      </c>
      <c r="E20" s="238">
        <v>88928</v>
      </c>
      <c r="F20" s="238">
        <v>973271</v>
      </c>
      <c r="G20" s="238">
        <v>-34781</v>
      </c>
      <c r="H20" s="238">
        <v>781577</v>
      </c>
      <c r="I20" s="238">
        <v>-756520</v>
      </c>
      <c r="J20" s="78">
        <f>SUM(C20:G20)</f>
        <v>6244271</v>
      </c>
      <c r="K20" s="239">
        <v>5797599</v>
      </c>
      <c r="L20" s="240">
        <v>3604829</v>
      </c>
      <c r="M20" s="240">
        <v>1188278</v>
      </c>
      <c r="N20" s="240">
        <v>81429</v>
      </c>
      <c r="O20" s="240">
        <v>939681</v>
      </c>
      <c r="P20" s="240">
        <v>-41299</v>
      </c>
      <c r="Q20" s="241">
        <v>780144</v>
      </c>
      <c r="R20" s="240">
        <v>-755463</v>
      </c>
      <c r="S20" s="241">
        <f t="shared" si="1"/>
        <v>5772918</v>
      </c>
    </row>
    <row r="21" spans="1:23">
      <c r="A21" s="26">
        <v>2017</v>
      </c>
      <c r="B21" s="238"/>
      <c r="C21" s="238"/>
      <c r="D21" s="238"/>
      <c r="E21" s="238"/>
      <c r="F21" s="238"/>
      <c r="G21" s="238"/>
      <c r="H21" s="238"/>
      <c r="I21" s="238"/>
      <c r="J21" s="78"/>
      <c r="K21" s="239"/>
      <c r="L21" s="240"/>
      <c r="M21" s="240"/>
      <c r="N21" s="240"/>
      <c r="O21" s="240"/>
      <c r="P21" s="240"/>
      <c r="Q21" s="241"/>
      <c r="R21" s="240"/>
      <c r="S21" s="241"/>
    </row>
    <row r="22" spans="1:23">
      <c r="A22" s="26"/>
      <c r="C22" s="357"/>
      <c r="D22" s="357"/>
      <c r="E22" s="357"/>
      <c r="F22" s="357"/>
      <c r="G22" s="357"/>
      <c r="H22" s="357"/>
      <c r="K22" s="329"/>
      <c r="L22" s="330"/>
      <c r="M22" s="330"/>
      <c r="N22" s="330"/>
      <c r="O22" s="330"/>
      <c r="P22" s="330"/>
      <c r="Q22" s="330"/>
      <c r="R22" s="330"/>
    </row>
    <row r="23" spans="1:23" ht="14.25" customHeight="1" thickBot="1">
      <c r="A23" s="27"/>
      <c r="B23" s="44"/>
      <c r="D23" s="44"/>
      <c r="E23" s="44"/>
      <c r="F23" s="44"/>
      <c r="G23" s="44"/>
      <c r="H23" s="44"/>
      <c r="I23" s="44"/>
      <c r="J23" s="44"/>
    </row>
    <row r="24" spans="1:23" ht="24" customHeight="1" thickBot="1">
      <c r="A24" s="27"/>
      <c r="B24" s="270" t="s">
        <v>58</v>
      </c>
      <c r="C24" s="271"/>
      <c r="D24" s="271"/>
      <c r="E24" s="271"/>
      <c r="F24" s="271"/>
      <c r="G24" s="271"/>
      <c r="H24" s="272"/>
      <c r="I24" s="275"/>
      <c r="J24" s="351" t="s">
        <v>39</v>
      </c>
      <c r="K24" s="351" t="s">
        <v>90</v>
      </c>
      <c r="L24" s="353" t="s">
        <v>52</v>
      </c>
      <c r="M24" s="346"/>
      <c r="N24" s="346"/>
      <c r="O24" s="346"/>
      <c r="P24" s="346"/>
      <c r="Q24" s="346"/>
      <c r="R24" s="346"/>
      <c r="S24" s="346"/>
      <c r="T24" s="347"/>
      <c r="U24" s="343" t="s">
        <v>53</v>
      </c>
      <c r="V24" s="344"/>
      <c r="W24" s="345"/>
    </row>
    <row r="25" spans="1:23" ht="52.5" customHeight="1" thickBot="1">
      <c r="A25" s="27"/>
      <c r="B25" s="180" t="s">
        <v>50</v>
      </c>
      <c r="C25" s="180" t="s">
        <v>51</v>
      </c>
      <c r="D25" s="181" t="s">
        <v>36</v>
      </c>
      <c r="E25" s="276" t="s">
        <v>138</v>
      </c>
      <c r="F25" s="56" t="s">
        <v>66</v>
      </c>
      <c r="G25" s="187" t="s">
        <v>93</v>
      </c>
      <c r="H25" s="188" t="s">
        <v>94</v>
      </c>
      <c r="I25" s="277" t="s">
        <v>140</v>
      </c>
      <c r="J25" s="352"/>
      <c r="K25" s="352"/>
      <c r="L25" s="57" t="s">
        <v>41</v>
      </c>
      <c r="M25" s="57" t="s">
        <v>42</v>
      </c>
      <c r="N25" s="57" t="s">
        <v>43</v>
      </c>
      <c r="O25" s="57" t="s">
        <v>44</v>
      </c>
      <c r="P25" s="54" t="s">
        <v>45</v>
      </c>
      <c r="Q25" s="58" t="s">
        <v>46</v>
      </c>
      <c r="R25" s="58" t="s">
        <v>47</v>
      </c>
      <c r="S25" s="59" t="s">
        <v>48</v>
      </c>
      <c r="T25" s="55" t="s">
        <v>49</v>
      </c>
      <c r="U25" s="61" t="s">
        <v>16</v>
      </c>
      <c r="V25" s="62" t="s">
        <v>55</v>
      </c>
      <c r="W25" s="63" t="s">
        <v>54</v>
      </c>
    </row>
    <row r="26" spans="1:23">
      <c r="A26" s="26">
        <v>2000</v>
      </c>
      <c r="B26" s="26"/>
      <c r="C26" s="26"/>
      <c r="D26" s="184"/>
      <c r="E26" s="65"/>
      <c r="F26" s="14"/>
      <c r="G26" s="190"/>
      <c r="H26" s="208"/>
      <c r="I26" s="179"/>
      <c r="J26" s="204"/>
      <c r="K26" s="179"/>
      <c r="L26" s="37">
        <f>(H4+I4)</f>
        <v>-27143.431691823469</v>
      </c>
      <c r="M26" s="37"/>
      <c r="N26" s="37"/>
      <c r="O26" s="37"/>
      <c r="P26" s="37"/>
      <c r="Q26" s="37"/>
      <c r="R26" s="37"/>
      <c r="S26" s="37"/>
      <c r="T26" s="37"/>
      <c r="U26" s="47">
        <v>100</v>
      </c>
      <c r="V26" s="47">
        <v>100</v>
      </c>
      <c r="W26" s="47">
        <f>(V26/U26)*100</f>
        <v>100</v>
      </c>
    </row>
    <row r="27" spans="1:23">
      <c r="A27" s="26">
        <v>2001</v>
      </c>
      <c r="B27" s="50">
        <f>(H5/Q5)</f>
        <v>1.2198808000626027</v>
      </c>
      <c r="C27" s="50">
        <f>(I5/R5)</f>
        <v>1.242107000243555</v>
      </c>
      <c r="D27" s="179">
        <f>(J5/S5)</f>
        <v>1.0873434958905224</v>
      </c>
      <c r="E27" s="179">
        <f>'Cálculo Pa média harmônica'!M57</f>
        <v>1.0873434958905233</v>
      </c>
      <c r="F27" s="79">
        <f>(B5/K5)</f>
        <v>1.0822509431643357</v>
      </c>
      <c r="G27" s="192">
        <f t="shared" ref="G27:G41" si="2">GEOMEAN(B27,C27)</f>
        <v>1.2309437360092732</v>
      </c>
      <c r="H27" s="193">
        <f t="shared" ref="H27:H41" si="3">(G27/D27)</f>
        <v>1.1320652035547827</v>
      </c>
      <c r="I27" s="193">
        <f>(G27/E27)</f>
        <v>1.1320652035547818</v>
      </c>
      <c r="J27" s="51">
        <f>(K5/B4)</f>
        <v>1.0138989640445801</v>
      </c>
      <c r="K27" s="45">
        <f t="shared" ref="K27:K41" si="4">(B27/C27)</f>
        <v>0.98210605030275633</v>
      </c>
      <c r="L27" s="37">
        <f>(H5+I5)</f>
        <v>-28852.723773900361</v>
      </c>
      <c r="M27" s="37">
        <f t="shared" ref="M27:M41" si="5">(L27/D27)</f>
        <v>-26535.058960618786</v>
      </c>
      <c r="N27" s="37">
        <f>(H5/B27)</f>
        <v>133440.46371399722</v>
      </c>
      <c r="O27" s="37">
        <f>(-I5/C27)</f>
        <v>154281.54206721316</v>
      </c>
      <c r="P27" s="37">
        <f>(N27-O27)</f>
        <v>-20841.07835321594</v>
      </c>
      <c r="Q27" s="37">
        <f>(M27-P27)</f>
        <v>-5693.9806074028456</v>
      </c>
      <c r="R27" s="60">
        <f>(Q27/K5)</f>
        <v>-4.6834811128544703E-3</v>
      </c>
      <c r="S27" s="37">
        <f>(Q27+K5)</f>
        <v>1210064.2279129471</v>
      </c>
      <c r="T27" s="37">
        <f>(S27/B4)</f>
        <v>1.0091503873961347</v>
      </c>
      <c r="U27" s="47">
        <f>(U26*J27)</f>
        <v>101.38989640445801</v>
      </c>
      <c r="V27" s="47">
        <f>(V26*T27)</f>
        <v>100.91503873961346</v>
      </c>
      <c r="W27" s="47">
        <f t="shared" ref="W27:W40" si="6">(V27/U27)*100</f>
        <v>99.531651888714549</v>
      </c>
    </row>
    <row r="28" spans="1:23">
      <c r="A28" s="26">
        <v>2002</v>
      </c>
      <c r="B28" s="50">
        <f>(H6/Q6)</f>
        <v>1.2223498918633622</v>
      </c>
      <c r="C28" s="50">
        <f>(I6/R6)</f>
        <v>1.1997344432054198</v>
      </c>
      <c r="D28" s="179">
        <f>(J6/S6)</f>
        <v>1.0945322863233085</v>
      </c>
      <c r="E28" s="179">
        <f>'Cálculo Pa média harmônica'!M58</f>
        <v>1.0945322863233087</v>
      </c>
      <c r="F28" s="79">
        <f>(B6/K6)</f>
        <v>1.0979811223431275</v>
      </c>
      <c r="G28" s="192">
        <f t="shared" si="2"/>
        <v>1.2109893752287408</v>
      </c>
      <c r="H28" s="193">
        <f t="shared" si="3"/>
        <v>1.1063989526491069</v>
      </c>
      <c r="I28" s="193">
        <f t="shared" ref="I28:I40" si="7">(G28/E28)</f>
        <v>1.1063989526491067</v>
      </c>
      <c r="J28" s="51">
        <f>(K6/B5)</f>
        <v>1.0305346185683617</v>
      </c>
      <c r="K28" s="45">
        <f t="shared" si="4"/>
        <v>1.0188503787534173</v>
      </c>
      <c r="L28" s="37">
        <f>(H6+I6)</f>
        <v>12547.843499498646</v>
      </c>
      <c r="M28" s="37">
        <f t="shared" si="5"/>
        <v>11464.114541242689</v>
      </c>
      <c r="N28" s="37">
        <f>(H6/B28)</f>
        <v>173324.52495404103</v>
      </c>
      <c r="O28" s="37">
        <f>(-I6/C28)</f>
        <v>166132.90713136178</v>
      </c>
      <c r="P28" s="37">
        <f t="shared" ref="P28:P40" si="8">(N28-O28)</f>
        <v>7191.6178226792545</v>
      </c>
      <c r="Q28" s="37">
        <f t="shared" ref="Q28:Q40" si="9">(M28-P28)</f>
        <v>4272.4967185634341</v>
      </c>
      <c r="R28" s="60">
        <f>(Q28/K6)</f>
        <v>3.1509678270026571E-3</v>
      </c>
      <c r="S28" s="37">
        <f>(Q28+K6)</f>
        <v>1360204.0558889487</v>
      </c>
      <c r="T28" s="37">
        <f>(S28/B5)</f>
        <v>1.033781799996083</v>
      </c>
      <c r="U28" s="47">
        <v>101</v>
      </c>
      <c r="V28" s="47">
        <f t="shared" ref="V28:V40" si="10">(V27*T28)</f>
        <v>104.32413039491206</v>
      </c>
      <c r="W28" s="47">
        <f t="shared" si="6"/>
        <v>103.29121821278422</v>
      </c>
    </row>
    <row r="29" spans="1:23">
      <c r="A29" s="26">
        <v>2003</v>
      </c>
      <c r="B29" s="50">
        <f>(H7/Q7)</f>
        <v>1.108827318550853</v>
      </c>
      <c r="C29" s="50">
        <f>(I7/R7)</f>
        <v>1.1224483182393843</v>
      </c>
      <c r="D29" s="179">
        <f>(J7/S7)</f>
        <v>1.1435543395540388</v>
      </c>
      <c r="E29" s="179">
        <f>'Cálculo Pa média harmônica'!M59</f>
        <v>1.1435543395540368</v>
      </c>
      <c r="F29" s="79">
        <f>(B7/K7)</f>
        <v>1.1409102152726727</v>
      </c>
      <c r="G29" s="192">
        <f t="shared" si="2"/>
        <v>1.1156170305823101</v>
      </c>
      <c r="H29" s="193">
        <f t="shared" si="3"/>
        <v>0.97556975824810943</v>
      </c>
      <c r="I29" s="193">
        <f t="shared" si="7"/>
        <v>0.9755697582481111</v>
      </c>
      <c r="J29" s="51">
        <f>(K7/B6)</f>
        <v>1.0114082899877108</v>
      </c>
      <c r="K29" s="45">
        <f t="shared" si="4"/>
        <v>0.98786492040016904</v>
      </c>
      <c r="L29" s="37">
        <f>(H7+I7)</f>
        <v>38158.816827186005</v>
      </c>
      <c r="M29" s="37">
        <f t="shared" si="5"/>
        <v>33368.608300736378</v>
      </c>
      <c r="N29" s="37">
        <f>(H7/B29)</f>
        <v>235201.93765973221</v>
      </c>
      <c r="O29" s="37">
        <f>(-I7/C29)</f>
        <v>198351.68658387841</v>
      </c>
      <c r="P29" s="37">
        <f t="shared" si="8"/>
        <v>36850.251075853797</v>
      </c>
      <c r="Q29" s="37">
        <f t="shared" si="9"/>
        <v>-3481.6427751174197</v>
      </c>
      <c r="R29" s="60">
        <f>(Q29/K7)</f>
        <v>-2.3121981963676293E-3</v>
      </c>
      <c r="S29" s="37">
        <f>(Q29+K7)</f>
        <v>1502290.1291201038</v>
      </c>
      <c r="T29" s="37">
        <f>(S29/B6)</f>
        <v>1.0090697135638098</v>
      </c>
      <c r="U29" s="47">
        <f>(U28*J29)</f>
        <v>102.1522372887588</v>
      </c>
      <c r="V29" s="47">
        <f t="shared" si="10"/>
        <v>105.27032037538746</v>
      </c>
      <c r="W29" s="47">
        <f t="shared" si="6"/>
        <v>103.05238844433198</v>
      </c>
    </row>
    <row r="30" spans="1:23">
      <c r="A30" s="26">
        <v>2004</v>
      </c>
      <c r="B30" s="50">
        <f>(H8/Q8)</f>
        <v>1.0850092153267767</v>
      </c>
      <c r="C30" s="50">
        <f>(I8/R8)</f>
        <v>1.0463446320696435</v>
      </c>
      <c r="D30" s="179">
        <f>(J8/S8)</f>
        <v>1.0719108225842768</v>
      </c>
      <c r="E30" s="179">
        <f>'Cálculo Pa média harmônica'!M60</f>
        <v>1.0719108225842757</v>
      </c>
      <c r="F30" s="79">
        <f>(B8/K8)</f>
        <v>1.0775206075946304</v>
      </c>
      <c r="G30" s="192">
        <f t="shared" si="2"/>
        <v>1.0655015571097344</v>
      </c>
      <c r="H30" s="193">
        <f t="shared" si="3"/>
        <v>0.99402071017522675</v>
      </c>
      <c r="I30" s="193">
        <f t="shared" si="7"/>
        <v>0.99402071017522786</v>
      </c>
      <c r="J30" s="51">
        <f>(K8/B7)</f>
        <v>1.0575996463685999</v>
      </c>
      <c r="K30" s="45">
        <f t="shared" si="4"/>
        <v>1.0369520539142594</v>
      </c>
      <c r="L30" s="37">
        <f>(H8+I8)</f>
        <v>66823.345544312469</v>
      </c>
      <c r="M30" s="37">
        <f t="shared" si="5"/>
        <v>62340.396361711908</v>
      </c>
      <c r="N30" s="37">
        <f>(H8/B30)</f>
        <v>298545.71017137886</v>
      </c>
      <c r="O30" s="37">
        <f>(-I8/C30)</f>
        <v>245713.97731488364</v>
      </c>
      <c r="P30" s="37">
        <f t="shared" si="8"/>
        <v>52831.732856495219</v>
      </c>
      <c r="Q30" s="37">
        <f t="shared" si="9"/>
        <v>9508.6635052166894</v>
      </c>
      <c r="R30" s="60">
        <f>(Q30/K8)</f>
        <v>5.2334437643123963E-3</v>
      </c>
      <c r="S30" s="37">
        <f>(Q30+K8)</f>
        <v>1826412.3952425537</v>
      </c>
      <c r="T30" s="37">
        <f>(S30/B7)</f>
        <v>1.0631345346430265</v>
      </c>
      <c r="U30" s="47">
        <v>102</v>
      </c>
      <c r="V30" s="47">
        <f t="shared" si="10"/>
        <v>111.91651306400986</v>
      </c>
      <c r="W30" s="47">
        <f t="shared" si="6"/>
        <v>109.72207163138221</v>
      </c>
    </row>
    <row r="31" spans="1:23">
      <c r="A31" s="26">
        <v>2005</v>
      </c>
      <c r="B31" s="50">
        <f>(H9/Q9)</f>
        <v>0.93162461234649963</v>
      </c>
      <c r="C31" s="50">
        <f>(I9/R9)</f>
        <v>0.93042279628289004</v>
      </c>
      <c r="D31" s="179">
        <f>(J9/S9)</f>
        <v>1.0799382157355064</v>
      </c>
      <c r="E31" s="179">
        <f>'Cálculo Pa média harmônica'!M61</f>
        <v>1.0799382157355053</v>
      </c>
      <c r="F31" s="79">
        <f>(B9/K9)</f>
        <v>1.074312247547853</v>
      </c>
      <c r="G31" s="192">
        <f t="shared" si="2"/>
        <v>0.93102351039347742</v>
      </c>
      <c r="H31" s="193">
        <f t="shared" si="3"/>
        <v>0.86210812510175994</v>
      </c>
      <c r="I31" s="193">
        <f t="shared" si="7"/>
        <v>0.86210812510176082</v>
      </c>
      <c r="J31" s="51">
        <f>(K9/B8)</f>
        <v>1.032021320621624</v>
      </c>
      <c r="K31" s="45">
        <f t="shared" si="4"/>
        <v>1.0012916881104064</v>
      </c>
      <c r="L31" s="37">
        <f>(H9+I9)</f>
        <v>73818.612305014365</v>
      </c>
      <c r="M31" s="37">
        <f t="shared" si="5"/>
        <v>68354.477348261265</v>
      </c>
      <c r="N31" s="37">
        <f>(H9/B31)</f>
        <v>355164.72127344896</v>
      </c>
      <c r="O31" s="37">
        <f>(-I9/C31)</f>
        <v>276284.70035073918</v>
      </c>
      <c r="P31" s="37">
        <f t="shared" si="8"/>
        <v>78880.02092270978</v>
      </c>
      <c r="Q31" s="37">
        <f t="shared" si="9"/>
        <v>-10525.543574448515</v>
      </c>
      <c r="R31" s="60">
        <f>(Q31/K9)</f>
        <v>-5.2095278282420715E-3</v>
      </c>
      <c r="S31" s="37">
        <f>(Q31+K9)</f>
        <v>2009915.4486757659</v>
      </c>
      <c r="T31" s="37">
        <f>(S31/B8)</f>
        <v>1.0266449768325066</v>
      </c>
      <c r="U31" s="47">
        <f>(U30*J31)</f>
        <v>105.26617470340565</v>
      </c>
      <c r="V31" s="47">
        <f t="shared" si="10"/>
        <v>114.89852596177532</v>
      </c>
      <c r="W31" s="47">
        <f t="shared" si="6"/>
        <v>109.15047144584615</v>
      </c>
    </row>
    <row r="32" spans="1:23">
      <c r="A32" s="26">
        <v>2006</v>
      </c>
      <c r="B32" s="50">
        <f>(H10/Q10)</f>
        <v>0.99843080052075917</v>
      </c>
      <c r="C32" s="50">
        <f>(I10/R10)</f>
        <v>0.92863890312910957</v>
      </c>
      <c r="D32" s="179">
        <f>(J10/S10)</f>
        <v>1.0595768006859623</v>
      </c>
      <c r="E32" s="179">
        <f>'Cálculo Pa média harmônica'!M62</f>
        <v>1.0595768006859598</v>
      </c>
      <c r="F32" s="79">
        <f>(B10/K10)</f>
        <v>1.0677427411909708</v>
      </c>
      <c r="G32" s="192">
        <f t="shared" si="2"/>
        <v>0.96290273831052975</v>
      </c>
      <c r="H32" s="193">
        <f t="shared" si="3"/>
        <v>0.90876162793216453</v>
      </c>
      <c r="I32" s="193">
        <f t="shared" si="7"/>
        <v>0.90876162793216664</v>
      </c>
      <c r="J32" s="51">
        <f>(K10/B9)</f>
        <v>1.0396198870899485</v>
      </c>
      <c r="K32" s="45">
        <f t="shared" si="4"/>
        <v>1.0751550437489548</v>
      </c>
      <c r="L32" s="37">
        <f>(H10+I10)</f>
        <v>65222.188300688053</v>
      </c>
      <c r="M32" s="37">
        <f t="shared" si="5"/>
        <v>61554.941801730354</v>
      </c>
      <c r="N32" s="37">
        <f>(H10/B32)</f>
        <v>346886.28672772244</v>
      </c>
      <c r="O32" s="37">
        <f>(-I10/C32)</f>
        <v>302722.36463419098</v>
      </c>
      <c r="P32" s="37">
        <f t="shared" si="8"/>
        <v>44163.922093531466</v>
      </c>
      <c r="Q32" s="37">
        <f t="shared" si="9"/>
        <v>17391.019708198888</v>
      </c>
      <c r="R32" s="60">
        <f>(Q32/K10)</f>
        <v>7.7067943538621344E-3</v>
      </c>
      <c r="S32" s="37">
        <f>(Q32+K10)</f>
        <v>2273973.8360751183</v>
      </c>
      <c r="T32" s="37">
        <f>(S32/B9)</f>
        <v>1.0476320237659362</v>
      </c>
      <c r="U32" s="47">
        <v>103</v>
      </c>
      <c r="V32" s="47">
        <f t="shared" si="10"/>
        <v>120.37137528105764</v>
      </c>
      <c r="W32" s="47">
        <f t="shared" si="6"/>
        <v>116.86541289423072</v>
      </c>
    </row>
    <row r="33" spans="1:23">
      <c r="A33" s="26">
        <v>2007</v>
      </c>
      <c r="B33" s="50">
        <f>(H11/Q11)</f>
        <v>0.98590122086160814</v>
      </c>
      <c r="C33" s="50">
        <f>(I11/R11)</f>
        <v>0.96839538260290525</v>
      </c>
      <c r="D33" s="179">
        <f>(J11/S11)</f>
        <v>1.0630429858409842</v>
      </c>
      <c r="E33" s="179">
        <f>'Cálculo Pa média harmônica'!M63</f>
        <v>1.0630429858409847</v>
      </c>
      <c r="F33" s="79">
        <f>(B11/K11)</f>
        <v>1.0643903808921129</v>
      </c>
      <c r="G33" s="192">
        <f t="shared" si="2"/>
        <v>0.97710909830220516</v>
      </c>
      <c r="H33" s="193">
        <f t="shared" si="3"/>
        <v>0.91916235873491425</v>
      </c>
      <c r="I33" s="193">
        <f t="shared" si="7"/>
        <v>0.91916235873491392</v>
      </c>
      <c r="J33" s="51">
        <f>(K11/B10)</f>
        <v>1.0606987060733153</v>
      </c>
      <c r="K33" s="45">
        <f t="shared" si="4"/>
        <v>1.0180771599836109</v>
      </c>
      <c r="L33" s="37">
        <f>(H11+I11)</f>
        <v>37070.079520245374</v>
      </c>
      <c r="M33" s="37">
        <f t="shared" si="5"/>
        <v>34871.66559959836</v>
      </c>
      <c r="N33" s="37">
        <f>(H11/B33)</f>
        <v>367732.38398960192</v>
      </c>
      <c r="O33" s="37">
        <f>(-I11/C33)</f>
        <v>336100.03997604398</v>
      </c>
      <c r="P33" s="37">
        <f t="shared" si="8"/>
        <v>31632.344013557944</v>
      </c>
      <c r="Q33" s="37">
        <f t="shared" si="9"/>
        <v>3239.3215860404162</v>
      </c>
      <c r="R33" s="60">
        <f>(Q33/K11)</f>
        <v>1.267488774279118E-3</v>
      </c>
      <c r="S33" s="37">
        <f>(Q33+K11)</f>
        <v>2558939.7362763197</v>
      </c>
      <c r="T33" s="37">
        <f>(S33/B10)</f>
        <v>1.0620431297761557</v>
      </c>
      <c r="U33" s="47">
        <f>(U32*J33)</f>
        <v>109.25196672555147</v>
      </c>
      <c r="V33" s="47">
        <f t="shared" si="10"/>
        <v>127.83959213895463</v>
      </c>
      <c r="W33" s="47">
        <f t="shared" si="6"/>
        <v>117.01353849317566</v>
      </c>
    </row>
    <row r="34" spans="1:23">
      <c r="A34" s="26">
        <v>2008</v>
      </c>
      <c r="B34" s="50">
        <f>(H12/Q12)</f>
        <v>1.1561656714787751</v>
      </c>
      <c r="C34" s="50">
        <f>(I12/R12)</f>
        <v>1.1204626857665214</v>
      </c>
      <c r="D34" s="179">
        <f>(J12/S12)</f>
        <v>1.0834575227612977</v>
      </c>
      <c r="E34" s="179">
        <f>'Cálculo Pa média harmônica'!M64</f>
        <v>1.0834575227612984</v>
      </c>
      <c r="F34" s="79">
        <f>(B12/K12)</f>
        <v>1.0877855272217616</v>
      </c>
      <c r="G34" s="192">
        <f t="shared" si="2"/>
        <v>1.1381741929318914</v>
      </c>
      <c r="H34" s="193">
        <f t="shared" si="3"/>
        <v>1.0505019061856185</v>
      </c>
      <c r="I34" s="193">
        <f t="shared" si="7"/>
        <v>1.0505019061856178</v>
      </c>
      <c r="J34" s="51">
        <f>(K12/B11)</f>
        <v>1.0509419544811993</v>
      </c>
      <c r="K34" s="45">
        <f t="shared" si="4"/>
        <v>1.031864502196991</v>
      </c>
      <c r="L34" s="37">
        <f>(H12+I12)</f>
        <v>-5895.2037289665313</v>
      </c>
      <c r="M34" s="37">
        <f t="shared" si="5"/>
        <v>-5441.1027706393388</v>
      </c>
      <c r="N34" s="37">
        <f>(H12/B34)</f>
        <v>364031.53667591058</v>
      </c>
      <c r="O34" s="37">
        <f>(-I12/C34)</f>
        <v>380892.62158459</v>
      </c>
      <c r="P34" s="37">
        <f t="shared" si="8"/>
        <v>-16861.084908679419</v>
      </c>
      <c r="Q34" s="37">
        <f t="shared" si="9"/>
        <v>11419.982138040079</v>
      </c>
      <c r="R34" s="60">
        <f>(Q34/K12)</f>
        <v>3.9946231112339492E-3</v>
      </c>
      <c r="S34" s="37">
        <f>(Q34+K12)</f>
        <v>2870258.4307326102</v>
      </c>
      <c r="T34" s="37">
        <f>(S34/B11)</f>
        <v>1.0551400715011352</v>
      </c>
      <c r="U34" s="47">
        <v>104</v>
      </c>
      <c r="V34" s="47">
        <f t="shared" si="10"/>
        <v>134.88867639017255</v>
      </c>
      <c r="W34" s="47">
        <f t="shared" si="6"/>
        <v>129.70065037516591</v>
      </c>
    </row>
    <row r="35" spans="1:23">
      <c r="A35" s="26">
        <v>2009</v>
      </c>
      <c r="B35" s="50">
        <f>(H13/Q13)</f>
        <v>0.94690259658060627</v>
      </c>
      <c r="C35" s="50">
        <f>(I13/R13)</f>
        <v>0.95127919128727401</v>
      </c>
      <c r="D35" s="179">
        <f>(J13/S13)</f>
        <v>1.0731874915465882</v>
      </c>
      <c r="E35" s="179">
        <f>'Cálculo Pa média harmônica'!M65</f>
        <v>1.07318749154659</v>
      </c>
      <c r="F35" s="79">
        <f>(B13/K13)</f>
        <v>1.0731348274594561</v>
      </c>
      <c r="G35" s="192">
        <f t="shared" si="2"/>
        <v>0.94908837117679357</v>
      </c>
      <c r="H35" s="193">
        <f t="shared" si="3"/>
        <v>0.88436398919358128</v>
      </c>
      <c r="I35" s="193">
        <f t="shared" si="7"/>
        <v>0.88436398919357984</v>
      </c>
      <c r="J35" s="51">
        <f>(K13/B12)</f>
        <v>0.99874187997008379</v>
      </c>
      <c r="K35" s="45">
        <f t="shared" si="4"/>
        <v>0.99539925318796751</v>
      </c>
      <c r="L35" s="37">
        <f>(H13+I13)</f>
        <v>-13439.925791151298</v>
      </c>
      <c r="M35" s="37">
        <f t="shared" si="5"/>
        <v>-12523.371635447222</v>
      </c>
      <c r="N35" s="37">
        <f>(H13/B35)</f>
        <v>381961.64177881082</v>
      </c>
      <c r="O35" s="37">
        <f>(-I13/C35)</f>
        <v>394332.59932668612</v>
      </c>
      <c r="P35" s="37">
        <f t="shared" si="8"/>
        <v>-12370.957547875296</v>
      </c>
      <c r="Q35" s="37">
        <f t="shared" si="9"/>
        <v>-152.41408757192585</v>
      </c>
      <c r="R35" s="60">
        <f>(Q35/K13)</f>
        <v>-4.9072587547697886E-5</v>
      </c>
      <c r="S35" s="37">
        <f>(Q35+K13)</f>
        <v>3105738.1694032908</v>
      </c>
      <c r="T35" s="37">
        <f>(S35/B12)</f>
        <v>0.99869286912174138</v>
      </c>
      <c r="U35" s="47">
        <f>(U34*J35)</f>
        <v>103.86915551688871</v>
      </c>
      <c r="V35" s="47">
        <f t="shared" si="10"/>
        <v>134.71235923613551</v>
      </c>
      <c r="W35" s="47">
        <f t="shared" si="6"/>
        <v>129.69428562864539</v>
      </c>
    </row>
    <row r="36" spans="1:23">
      <c r="A36" s="26">
        <v>2010</v>
      </c>
      <c r="B36" s="50">
        <f>(H14/Q14)</f>
        <v>1.0326531729239603</v>
      </c>
      <c r="C36" s="50">
        <f>(I14/R14)</f>
        <v>0.91305683330700815</v>
      </c>
      <c r="D36" s="179">
        <f>(J14/S14)</f>
        <v>1.0665842692326255</v>
      </c>
      <c r="E36" s="179">
        <f>'Cálculo Pa média harmônica'!M66</f>
        <v>1.066584269233581</v>
      </c>
      <c r="F36" s="79">
        <f>(B14/K14)</f>
        <v>1.0842333833598186</v>
      </c>
      <c r="G36" s="192">
        <f t="shared" si="2"/>
        <v>0.97101546639298464</v>
      </c>
      <c r="H36" s="193">
        <f t="shared" si="3"/>
        <v>0.91039732574679766</v>
      </c>
      <c r="I36" s="193">
        <f t="shared" si="7"/>
        <v>0.91039732574598209</v>
      </c>
      <c r="J36" s="51">
        <f>(K14/B13)</f>
        <v>1.0752822581812163</v>
      </c>
      <c r="K36" s="45">
        <f t="shared" si="4"/>
        <v>1.1309845512943431</v>
      </c>
      <c r="L36" s="37">
        <f>(H14+I14)</f>
        <v>-40452</v>
      </c>
      <c r="M36" s="37">
        <f t="shared" si="5"/>
        <v>-37926.679744774381</v>
      </c>
      <c r="N36" s="37">
        <f>(H14/B36)</f>
        <v>404075.6479917636</v>
      </c>
      <c r="O36" s="37">
        <f>(-I14/C36)</f>
        <v>501307.23883000016</v>
      </c>
      <c r="P36" s="37">
        <f t="shared" si="8"/>
        <v>-97231.59083823656</v>
      </c>
      <c r="Q36" s="37">
        <f t="shared" si="9"/>
        <v>59304.911093462179</v>
      </c>
      <c r="R36" s="60">
        <f>(Q36/K14)</f>
        <v>1.6547322734198681E-2</v>
      </c>
      <c r="S36" s="37">
        <f>(Q36+K14)</f>
        <v>3643262.995798944</v>
      </c>
      <c r="T36" s="37">
        <f>(S36/B13)</f>
        <v>1.0930753007376988</v>
      </c>
      <c r="U36" s="47">
        <v>105</v>
      </c>
      <c r="V36" s="47">
        <f t="shared" si="10"/>
        <v>147.25075258512373</v>
      </c>
      <c r="W36" s="47">
        <f t="shared" si="6"/>
        <v>140.23881198583211</v>
      </c>
    </row>
    <row r="37" spans="1:23">
      <c r="A37" s="26">
        <v>2011</v>
      </c>
      <c r="B37" s="50">
        <f>(H15/Q15)</f>
        <v>1.1476212910573718</v>
      </c>
      <c r="C37" s="50">
        <f>(I15/R15)</f>
        <v>1.0691306162136691</v>
      </c>
      <c r="D37" s="179">
        <f>(J15/S15)</f>
        <v>1.0746052152571639</v>
      </c>
      <c r="E37" s="179">
        <f>'Cálculo Pa média harmônica'!M67</f>
        <v>1.0746052152571637</v>
      </c>
      <c r="F37" s="79">
        <f>(B15/K15)</f>
        <v>1.083185922188201</v>
      </c>
      <c r="G37" s="192">
        <f t="shared" si="2"/>
        <v>1.1076809369525569</v>
      </c>
      <c r="H37" s="193">
        <f t="shared" si="3"/>
        <v>1.0307794166879021</v>
      </c>
      <c r="I37" s="193">
        <f t="shared" si="7"/>
        <v>1.0307794166879023</v>
      </c>
      <c r="J37" s="51">
        <f>(K15/B14)</f>
        <v>1.0397442307944702</v>
      </c>
      <c r="K37" s="45">
        <f t="shared" si="4"/>
        <v>1.0734154215147984</v>
      </c>
      <c r="L37" s="37">
        <f>(H15+I15)</f>
        <v>-33671</v>
      </c>
      <c r="M37" s="37">
        <f t="shared" si="5"/>
        <v>-31333.367381752552</v>
      </c>
      <c r="N37" s="37">
        <f>(H15/B37)</f>
        <v>437254</v>
      </c>
      <c r="O37" s="37">
        <f>(-I15/C37)</f>
        <v>500849.00000000006</v>
      </c>
      <c r="P37" s="37">
        <f t="shared" si="8"/>
        <v>-63595.000000000058</v>
      </c>
      <c r="Q37" s="37">
        <f t="shared" si="9"/>
        <v>32261.632618247506</v>
      </c>
      <c r="R37" s="60">
        <f>(Q37/K15)</f>
        <v>7.9849853780801974E-3</v>
      </c>
      <c r="S37" s="37">
        <f>(Q37+K15)</f>
        <v>4072548.6326182475</v>
      </c>
      <c r="T37" s="37">
        <f>(S37/B14)</f>
        <v>1.0480465732743074</v>
      </c>
      <c r="U37" s="47">
        <f>(U36*J37)</f>
        <v>109.17314423341936</v>
      </c>
      <c r="V37" s="47">
        <f t="shared" si="10"/>
        <v>154.3256466589018</v>
      </c>
      <c r="W37" s="47">
        <f t="shared" si="6"/>
        <v>141.35861684897836</v>
      </c>
    </row>
    <row r="38" spans="1:23">
      <c r="A38" s="26">
        <v>2012</v>
      </c>
      <c r="B38" s="50">
        <f>(H16/Q16)</f>
        <v>1.1198659676207663</v>
      </c>
      <c r="C38" s="50">
        <f>(I16/R16)</f>
        <v>1.1660433959570526</v>
      </c>
      <c r="D38" s="179">
        <f>(J16/S16)</f>
        <v>1.0852955873663479</v>
      </c>
      <c r="E38" s="179">
        <f>'Cálculo Pa média harmônica'!M68</f>
        <v>1.0852955873663479</v>
      </c>
      <c r="F38" s="79">
        <f>(B16/K16)</f>
        <v>1.0794312694206427</v>
      </c>
      <c r="G38" s="192">
        <f t="shared" si="2"/>
        <v>1.1427214515800643</v>
      </c>
      <c r="H38" s="193">
        <f t="shared" si="3"/>
        <v>1.0529126487587313</v>
      </c>
      <c r="I38" s="193">
        <f t="shared" si="7"/>
        <v>1.0529126487587313</v>
      </c>
      <c r="J38" s="51">
        <f>(K16/B15)</f>
        <v>1.0192117598509454</v>
      </c>
      <c r="K38" s="45">
        <f t="shared" si="4"/>
        <v>0.96039819058502074</v>
      </c>
      <c r="L38" s="37">
        <f>(H16+I16)</f>
        <v>-65442</v>
      </c>
      <c r="M38" s="37">
        <f t="shared" si="5"/>
        <v>-60298.780131232277</v>
      </c>
      <c r="N38" s="37">
        <f>(H16/B38)</f>
        <v>503162</v>
      </c>
      <c r="O38" s="37">
        <f>(-I16/C38)</f>
        <v>539359</v>
      </c>
      <c r="P38" s="37">
        <f t="shared" si="8"/>
        <v>-36197</v>
      </c>
      <c r="Q38" s="37">
        <f t="shared" si="9"/>
        <v>-24101.780131232277</v>
      </c>
      <c r="R38" s="60">
        <f>(Q38/K16)</f>
        <v>-5.4034292721450872E-3</v>
      </c>
      <c r="S38" s="37">
        <f>(Q38+K16)</f>
        <v>4436358.219868768</v>
      </c>
      <c r="T38" s="37">
        <f>(S38/B15)</f>
        <v>1.0137045211932523</v>
      </c>
      <c r="U38" s="47">
        <v>106</v>
      </c>
      <c r="V38" s="47">
        <f t="shared" si="10"/>
        <v>156.44060575420107</v>
      </c>
      <c r="W38" s="47">
        <f t="shared" si="6"/>
        <v>147.58547712660479</v>
      </c>
    </row>
    <row r="39" spans="1:23">
      <c r="A39" s="26">
        <v>2013</v>
      </c>
      <c r="B39" s="50">
        <f>(H17/Q17)</f>
        <v>1.0747220368653212</v>
      </c>
      <c r="C39" s="50">
        <f>(I17/R17)</f>
        <v>1.1013230098139661</v>
      </c>
      <c r="D39" s="179">
        <f>(J17/S17)</f>
        <v>1.0785872103497052</v>
      </c>
      <c r="E39" s="179">
        <f>'Cálculo Pa média harmônica'!M69</f>
        <v>1.0785872103497052</v>
      </c>
      <c r="F39" s="79">
        <f>(B17/K17)</f>
        <v>1.0750456453204851</v>
      </c>
      <c r="G39" s="192">
        <f t="shared" si="2"/>
        <v>1.0879412246780209</v>
      </c>
      <c r="H39" s="193">
        <f t="shared" si="3"/>
        <v>1.0086724691694453</v>
      </c>
      <c r="I39" s="193">
        <f t="shared" si="7"/>
        <v>1.0086724691694453</v>
      </c>
      <c r="J39" s="51">
        <f>(K17/B16)</f>
        <v>1.0300482267028885</v>
      </c>
      <c r="K39" s="45">
        <f t="shared" si="4"/>
        <v>0.97584634779115498</v>
      </c>
      <c r="L39" s="37">
        <f>(H17+I17)</f>
        <v>-122707</v>
      </c>
      <c r="M39" s="37">
        <f t="shared" si="5"/>
        <v>-113766.41482723989</v>
      </c>
      <c r="N39" s="37">
        <f>(H17/B39)</f>
        <v>576965</v>
      </c>
      <c r="O39" s="37">
        <f>(-I17/C39)</f>
        <v>674447</v>
      </c>
      <c r="P39" s="37">
        <f t="shared" si="8"/>
        <v>-97482</v>
      </c>
      <c r="Q39" s="37">
        <f t="shared" si="9"/>
        <v>-16284.414827239889</v>
      </c>
      <c r="R39" s="111">
        <f>(Q39/K17)</f>
        <v>-3.2835221809016327E-3</v>
      </c>
      <c r="S39" s="37">
        <f>(Q39+K17)</f>
        <v>4943150.5851727603</v>
      </c>
      <c r="T39" s="37">
        <f>(S39/B16)</f>
        <v>1.0266660405031114</v>
      </c>
      <c r="U39" s="47">
        <f>(U38*J39)</f>
        <v>109.18511203050619</v>
      </c>
      <c r="V39" s="47">
        <f t="shared" si="10"/>
        <v>160.61225728357388</v>
      </c>
      <c r="W39" s="47">
        <f t="shared" si="6"/>
        <v>147.10087693888065</v>
      </c>
    </row>
    <row r="40" spans="1:23">
      <c r="A40" s="26">
        <v>2014</v>
      </c>
      <c r="B40" s="50">
        <f>(H18/Q18)</f>
        <v>1.0380542406279463</v>
      </c>
      <c r="C40" s="50">
        <f>(I18/R18)</f>
        <v>1.084568517189175</v>
      </c>
      <c r="D40" s="179">
        <f>(J18/S18)</f>
        <v>1.0838050928286407</v>
      </c>
      <c r="E40" s="179">
        <f>'Cálculo Pa média harmônica'!M70</f>
        <v>1.0838050928286409</v>
      </c>
      <c r="F40" s="79">
        <f>(B18/K18)</f>
        <v>1.0784670974349482</v>
      </c>
      <c r="G40" s="192">
        <f t="shared" si="2"/>
        <v>1.0610565246582233</v>
      </c>
      <c r="H40" s="193">
        <f t="shared" si="3"/>
        <v>0.97901046200932174</v>
      </c>
      <c r="I40" s="193">
        <f t="shared" si="7"/>
        <v>0.97901046200932151</v>
      </c>
      <c r="J40" s="51">
        <f>(K18/B17)</f>
        <v>1.0050395574027327</v>
      </c>
      <c r="K40" s="45">
        <f t="shared" si="4"/>
        <v>0.95711264357757908</v>
      </c>
      <c r="L40" s="37">
        <f>(H18+I18)</f>
        <v>-153808</v>
      </c>
      <c r="M40" s="37">
        <f t="shared" si="5"/>
        <v>-141914.81569677254</v>
      </c>
      <c r="N40" s="37">
        <f>(H18/B40)</f>
        <v>613046</v>
      </c>
      <c r="O40" s="37">
        <f>(-I18/C40)</f>
        <v>728569</v>
      </c>
      <c r="P40" s="37">
        <f t="shared" si="8"/>
        <v>-115523</v>
      </c>
      <c r="Q40" s="37">
        <f t="shared" si="9"/>
        <v>-26391.815696772537</v>
      </c>
      <c r="R40" s="111">
        <f>(Q40/K18)</f>
        <v>-4.9252355695809224E-3</v>
      </c>
      <c r="S40" s="37">
        <f>(Q40+K18)</f>
        <v>5332096.1843032278</v>
      </c>
      <c r="T40" s="37">
        <f>(S40/B17)</f>
        <v>1.0000895008257769</v>
      </c>
      <c r="U40" s="47">
        <f>(U39*J40)</f>
        <v>109.73535667010772</v>
      </c>
      <c r="V40" s="47">
        <f t="shared" si="10"/>
        <v>160.62663221323064</v>
      </c>
      <c r="W40" s="47">
        <f t="shared" si="6"/>
        <v>146.37637046746471</v>
      </c>
    </row>
    <row r="41" spans="1:23">
      <c r="A41" s="26">
        <v>2015</v>
      </c>
      <c r="B41" s="50">
        <f>(H19/Q19)</f>
        <v>1.1378327765298122</v>
      </c>
      <c r="C41" s="50">
        <f>(I19/R19)</f>
        <v>1.2427000328883815</v>
      </c>
      <c r="D41" s="179">
        <f>(J19/S19)</f>
        <v>1.0884029874075856</v>
      </c>
      <c r="E41" s="179">
        <f>'Cálculo Pa média harmônica'!M71</f>
        <v>1.0884029874075856</v>
      </c>
      <c r="F41" s="79">
        <f>(B19/K19)</f>
        <v>1.0756617501293944</v>
      </c>
      <c r="G41" s="192">
        <f t="shared" si="2"/>
        <v>1.1891109404992775</v>
      </c>
      <c r="H41" s="193">
        <f t="shared" si="3"/>
        <v>1.0925281851086823</v>
      </c>
      <c r="I41" s="193">
        <f t="shared" ref="I41" si="11">(G41/E41)</f>
        <v>1.0925281851086823</v>
      </c>
      <c r="J41" s="51">
        <f>(K19/B18)</f>
        <v>0.96454236606527166</v>
      </c>
      <c r="K41" s="45">
        <f t="shared" si="4"/>
        <v>0.91561337926834319</v>
      </c>
      <c r="L41" s="37">
        <f>(H19+I19)</f>
        <v>-69146</v>
      </c>
      <c r="M41" s="37">
        <f t="shared" si="5"/>
        <v>-63529.777848823731</v>
      </c>
      <c r="N41" s="37">
        <f>(H19/B41)</f>
        <v>679773</v>
      </c>
      <c r="O41" s="37">
        <f>(-I19/C41)</f>
        <v>678051</v>
      </c>
      <c r="P41" s="37">
        <f t="shared" ref="P41" si="12">(N41-O41)</f>
        <v>1722</v>
      </c>
      <c r="Q41" s="37">
        <f t="shared" ref="Q41" si="13">(M41-P41)</f>
        <v>-65251.777848823731</v>
      </c>
      <c r="R41" s="111">
        <f>(Q41/K19)</f>
        <v>-1.1706360075819934E-2</v>
      </c>
      <c r="S41" s="37">
        <f>(Q41+K19)</f>
        <v>5508793.2221511761</v>
      </c>
      <c r="T41" s="37">
        <f>(S41/B18)</f>
        <v>0.95325108581972828</v>
      </c>
      <c r="U41" s="47">
        <f>(U40*J41)</f>
        <v>105.84440056360219</v>
      </c>
      <c r="V41" s="47">
        <f t="shared" ref="V41" si="14">(V40*T41)</f>
        <v>153.11751156882823</v>
      </c>
      <c r="W41" s="47">
        <f t="shared" ref="W41" si="15">(V41/U41)*100</f>
        <v>144.66283596818096</v>
      </c>
    </row>
    <row r="42" spans="1:23">
      <c r="A42" s="26">
        <v>2016</v>
      </c>
      <c r="B42" s="50">
        <f t="shared" ref="B42" si="16">(H20/Q20)</f>
        <v>1.0018368403781865</v>
      </c>
      <c r="C42" s="50">
        <f t="shared" ref="C42" si="17">(I20/R20)</f>
        <v>1.0013991419831283</v>
      </c>
      <c r="D42" s="179">
        <f t="shared" ref="D42" si="18">(J20/S20)</f>
        <v>1.0816490031557697</v>
      </c>
      <c r="E42" s="179">
        <f>'Cálculo Pa média harmônica'!M72</f>
        <v>1.0816490031557695</v>
      </c>
      <c r="F42" s="79">
        <f t="shared" ref="F42" si="19">(B20/K20)</f>
        <v>0.93483906010056916</v>
      </c>
      <c r="G42" s="192">
        <f t="shared" ref="G42" si="20">GEOMEAN(B42,C42)</f>
        <v>1.0016179672718557</v>
      </c>
      <c r="H42" s="193">
        <f t="shared" ref="H42" si="21">(G42/D42)</f>
        <v>0.92601016073567388</v>
      </c>
      <c r="I42" s="193">
        <f>(G42/E42)</f>
        <v>0.92601016073567399</v>
      </c>
      <c r="J42" s="51">
        <f t="shared" ref="J42" si="22">(K20/B19)</f>
        <v>0.96694545686829769</v>
      </c>
      <c r="K42" s="45">
        <f t="shared" ref="K42" si="23">(B42/C42)</f>
        <v>1.0004370868484982</v>
      </c>
      <c r="L42" s="37">
        <f t="shared" ref="L42" si="24">(H20+I20)</f>
        <v>25057</v>
      </c>
      <c r="M42" s="37">
        <f t="shared" ref="M42" si="25">(L42/D42)</f>
        <v>23165.55548694155</v>
      </c>
      <c r="N42" s="37">
        <f t="shared" ref="N42" si="26">(H20/B42)</f>
        <v>780144</v>
      </c>
      <c r="O42" s="37">
        <f t="shared" ref="O42" si="27">(-I20/C42)</f>
        <v>755463</v>
      </c>
      <c r="P42" s="37">
        <f t="shared" ref="P42" si="28">(N42-O42)</f>
        <v>24681</v>
      </c>
      <c r="Q42" s="37">
        <f t="shared" ref="Q42" si="29">(M42-P42)</f>
        <v>-1515.44451305845</v>
      </c>
      <c r="R42" s="111">
        <f t="shared" ref="R42" si="30">(Q42/K20)</f>
        <v>-2.6139174390268281E-4</v>
      </c>
      <c r="S42" s="37">
        <f t="shared" ref="S42" si="31">(Q42+K20)</f>
        <v>5796083.5554869417</v>
      </c>
      <c r="T42" s="37">
        <f t="shared" ref="T42" si="32">(S42/B19)</f>
        <v>0.96669270530906815</v>
      </c>
      <c r="U42" s="47">
        <f>(U41*J42)</f>
        <v>102.34576225992343</v>
      </c>
      <c r="V42" s="47">
        <f t="shared" ref="V42" si="33">(V41*T42)</f>
        <v>148.0175814886631</v>
      </c>
      <c r="W42" s="47">
        <f t="shared" ref="W42" si="34">(V42/U42)*100</f>
        <v>144.62502229720931</v>
      </c>
    </row>
    <row r="43" spans="1:23">
      <c r="A43" s="26">
        <v>2017</v>
      </c>
      <c r="B43" s="50" t="e">
        <f>(#REF!/Q21)</f>
        <v>#REF!</v>
      </c>
      <c r="C43" s="50" t="e">
        <f t="shared" ref="C43" si="35">(I21/R21)</f>
        <v>#DIV/0!</v>
      </c>
      <c r="D43" s="179" t="e">
        <f t="shared" ref="D43" si="36">(J21/S21)</f>
        <v>#DIV/0!</v>
      </c>
      <c r="E43" s="179">
        <f>'Cálculo Pa média harmônica'!M73</f>
        <v>1.03206948226152</v>
      </c>
      <c r="F43" s="79" t="e">
        <f t="shared" ref="F43" si="37">(B21/K21)</f>
        <v>#DIV/0!</v>
      </c>
      <c r="G43" s="192" t="e">
        <f t="shared" ref="G43" si="38">GEOMEAN(B43,C43)</f>
        <v>#REF!</v>
      </c>
      <c r="H43" s="193" t="e">
        <f t="shared" ref="H43" si="39">(G43/D43)</f>
        <v>#REF!</v>
      </c>
      <c r="I43" s="193" t="e">
        <f>(G43/E43)</f>
        <v>#REF!</v>
      </c>
      <c r="J43" s="51">
        <f t="shared" ref="J43" si="40">(K21/B20)</f>
        <v>0</v>
      </c>
      <c r="K43" s="45" t="e">
        <f t="shared" ref="K43" si="41">(B43/C43)</f>
        <v>#REF!</v>
      </c>
      <c r="L43" s="37" t="e">
        <f>(#REF!+I21)</f>
        <v>#REF!</v>
      </c>
      <c r="M43" s="37" t="e">
        <f t="shared" ref="M43" si="42">(L43/D43)</f>
        <v>#REF!</v>
      </c>
      <c r="N43" s="37" t="e">
        <f>(#REF!/B43)</f>
        <v>#REF!</v>
      </c>
      <c r="O43" s="37" t="e">
        <f t="shared" ref="O43" si="43">(-I21/C43)</f>
        <v>#DIV/0!</v>
      </c>
      <c r="P43" s="37" t="e">
        <f t="shared" ref="P43" si="44">(N43-O43)</f>
        <v>#REF!</v>
      </c>
      <c r="Q43" s="37" t="e">
        <f t="shared" ref="Q43" si="45">(M43-P43)</f>
        <v>#REF!</v>
      </c>
      <c r="R43" s="111" t="e">
        <f t="shared" ref="R43" si="46">(Q43/K21)</f>
        <v>#REF!</v>
      </c>
      <c r="S43" s="37" t="e">
        <f t="shared" ref="S43" si="47">(Q43+K21)</f>
        <v>#REF!</v>
      </c>
      <c r="T43" s="37" t="e">
        <f t="shared" ref="T43" si="48">(S43/B20)</f>
        <v>#REF!</v>
      </c>
      <c r="U43" s="47">
        <f>(U42*J43)</f>
        <v>0</v>
      </c>
      <c r="V43" s="47" t="e">
        <f t="shared" ref="V43" si="49">(V42*T43)</f>
        <v>#REF!</v>
      </c>
      <c r="W43" s="47" t="e">
        <f t="shared" ref="W43" si="50">(V43/U43)*100</f>
        <v>#REF!</v>
      </c>
    </row>
    <row r="44" spans="1:23">
      <c r="A44" s="1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</row>
    <row r="45" spans="1:23" ht="15.75" thickBot="1">
      <c r="B45" s="151"/>
      <c r="C45" s="151"/>
      <c r="D45" s="151"/>
      <c r="E45" s="151"/>
      <c r="F45" s="151"/>
      <c r="G45" s="151"/>
      <c r="H45" s="151"/>
    </row>
    <row r="46" spans="1:23" ht="64.5" customHeight="1">
      <c r="B46" s="320" t="s">
        <v>178</v>
      </c>
      <c r="C46" s="320" t="s">
        <v>177</v>
      </c>
      <c r="D46" s="320" t="s">
        <v>175</v>
      </c>
      <c r="E46" s="320" t="s">
        <v>176</v>
      </c>
      <c r="F46" s="320" t="s">
        <v>179</v>
      </c>
      <c r="G46" s="320" t="s">
        <v>181</v>
      </c>
      <c r="H46" s="320" t="s">
        <v>182</v>
      </c>
      <c r="I46" s="320" t="s">
        <v>183</v>
      </c>
      <c r="J46" s="320" t="s">
        <v>184</v>
      </c>
      <c r="K46" s="320" t="s">
        <v>180</v>
      </c>
      <c r="L46" s="324" t="s">
        <v>185</v>
      </c>
    </row>
    <row r="47" spans="1:23">
      <c r="A47" s="26">
        <v>2000</v>
      </c>
      <c r="G47" s="151"/>
      <c r="H47" s="151"/>
    </row>
    <row r="48" spans="1:23">
      <c r="A48" s="26">
        <v>2001</v>
      </c>
      <c r="B48" s="323">
        <f>C5/L5</f>
        <v>1.0823657786628942</v>
      </c>
      <c r="C48" s="323">
        <f>D5/M5</f>
        <v>1.1021074198261023</v>
      </c>
      <c r="D48" s="323">
        <f>E5/N5</f>
        <v>1.0194833539223933</v>
      </c>
      <c r="E48" s="323">
        <f>F5/O5</f>
        <v>1.0898856685268783</v>
      </c>
      <c r="F48" s="323">
        <f>G5/P5</f>
        <v>1.5118322463055975</v>
      </c>
      <c r="G48" s="322">
        <f>C5/$J5</f>
        <v>0.61181826760869573</v>
      </c>
      <c r="H48" s="322">
        <f t="shared" ref="H48:J48" si="51">D5/$J5</f>
        <v>0.18928224847152889</v>
      </c>
      <c r="I48" s="322">
        <f t="shared" si="51"/>
        <v>1.5502526262266961E-2</v>
      </c>
      <c r="J48" s="322">
        <f t="shared" si="51"/>
        <v>0.18022869540334341</v>
      </c>
      <c r="K48" s="322">
        <f>G5/$J5</f>
        <v>3.1682622541648504E-3</v>
      </c>
      <c r="L48" s="323">
        <f>1/(G48/B48+H48/C48+I48/D48+J48/E48+K48/F48)</f>
        <v>1.0873434958905224</v>
      </c>
    </row>
    <row r="49" spans="1:12">
      <c r="A49" s="26">
        <v>2002</v>
      </c>
      <c r="B49" s="323">
        <f>C6/L6</f>
        <v>1.0760440246113814</v>
      </c>
      <c r="C49" s="323">
        <f>D6/M6</f>
        <v>1.1161907805559417</v>
      </c>
      <c r="D49" s="323">
        <f>E6/N6</f>
        <v>1.1622048263833891</v>
      </c>
      <c r="E49" s="323">
        <f>F6/O6</f>
        <v>1.117424934494982</v>
      </c>
      <c r="F49" s="323">
        <f>G6/P6</f>
        <v>0.79403382614011253</v>
      </c>
      <c r="G49" s="322">
        <f>C6/$J6</f>
        <v>0.60668643966525415</v>
      </c>
      <c r="H49" s="322">
        <f>D6/$J6</f>
        <v>0.19978041903491081</v>
      </c>
      <c r="I49" s="322">
        <f>E6/$J6</f>
        <v>1.7559197333776724E-2</v>
      </c>
      <c r="J49" s="322">
        <f>F6/$J6</f>
        <v>0.18078621629043437</v>
      </c>
      <c r="K49" s="322">
        <f>G6/$J6</f>
        <v>-4.8122723243761972E-3</v>
      </c>
      <c r="L49" s="323">
        <f t="shared" ref="L49:L56" si="52">1/(G49/B49+H49/C49+I49/D49+J49/E49+K49/F49)</f>
        <v>1.0945322863233087</v>
      </c>
    </row>
    <row r="50" spans="1:12">
      <c r="A50" s="26">
        <v>2003</v>
      </c>
      <c r="B50" s="323">
        <f>C7/L7</f>
        <v>1.1608643638724634</v>
      </c>
      <c r="C50" s="323">
        <f>D7/M7</f>
        <v>1.0938124518611445</v>
      </c>
      <c r="D50" s="323">
        <f>E7/N7</f>
        <v>1.1015511373187798</v>
      </c>
      <c r="E50" s="323">
        <f>F7/O7</f>
        <v>1.1132169174102517</v>
      </c>
      <c r="F50" s="323">
        <f>G7/P7</f>
        <v>-1.249044904335348</v>
      </c>
      <c r="G50" s="322">
        <f>C7/$J7</f>
        <v>0.61616582728038438</v>
      </c>
      <c r="H50" s="322">
        <f>D7/$J7</f>
        <v>0.19510850119538559</v>
      </c>
      <c r="I50" s="322">
        <f>E7/$J7</f>
        <v>1.6329554844414351E-2</v>
      </c>
      <c r="J50" s="322">
        <f>F7/$J7</f>
        <v>0.16981959495793816</v>
      </c>
      <c r="K50" s="322">
        <f>G7/$J7</f>
        <v>2.5765217218775695E-3</v>
      </c>
      <c r="L50" s="323">
        <f t="shared" si="52"/>
        <v>1.1435543395540388</v>
      </c>
    </row>
    <row r="51" spans="1:12">
      <c r="A51" s="26">
        <v>2004</v>
      </c>
      <c r="B51" s="323">
        <f>C8/L8</f>
        <v>1.0663323662150659</v>
      </c>
      <c r="C51" s="323">
        <f>D8/M8</f>
        <v>1.0619904639251445</v>
      </c>
      <c r="D51" s="323">
        <f>E8/N8</f>
        <v>1.112799865931722</v>
      </c>
      <c r="E51" s="323">
        <f>F8/O8</f>
        <v>1.0956970338961445</v>
      </c>
      <c r="F51" s="323">
        <f>G8/P8</f>
        <v>1.1585510680321263</v>
      </c>
      <c r="G51" s="322">
        <f>C8/$J8</f>
        <v>0.60677183300558268</v>
      </c>
      <c r="H51" s="322">
        <f>D8/$J8</f>
        <v>0.19120208362270574</v>
      </c>
      <c r="I51" s="322">
        <f>E8/$J8</f>
        <v>1.6570292048555965E-2</v>
      </c>
      <c r="J51" s="322">
        <f>F8/$J8</f>
        <v>0.17932311634224798</v>
      </c>
      <c r="K51" s="322">
        <f>G8/$J8</f>
        <v>6.1326749809076497E-3</v>
      </c>
      <c r="L51" s="323">
        <f t="shared" si="52"/>
        <v>1.0719108225842768</v>
      </c>
    </row>
    <row r="52" spans="1:12">
      <c r="A52" s="26">
        <v>2005</v>
      </c>
      <c r="B52" s="323">
        <f>C9/L9</f>
        <v>1.065248932755233</v>
      </c>
      <c r="C52" s="323">
        <f>D9/M9</f>
        <v>1.1117172264339561</v>
      </c>
      <c r="D52" s="323">
        <f>E9/N9</f>
        <v>1.1330742715820035</v>
      </c>
      <c r="E52" s="323">
        <f>F9/O9</f>
        <v>1.0708613464444183</v>
      </c>
      <c r="F52" s="323">
        <f>G9/P9</f>
        <v>-0.8504909115891488</v>
      </c>
      <c r="G52" s="322">
        <f>C9/$J9</f>
        <v>0.6090460495702027</v>
      </c>
      <c r="H52" s="322">
        <f>D9/$J9</f>
        <v>0.19555041663036973</v>
      </c>
      <c r="I52" s="322">
        <f>E9/$J9</f>
        <v>1.7297558396351904E-2</v>
      </c>
      <c r="J52" s="322">
        <f>F9/$J9</f>
        <v>0.17656662411270418</v>
      </c>
      <c r="K52" s="322">
        <f>G9/$J9</f>
        <v>1.5393512903716384E-3</v>
      </c>
      <c r="L52" s="323">
        <f t="shared" si="52"/>
        <v>1.079938215735506</v>
      </c>
    </row>
    <row r="53" spans="1:12">
      <c r="A53" s="26">
        <v>2006</v>
      </c>
      <c r="B53" s="323">
        <f>C10/L10</f>
        <v>1.0491538953015127</v>
      </c>
      <c r="C53" s="323">
        <f>D10/M10</f>
        <v>1.0803290711526139</v>
      </c>
      <c r="D53" s="323">
        <f>E10/N10</f>
        <v>1.1985611992335121</v>
      </c>
      <c r="E53" s="323">
        <f>F10/O10</f>
        <v>1.0501298133470245</v>
      </c>
      <c r="F53" s="323">
        <f>G10/P10</f>
        <v>1.4294816954393024</v>
      </c>
      <c r="G53" s="322">
        <f>C10/$J10</f>
        <v>0.60219673162474296</v>
      </c>
      <c r="H53" s="322">
        <f>D10/$J10</f>
        <v>0.19568626492173355</v>
      </c>
      <c r="I53" s="322">
        <f>E10/$J10</f>
        <v>1.8995282665204193E-2</v>
      </c>
      <c r="J53" s="322">
        <f>F10/$J10</f>
        <v>0.1768913248275277</v>
      </c>
      <c r="K53" s="322">
        <f>G10/$J10</f>
        <v>6.230395960791649E-3</v>
      </c>
      <c r="L53" s="323">
        <f t="shared" si="52"/>
        <v>1.0595768006859623</v>
      </c>
    </row>
    <row r="54" spans="1:12">
      <c r="A54" s="26">
        <v>2007</v>
      </c>
      <c r="B54" s="323">
        <f>C11/L11</f>
        <v>1.0526802420007084</v>
      </c>
      <c r="C54" s="323">
        <f>D11/M11</f>
        <v>1.0793870985547465</v>
      </c>
      <c r="D54" s="323">
        <f>E11/N11</f>
        <v>1.0078754410185298</v>
      </c>
      <c r="E54" s="323">
        <f>F11/O11</f>
        <v>1.0544872579521352</v>
      </c>
      <c r="F54" s="323">
        <f>G11/P11</f>
        <v>1.4868243652284578</v>
      </c>
      <c r="G54" s="322">
        <f>C11/$J11</f>
        <v>0.59094980767059746</v>
      </c>
      <c r="H54" s="322">
        <f>D11/$J11</f>
        <v>0.19204697486473452</v>
      </c>
      <c r="I54" s="322">
        <f>E11/$J11</f>
        <v>1.6071786946578067E-2</v>
      </c>
      <c r="J54" s="322">
        <f>F11/$J11</f>
        <v>0.18244384653621085</v>
      </c>
      <c r="K54" s="322">
        <f>G11/$J11</f>
        <v>1.8487583981879222E-2</v>
      </c>
      <c r="L54" s="323">
        <f t="shared" si="52"/>
        <v>1.0630429858409844</v>
      </c>
    </row>
    <row r="55" spans="1:12">
      <c r="A55" s="26">
        <v>2008</v>
      </c>
      <c r="B55" s="323">
        <f>C12/L12</f>
        <v>1.0714281360316116</v>
      </c>
      <c r="C55" s="323">
        <f>D12/M12</f>
        <v>1.1141624901912146</v>
      </c>
      <c r="D55" s="323">
        <f>E12/N12</f>
        <v>1.0626857182086071</v>
      </c>
      <c r="E55" s="323">
        <f>F12/O12</f>
        <v>1.0967197225945136</v>
      </c>
      <c r="F55" s="323">
        <f>G12/P12</f>
        <v>1.0504395443410104</v>
      </c>
      <c r="G55" s="322">
        <f>C12/$J12</f>
        <v>0.58086303650509929</v>
      </c>
      <c r="H55" s="322">
        <f>D12/$J12</f>
        <v>0.1880374691520198</v>
      </c>
      <c r="I55" s="322">
        <f>E12/$J12</f>
        <v>1.5314725707282047E-2</v>
      </c>
      <c r="J55" s="322">
        <f>F12/$J12</f>
        <v>0.19348650626898703</v>
      </c>
      <c r="K55" s="322">
        <f>G12/$J12</f>
        <v>2.2298262366611837E-2</v>
      </c>
      <c r="L55" s="323">
        <f t="shared" si="52"/>
        <v>1.0834575227612977</v>
      </c>
    </row>
    <row r="56" spans="1:12">
      <c r="A56" s="26">
        <v>2009</v>
      </c>
      <c r="B56" s="323">
        <f>C13/L13</f>
        <v>1.0650014006137447</v>
      </c>
      <c r="C56" s="323">
        <f>D13/M13</f>
        <v>1.0859537919533762</v>
      </c>
      <c r="D56" s="323">
        <f>E13/N13</f>
        <v>1.0381788084774126</v>
      </c>
      <c r="E56" s="323">
        <f>F13/O13</f>
        <v>1.0791451311090028</v>
      </c>
      <c r="F56" s="323">
        <f>G13/P13</f>
        <v>0.67366636874344021</v>
      </c>
      <c r="G56" s="322">
        <f>C13/$J13</f>
        <v>0.60115807855609105</v>
      </c>
      <c r="H56" s="322">
        <f>D13/$J13</f>
        <v>0.1957171870949295</v>
      </c>
      <c r="I56" s="322">
        <f>E13/$J13</f>
        <v>1.5918262791017795E-2</v>
      </c>
      <c r="J56" s="322">
        <f>F13/$J13</f>
        <v>0.19025241917979802</v>
      </c>
      <c r="K56" s="322">
        <f>G13/$J13</f>
        <v>-3.0459476218363643E-3</v>
      </c>
      <c r="L56" s="323">
        <f t="shared" si="52"/>
        <v>1.0731874915465882</v>
      </c>
    </row>
    <row r="57" spans="1:12">
      <c r="A57" s="26">
        <v>2010</v>
      </c>
      <c r="B57" s="323">
        <f>C14/L14</f>
        <v>1.0661947844894817</v>
      </c>
      <c r="C57" s="323">
        <f>D14/M14</f>
        <v>1.0856889945860002</v>
      </c>
      <c r="D57" s="323">
        <f>E14/N14</f>
        <v>1.0889837358396972</v>
      </c>
      <c r="E57" s="323">
        <f>F14/O14</f>
        <v>1.0634354559552182</v>
      </c>
      <c r="F57" s="323">
        <f>G14/P14</f>
        <v>0.87071776195106498</v>
      </c>
      <c r="G57" s="322">
        <f>C14/$J14</f>
        <v>0.58037734772619198</v>
      </c>
      <c r="H57" s="322">
        <f>D14/$J14</f>
        <v>0.18820930346873735</v>
      </c>
      <c r="I57" s="322">
        <f>E14/$J14</f>
        <v>1.5646286744845465E-2</v>
      </c>
      <c r="J57" s="322">
        <f>F14/$J14</f>
        <v>0.20323108352165742</v>
      </c>
      <c r="K57" s="322">
        <f>G14/$J14</f>
        <v>1.2535978538567746E-2</v>
      </c>
      <c r="L57" s="323">
        <f t="shared" ref="L57:L61" si="53">1/(G57/B57+H57/C57+I57/D57+J57/E57+K57/F57)</f>
        <v>1.0665842692326255</v>
      </c>
    </row>
    <row r="58" spans="1:12">
      <c r="A58" s="26">
        <v>2011</v>
      </c>
      <c r="B58" s="323">
        <f>C15/L15</f>
        <v>1.0754326835679495</v>
      </c>
      <c r="C58" s="323">
        <f>D15/M15</f>
        <v>1.0818041588602525</v>
      </c>
      <c r="D58" s="323">
        <f>E15/N15</f>
        <v>1.0730353929214158</v>
      </c>
      <c r="E58" s="323">
        <f>F15/O15</f>
        <v>1.0580061890160215</v>
      </c>
      <c r="F58" s="323">
        <f>G15/P15</f>
        <v>1.232566748415159</v>
      </c>
      <c r="G58" s="322">
        <f>C15/$J15</f>
        <v>0.5835347103538211</v>
      </c>
      <c r="H58" s="322">
        <f>D15/$J15</f>
        <v>0.18526716118831224</v>
      </c>
      <c r="I58" s="322">
        <f>E15/$J15</f>
        <v>1.4601865329056137E-2</v>
      </c>
      <c r="J58" s="322">
        <f>F15/$J15</f>
        <v>0.20451613620063069</v>
      </c>
      <c r="K58" s="322">
        <f>G15/$J15</f>
        <v>1.2080126928179774E-2</v>
      </c>
      <c r="L58" s="323">
        <f t="shared" si="53"/>
        <v>1.0746052152571639</v>
      </c>
    </row>
    <row r="59" spans="1:12">
      <c r="A59" s="26">
        <v>2012</v>
      </c>
      <c r="B59" s="323">
        <f>C16/L16</f>
        <v>1.0828977916827347</v>
      </c>
      <c r="C59" s="323">
        <f>D16/M16</f>
        <v>1.0676581598339958</v>
      </c>
      <c r="D59" s="323">
        <f>E16/N16</f>
        <v>1.0887193118690639</v>
      </c>
      <c r="E59" s="323">
        <f>F16/O16</f>
        <v>1.0973748859949546</v>
      </c>
      <c r="F59" s="323">
        <f>G16/P16</f>
        <v>1.5372134360329976</v>
      </c>
      <c r="G59" s="322">
        <f>C16/$J16</f>
        <v>0.59094459614581529</v>
      </c>
      <c r="H59" s="322">
        <f>D16/$J16</f>
        <v>0.18281620309978971</v>
      </c>
      <c r="I59" s="322">
        <f>E16/$J16</f>
        <v>1.493893080655268E-2</v>
      </c>
      <c r="J59" s="322">
        <f>F16/$J16</f>
        <v>0.20438908061592531</v>
      </c>
      <c r="K59" s="322">
        <f>G16/$J16</f>
        <v>6.9111893319169981E-3</v>
      </c>
      <c r="L59" s="323">
        <f t="shared" si="53"/>
        <v>1.0852955873663477</v>
      </c>
    </row>
    <row r="60" spans="1:12">
      <c r="A60" s="26">
        <v>2013</v>
      </c>
      <c r="B60" s="323">
        <f>C17/L17</f>
        <v>1.0759282334421822</v>
      </c>
      <c r="C60" s="323">
        <f>D17/M17</f>
        <v>1.1122085390320575</v>
      </c>
      <c r="D60" s="323">
        <f>E17/N17</f>
        <v>1.057364490883242</v>
      </c>
      <c r="E60" s="323">
        <f>F17/O17</f>
        <v>1.056234274107982</v>
      </c>
      <c r="F60" s="323">
        <f>G17/P17</f>
        <v>1.1511059564244885</v>
      </c>
      <c r="G60" s="322">
        <f>C17/$J17</f>
        <v>0.58922348975840466</v>
      </c>
      <c r="H60" s="322">
        <f>D17/$J17</f>
        <v>0.18467451340458932</v>
      </c>
      <c r="I60" s="322">
        <f>E17/$J17</f>
        <v>1.4044815069726305E-2</v>
      </c>
      <c r="J60" s="322">
        <f>F17/$J17</f>
        <v>0.20441462428171694</v>
      </c>
      <c r="K60" s="322">
        <f>G17/$J17</f>
        <v>7.6425574855628359E-3</v>
      </c>
      <c r="L60" s="323">
        <f t="shared" si="53"/>
        <v>1.0785872103497052</v>
      </c>
    </row>
    <row r="61" spans="1:12">
      <c r="A61" s="26">
        <v>2014</v>
      </c>
      <c r="B61" s="323">
        <f>C18/L18</f>
        <v>1.0816535643877625</v>
      </c>
      <c r="C61" s="323">
        <f>D18/M18</f>
        <v>1.0900168888144841</v>
      </c>
      <c r="D61" s="323">
        <f>E18/N18</f>
        <v>1.0715419252454617</v>
      </c>
      <c r="E61" s="323">
        <f>F18/O18</f>
        <v>1.0754835894247121</v>
      </c>
      <c r="F61" s="323">
        <f>G18/P18</f>
        <v>1.4879341237467119</v>
      </c>
      <c r="G61" s="322">
        <f>C18/$J18</f>
        <v>0.59927443562954918</v>
      </c>
      <c r="H61" s="322">
        <f>D18/$J18</f>
        <v>0.18656979440095428</v>
      </c>
      <c r="I61" s="322">
        <f>E18/$J18</f>
        <v>1.3998878431138555E-2</v>
      </c>
      <c r="J61" s="322">
        <f>F18/$J18</f>
        <v>0.19357816706251946</v>
      </c>
      <c r="K61" s="322">
        <f>G18/$J18</f>
        <v>6.5787244758384843E-3</v>
      </c>
      <c r="L61" s="323">
        <f t="shared" si="53"/>
        <v>1.0838050928286409</v>
      </c>
    </row>
    <row r="62" spans="1:12">
      <c r="A62" s="26">
        <v>2015</v>
      </c>
      <c r="B62" s="323">
        <f>C19/L19</f>
        <v>1.0889757142437908</v>
      </c>
      <c r="C62" s="323">
        <f>D19/M19</f>
        <v>1.0868976592454624</v>
      </c>
      <c r="D62" s="323">
        <f>E19/N19</f>
        <v>1.0952613887216536</v>
      </c>
      <c r="E62" s="323">
        <f>F19/O19</f>
        <v>1.0820745858477927</v>
      </c>
      <c r="F62" s="323">
        <f>G19/P19</f>
        <v>0.89840686707407535</v>
      </c>
      <c r="G62" s="322">
        <f>C19/$J19</f>
        <v>0.61795736243087929</v>
      </c>
      <c r="H62" s="322">
        <f>D19/$J19</f>
        <v>0.19551345414697904</v>
      </c>
      <c r="I62" s="322">
        <f>E19/$J19</f>
        <v>1.4398015608746213E-2</v>
      </c>
      <c r="J62" s="322">
        <f>F19/$J19</f>
        <v>0.17632461891994519</v>
      </c>
      <c r="K62" s="322">
        <f>G19/$J19</f>
        <v>-4.1934511065497343E-3</v>
      </c>
      <c r="L62" s="323">
        <f t="shared" ref="L62:L63" si="54">1/(G62/B62+H62/C62+I62/D62+J62/E62+K62/F62)</f>
        <v>1.0884029874075856</v>
      </c>
    </row>
    <row r="63" spans="1:12">
      <c r="A63" s="26">
        <v>2016</v>
      </c>
      <c r="B63" s="323">
        <f>C20/L20</f>
        <v>1.0927586301597108</v>
      </c>
      <c r="C63" s="323">
        <f>D20/M20</f>
        <v>1.0752071484955541</v>
      </c>
      <c r="D63" s="323">
        <f>E20/N20</f>
        <v>1.0920924977587838</v>
      </c>
      <c r="E63" s="323">
        <f>F20/O20</f>
        <v>1.0357461734354532</v>
      </c>
      <c r="F63" s="323">
        <f>G20/P20</f>
        <v>0.84217535533548027</v>
      </c>
      <c r="G63" s="322">
        <f>C20/$J20</f>
        <v>0.63085154375907126</v>
      </c>
      <c r="H63" s="322">
        <f>D20/$J20</f>
        <v>0.20461075440191498</v>
      </c>
      <c r="I63" s="322">
        <f>E20/$J20</f>
        <v>1.4241534360055801E-2</v>
      </c>
      <c r="J63" s="322">
        <f>F20/$J20</f>
        <v>0.15586623322402246</v>
      </c>
      <c r="K63" s="322">
        <f>G20/$J20</f>
        <v>-5.570065745064556E-3</v>
      </c>
      <c r="L63" s="323">
        <f t="shared" si="54"/>
        <v>1.08164900315577</v>
      </c>
    </row>
    <row r="64" spans="1:12">
      <c r="A64" s="26">
        <v>2017</v>
      </c>
      <c r="B64" s="323" t="e">
        <f>#REF!/L21</f>
        <v>#REF!</v>
      </c>
      <c r="C64" s="323" t="e">
        <f>#REF!/M21</f>
        <v>#REF!</v>
      </c>
      <c r="D64" s="323" t="e">
        <f>#REF!/N21</f>
        <v>#REF!</v>
      </c>
      <c r="E64" s="323" t="e">
        <f>#REF!/O21</f>
        <v>#REF!</v>
      </c>
      <c r="F64" s="323" t="e">
        <f>#REF!/P21</f>
        <v>#REF!</v>
      </c>
      <c r="G64" s="322" t="e">
        <f>#REF!/$J21</f>
        <v>#REF!</v>
      </c>
      <c r="H64" s="322" t="e">
        <f>#REF!/$J21</f>
        <v>#REF!</v>
      </c>
      <c r="I64" s="322" t="e">
        <f>#REF!/$J21</f>
        <v>#REF!</v>
      </c>
      <c r="J64" s="322" t="e">
        <f>#REF!/$J21</f>
        <v>#REF!</v>
      </c>
      <c r="K64" s="322" t="e">
        <f>#REF!/$J21</f>
        <v>#REF!</v>
      </c>
      <c r="L64" s="323" t="e">
        <f t="shared" ref="L64" si="55">1/(G64/B64+H64/C64+I64/D64+J64/E64+K64/F64)</f>
        <v>#REF!</v>
      </c>
    </row>
    <row r="65" spans="10:12">
      <c r="J65" s="186"/>
      <c r="K65" s="186"/>
      <c r="L65" s="185"/>
    </row>
  </sheetData>
  <mergeCells count="4">
    <mergeCell ref="J24:J25"/>
    <mergeCell ref="U24:W24"/>
    <mergeCell ref="L24:T24"/>
    <mergeCell ref="K24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I53" activePane="bottomRight" state="frozen"/>
      <selection pane="topRight" activeCell="C1" sqref="C1"/>
      <selection pane="bottomLeft" activeCell="A2" sqref="A2"/>
      <selection pane="bottomRight" activeCell="S73" sqref="S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113" t="s">
        <v>74</v>
      </c>
      <c r="I1" s="113" t="s">
        <v>77</v>
      </c>
      <c r="J1" s="113" t="s">
        <v>78</v>
      </c>
      <c r="K1" s="113" t="s">
        <v>46</v>
      </c>
      <c r="L1" s="113" t="s">
        <v>47</v>
      </c>
      <c r="M1" s="113" t="s">
        <v>86</v>
      </c>
      <c r="N1" s="113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92</v>
      </c>
      <c r="T1" s="113" t="s">
        <v>109</v>
      </c>
    </row>
    <row r="2" spans="1:20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0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(ref1987)'!AF5)</f>
        <v>8.0888384844336146E-6</v>
      </c>
      <c r="I3" s="147">
        <f>('Anual_1947-1989 (ref1987)'!H5/'Anual_1947-1989 (ref1987)'!AF5)</f>
        <v>7.3854612249176482E-6</v>
      </c>
      <c r="J3" s="147">
        <f>(D3-E3+F3+H3-I3)</f>
        <v>7.097496472694529E-5</v>
      </c>
      <c r="K3" s="147">
        <f>(J3-D3)</f>
        <v>-2.3030800032743451E-7</v>
      </c>
      <c r="L3" s="150">
        <f>(K3/D3)</f>
        <v>-3.2344234002101217E-3</v>
      </c>
      <c r="M3" s="150">
        <f>('Anual_1947-1989 (ref1987)'!Z5-1)</f>
        <v>9.6999999999999975E-2</v>
      </c>
      <c r="N3" s="150">
        <f>('Anual_1947-1989 (ref1987)'!BE5-1)</f>
        <v>9.345183752996955E-2</v>
      </c>
      <c r="O3" s="150">
        <f>(N3-M3)</f>
        <v>-3.5481624700304248E-3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109.34518375299696</v>
      </c>
      <c r="S3" s="153">
        <f t="shared" ref="S3:S66" si="0">(R3/Q3)*100</f>
        <v>99.676557659978997</v>
      </c>
      <c r="T3" s="150">
        <f>(S3/S2)-1</f>
        <v>-3.2344234002100736E-3</v>
      </c>
    </row>
    <row r="4" spans="1:20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45" si="1">(D4-E4+F4)</f>
        <v>8.1120567512167423E-5</v>
      </c>
      <c r="H4" s="147">
        <f>('Anual_1947-1989 (ref1987)'!G6/'Anual_1947-1989 (ref1987)'!AF6)</f>
        <v>7.37802731289047E-6</v>
      </c>
      <c r="I4" s="147">
        <f>('Anual_1947-1989 (ref1987)'!H6/'Anual_1947-1989 (ref1987)'!AF6)</f>
        <v>7.2750780945710683E-6</v>
      </c>
      <c r="J4" s="147">
        <f t="shared" ref="J4:J45" si="2">(D4-E4+F4+H4-I4)</f>
        <v>8.1223516730486827E-5</v>
      </c>
      <c r="K4" s="147">
        <f t="shared" ref="K4:K67" si="3">(J4-D4)</f>
        <v>-1.8650876949897078E-9</v>
      </c>
      <c r="L4" s="150">
        <f t="shared" ref="L4:L67" si="4">(K4/D4)</f>
        <v>-2.2961882766702106E-5</v>
      </c>
      <c r="M4" s="150">
        <f>('Anual_1947-1989 (ref1987)'!Z6-1)</f>
        <v>7.6999999999999957E-2</v>
      </c>
      <c r="N4" s="150">
        <f>('Anual_1947-1989 (ref1987)'!BE6-1)</f>
        <v>7.6975270052260125E-2</v>
      </c>
      <c r="O4" s="150">
        <f t="shared" ref="O4:O67" si="5">(N4-M4)</f>
        <v>-2.472994773983217E-5</v>
      </c>
      <c r="P4" s="46">
        <f>('Anual_1947-1989 (ref1987)'!AI6/'Anual_1947-1989 (ref1987)'!AJ6)</f>
        <v>0.99998015282922292</v>
      </c>
      <c r="Q4" s="142">
        <f t="shared" ref="Q4:Q67" si="6">Q3*(M4+1)</f>
        <v>118.1469</v>
      </c>
      <c r="R4" s="142">
        <f t="shared" ref="R4:R67" si="7">R3*(N4+1)</f>
        <v>117.76205880129791</v>
      </c>
      <c r="S4" s="153">
        <f>(R4/Q4)*100</f>
        <v>99.67426889854741</v>
      </c>
      <c r="T4" s="150">
        <f t="shared" ref="T4:T67" si="8">(S4/S3)-1</f>
        <v>-2.296188276684763E-5</v>
      </c>
    </row>
    <row r="5" spans="1:20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(ref1987)'!AF7)</f>
        <v>8.4724466473470403E-6</v>
      </c>
      <c r="I5" s="147">
        <f>('Anual_1947-1989 (ref1987)'!H7/'Anual_1947-1989 (ref1987)'!AF7)</f>
        <v>7.0003999325570141E-6</v>
      </c>
      <c r="J5" s="147">
        <f t="shared" si="2"/>
        <v>9.7756914124203542E-5</v>
      </c>
      <c r="K5" s="147">
        <f t="shared" si="3"/>
        <v>3.8117504878398909E-6</v>
      </c>
      <c r="L5" s="150">
        <f t="shared" si="4"/>
        <v>4.0574206699922809E-2</v>
      </c>
      <c r="M5" s="150">
        <f>('Anual_1947-1989 (ref1987)'!Z7-1)</f>
        <v>6.800000000000006E-2</v>
      </c>
      <c r="N5" s="150">
        <f>('Anual_1947-1989 (ref1987)'!BE7-1)</f>
        <v>0.11133325275551753</v>
      </c>
      <c r="O5" s="150">
        <f t="shared" si="5"/>
        <v>4.3333252755517471E-2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7"/>
        <v>130.87289185883293</v>
      </c>
      <c r="S5" s="153">
        <f t="shared" si="0"/>
        <v>103.71847328750074</v>
      </c>
      <c r="T5" s="150">
        <f t="shared" si="8"/>
        <v>4.0574206699922621E-2</v>
      </c>
    </row>
    <row r="6" spans="1:20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(ref1987)'!AF8)</f>
        <v>1.0993702490931572E-5</v>
      </c>
      <c r="I6" s="147">
        <f>('Anual_1947-1989 (ref1987)'!H8/'Anual_1947-1989 (ref1987)'!AF8)</f>
        <v>1.2897089787868979E-5</v>
      </c>
      <c r="J6" s="147">
        <f t="shared" si="2"/>
        <v>1.0604783512176803E-4</v>
      </c>
      <c r="K6" s="147">
        <f t="shared" si="3"/>
        <v>-1.3316194236865286E-6</v>
      </c>
      <c r="L6" s="150">
        <f t="shared" si="4"/>
        <v>-1.2401063400101775E-2</v>
      </c>
      <c r="M6" s="150">
        <f>('Anual_1947-1989 (ref1987)'!Z8-1)</f>
        <v>4.9000000000000155E-2</v>
      </c>
      <c r="N6" s="150">
        <f>('Anual_1947-1989 (ref1987)'!BE8-1)</f>
        <v>3.5991284493293252E-2</v>
      </c>
      <c r="O6" s="150">
        <f t="shared" si="5"/>
        <v>-1.3008715506706903E-2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7"/>
        <v>135.58317534218418</v>
      </c>
      <c r="S6" s="153">
        <f t="shared" si="0"/>
        <v>102.43225392450066</v>
      </c>
      <c r="T6" s="150">
        <f t="shared" si="8"/>
        <v>-1.2401063400102053E-2</v>
      </c>
    </row>
    <row r="7" spans="1:20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(ref1987)'!AF9)</f>
        <v>8.7275710487507E-6</v>
      </c>
      <c r="I7" s="147">
        <f>('Anual_1947-1989 (ref1987)'!H9/'Anual_1947-1989 (ref1987)'!AF9)</f>
        <v>1.2188504395669081E-5</v>
      </c>
      <c r="J7" s="147">
        <f t="shared" si="2"/>
        <v>1.356104389434145E-4</v>
      </c>
      <c r="K7" s="147">
        <f t="shared" si="3"/>
        <v>-4.8497923840366613E-7</v>
      </c>
      <c r="L7" s="150">
        <f t="shared" si="4"/>
        <v>-3.5635236283689787E-3</v>
      </c>
      <c r="M7" s="150">
        <f>('Anual_1947-1989 (ref1987)'!Z9-1)</f>
        <v>7.2999999999999954E-2</v>
      </c>
      <c r="N7" s="150">
        <f>('Anual_1947-1989 (ref1987)'!BE9-1)</f>
        <v>6.9176339146760357E-2</v>
      </c>
      <c r="O7" s="150">
        <f t="shared" si="5"/>
        <v>-3.8236608532395966E-3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7"/>
        <v>144.96232306224979</v>
      </c>
      <c r="S7" s="153">
        <f t="shared" si="0"/>
        <v>102.06723416733365</v>
      </c>
      <c r="T7" s="150">
        <f t="shared" si="8"/>
        <v>-3.5635236283685368E-3</v>
      </c>
    </row>
    <row r="8" spans="1:20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(ref1987)'!AF10)</f>
        <v>1.0060484545198946E-5</v>
      </c>
      <c r="I8" s="147">
        <f>('Anual_1947-1989 (ref1987)'!H10/'Anual_1947-1989 (ref1987)'!AF10)</f>
        <v>8.5342810073823888E-6</v>
      </c>
      <c r="J8" s="147">
        <f t="shared" si="2"/>
        <v>1.5699744711741753E-4</v>
      </c>
      <c r="K8" s="147">
        <f t="shared" si="3"/>
        <v>8.2311984469027192E-7</v>
      </c>
      <c r="L8" s="150">
        <f t="shared" si="4"/>
        <v>5.270519547382827E-3</v>
      </c>
      <c r="M8" s="150">
        <f>('Anual_1947-1989 (ref1987)'!Z10-1)</f>
        <v>4.6999999999999931E-2</v>
      </c>
      <c r="N8" s="150">
        <f>('Anual_1947-1989 (ref1987)'!BE10-1)</f>
        <v>5.2518233966109662E-2</v>
      </c>
      <c r="O8" s="150">
        <f t="shared" si="5"/>
        <v>5.5182339661097313E-3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7"/>
        <v>152.5754882611038</v>
      </c>
      <c r="S8" s="153">
        <f t="shared" si="0"/>
        <v>102.60518152015987</v>
      </c>
      <c r="T8" s="150">
        <f t="shared" si="8"/>
        <v>5.2705195473827793E-3</v>
      </c>
    </row>
    <row r="9" spans="1:20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(ref1987)'!AF11)</f>
        <v>1.2904495402949864E-5</v>
      </c>
      <c r="I9" s="147">
        <f>('Anual_1947-1989 (ref1987)'!H11/'Anual_1947-1989 (ref1987)'!AF11)</f>
        <v>1.3192542175337137E-5</v>
      </c>
      <c r="J9" s="147">
        <f t="shared" si="2"/>
        <v>1.9424739864400028E-4</v>
      </c>
      <c r="K9" s="147">
        <f t="shared" si="3"/>
        <v>2.3633986440002878E-6</v>
      </c>
      <c r="L9" s="150">
        <f t="shared" si="4"/>
        <v>1.2316809343146317E-2</v>
      </c>
      <c r="M9" s="150">
        <f>('Anual_1947-1989 (ref1987)'!Z11-1)</f>
        <v>7.8000000000000069E-2</v>
      </c>
      <c r="N9" s="150">
        <f>('Anual_1947-1989 (ref1987)'!BE11-1)</f>
        <v>9.1277520471911844E-2</v>
      </c>
      <c r="O9" s="150">
        <f t="shared" si="5"/>
        <v>1.3277520471911775E-2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7"/>
        <v>166.50220051436864</v>
      </c>
      <c r="S9" s="153">
        <f t="shared" si="0"/>
        <v>103.8689499785626</v>
      </c>
      <c r="T9" s="150">
        <f t="shared" si="8"/>
        <v>1.2316809343146273E-2</v>
      </c>
    </row>
    <row r="10" spans="1:20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(ref1987)'!AF12)</f>
        <v>1.8965361080031193E-5</v>
      </c>
      <c r="I10" s="147">
        <f>('Anual_1947-1989 (ref1987)'!H12/'Anual_1947-1989 (ref1987)'!AF12)</f>
        <v>1.7010798907532006E-5</v>
      </c>
      <c r="J10" s="147">
        <f t="shared" si="2"/>
        <v>2.6097376365763269E-4</v>
      </c>
      <c r="K10" s="147">
        <f t="shared" si="3"/>
        <v>-4.5773636150945435E-6</v>
      </c>
      <c r="L10" s="150">
        <f t="shared" si="4"/>
        <v>-1.7237221555431333E-2</v>
      </c>
      <c r="M10" s="150">
        <f>('Anual_1947-1989 (ref1987)'!Z12-1)</f>
        <v>8.8000000000000078E-2</v>
      </c>
      <c r="N10" s="150">
        <f>('Anual_1947-1989 (ref1987)'!BE12-1)</f>
        <v>6.9245902947690618E-2</v>
      </c>
      <c r="O10" s="150">
        <f t="shared" si="5"/>
        <v>-1.875409705230946E-2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7"/>
        <v>178.03179573176354</v>
      </c>
      <c r="S10" s="153">
        <f t="shared" si="0"/>
        <v>102.07853787505208</v>
      </c>
      <c r="T10" s="150">
        <f t="shared" si="8"/>
        <v>-1.7237221555431503E-2</v>
      </c>
    </row>
    <row r="11" spans="1:20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(ref1987)'!AF13)</f>
        <v>2.0797221962367246E-5</v>
      </c>
      <c r="I11" s="147">
        <f>('Anual_1947-1989 (ref1987)'!H13/'Anual_1947-1989 (ref1987)'!AF13)</f>
        <v>1.7868877490654617E-5</v>
      </c>
      <c r="J11" s="147">
        <f t="shared" si="2"/>
        <v>3.0423575544402079E-4</v>
      </c>
      <c r="K11" s="147">
        <f t="shared" si="3"/>
        <v>-6.1017182870649195E-7</v>
      </c>
      <c r="L11" s="150">
        <f t="shared" si="4"/>
        <v>-2.0015744811332447E-3</v>
      </c>
      <c r="M11" s="150">
        <f>('Anual_1947-1989 (ref1987)'!Z13-1)</f>
        <v>2.9000000000000137E-2</v>
      </c>
      <c r="N11" s="150">
        <f>('Anual_1947-1989 (ref1987)'!BE13-1)</f>
        <v>2.6940379858914065E-2</v>
      </c>
      <c r="O11" s="150">
        <f t="shared" si="5"/>
        <v>-2.0596201410860715E-3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7"/>
        <v>182.82803993574186</v>
      </c>
      <c r="S11" s="153">
        <f t="shared" si="0"/>
        <v>101.87422007857</v>
      </c>
      <c r="T11" s="150">
        <f t="shared" si="8"/>
        <v>-2.0015744811330283E-3</v>
      </c>
    </row>
    <row r="12" spans="1:20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(ref1987)'!AF14)</f>
        <v>2.2495055484172104E-5</v>
      </c>
      <c r="I12" s="147">
        <f>('Anual_1947-1989 (ref1987)'!H14/'Anual_1947-1989 (ref1987)'!AF14)</f>
        <v>2.4854450671448774E-5</v>
      </c>
      <c r="J12" s="147">
        <f t="shared" si="2"/>
        <v>4.0270595914466625E-4</v>
      </c>
      <c r="K12" s="147">
        <f t="shared" si="3"/>
        <v>-2.486954007882786E-7</v>
      </c>
      <c r="L12" s="150">
        <f t="shared" si="4"/>
        <v>-6.1717962054270048E-4</v>
      </c>
      <c r="M12" s="150">
        <f>('Anual_1947-1989 (ref1987)'!Z14-1)</f>
        <v>7.6999999999999957E-2</v>
      </c>
      <c r="N12" s="150">
        <f>('Anual_1947-1989 (ref1987)'!BE14-1)</f>
        <v>7.6335297548675296E-2</v>
      </c>
      <c r="O12" s="150">
        <f t="shared" si="5"/>
        <v>-6.6470245132466133E-4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7"/>
        <v>196.78427276447781</v>
      </c>
      <c r="S12" s="153">
        <f t="shared" si="0"/>
        <v>101.81134538607881</v>
      </c>
      <c r="T12" s="150">
        <f t="shared" si="8"/>
        <v>-6.1717962054286257E-4</v>
      </c>
    </row>
    <row r="13" spans="1:20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(ref1987)'!AF15)</f>
        <v>2.7390345152166986E-5</v>
      </c>
      <c r="I13" s="147">
        <f>('Anual_1947-1989 (ref1987)'!H15/'Anual_1947-1989 (ref1987)'!AF15)</f>
        <v>2.9144558268654084E-5</v>
      </c>
      <c r="J13" s="147">
        <f t="shared" si="2"/>
        <v>5.0200610142305652E-4</v>
      </c>
      <c r="K13" s="147">
        <f t="shared" si="3"/>
        <v>-1.2273531223980965E-6</v>
      </c>
      <c r="L13" s="150">
        <f t="shared" si="4"/>
        <v>-2.4389338811083268E-3</v>
      </c>
      <c r="M13" s="150">
        <f>('Anual_1947-1989 (ref1987)'!Z15-1)</f>
        <v>0.1080000000000001</v>
      </c>
      <c r="N13" s="150">
        <f>('Anual_1947-1989 (ref1987)'!BE15-1)</f>
        <v>0.10529766125973206</v>
      </c>
      <c r="O13" s="150">
        <f t="shared" si="5"/>
        <v>-2.7023387402680399E-3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7"/>
        <v>217.50519645927452</v>
      </c>
      <c r="S13" s="153">
        <f t="shared" si="0"/>
        <v>101.56303424633548</v>
      </c>
      <c r="T13" s="150">
        <f t="shared" si="8"/>
        <v>-2.4389338811083849E-3</v>
      </c>
    </row>
    <row r="14" spans="1:20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(ref1987)'!AF16)</f>
        <v>3.3001858974446325E-5</v>
      </c>
      <c r="I14" s="147">
        <f>('Anual_1947-1989 (ref1987)'!H16/'Anual_1947-1989 (ref1987)'!AF16)</f>
        <v>3.6517274386941692E-5</v>
      </c>
      <c r="J14" s="147">
        <f t="shared" si="2"/>
        <v>6.20619273371693E-4</v>
      </c>
      <c r="K14" s="147">
        <f t="shared" si="3"/>
        <v>-2.4981753739782269E-7</v>
      </c>
      <c r="L14" s="150">
        <f t="shared" si="4"/>
        <v>-4.0236748946872856E-4</v>
      </c>
      <c r="M14" s="150">
        <f>('Anual_1947-1989 (ref1987)'!Z16-1)</f>
        <v>9.8000000000000087E-2</v>
      </c>
      <c r="N14" s="150">
        <f>('Anual_1947-1989 (ref1987)'!BE16-1)</f>
        <v>9.7558200496563163E-2</v>
      </c>
      <c r="O14" s="150">
        <f t="shared" si="5"/>
        <v>-4.4179950343692376E-4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7"/>
        <v>238.72461202449279</v>
      </c>
      <c r="S14" s="153">
        <f t="shared" si="0"/>
        <v>101.52216858322294</v>
      </c>
      <c r="T14" s="150">
        <f t="shared" si="8"/>
        <v>-4.0236748946886891E-4</v>
      </c>
    </row>
    <row r="15" spans="1:20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(ref1987)'!AF17)</f>
        <v>4.9725210365983208E-5</v>
      </c>
      <c r="I15" s="147">
        <f>('Anual_1947-1989 (ref1987)'!H17/'Anual_1947-1989 (ref1987)'!AF17)</f>
        <v>5.9799485118217252E-5</v>
      </c>
      <c r="J15" s="147">
        <f t="shared" si="2"/>
        <v>9.1909247550680823E-4</v>
      </c>
      <c r="K15" s="147">
        <f t="shared" si="3"/>
        <v>-3.686579038646165E-6</v>
      </c>
      <c r="L15" s="150">
        <f t="shared" si="4"/>
        <v>-3.9950831355422475E-3</v>
      </c>
      <c r="M15" s="150">
        <f>('Anual_1947-1989 (ref1987)'!Z17-1)</f>
        <v>9.4000000000000083E-2</v>
      </c>
      <c r="N15" s="150">
        <f>('Anual_1947-1989 (ref1987)'!BE17-1)</f>
        <v>8.9629379049716684E-2</v>
      </c>
      <c r="O15" s="150">
        <f t="shared" si="5"/>
        <v>-4.3706209502833993E-3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7"/>
        <v>260.12135076413261</v>
      </c>
      <c r="S15" s="153">
        <f t="shared" si="0"/>
        <v>101.11657907963243</v>
      </c>
      <c r="T15" s="150">
        <f t="shared" si="8"/>
        <v>-3.995083135542199E-3</v>
      </c>
    </row>
    <row r="16" spans="1:20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(ref1987)'!AF18)</f>
        <v>6.8484110816768648E-5</v>
      </c>
      <c r="I16" s="147">
        <f>('Anual_1947-1989 (ref1987)'!H18/'Anual_1947-1989 (ref1987)'!AF18)</f>
        <v>7.3183502694032079E-5</v>
      </c>
      <c r="J16" s="147">
        <f t="shared" si="2"/>
        <v>1.2563749888834469E-3</v>
      </c>
      <c r="K16" s="147">
        <f t="shared" si="3"/>
        <v>-4.6268384382543506E-7</v>
      </c>
      <c r="L16" s="150">
        <f t="shared" si="4"/>
        <v>-3.6813333484938849E-4</v>
      </c>
      <c r="M16" s="150">
        <f>('Anual_1947-1989 (ref1987)'!Z18-1)</f>
        <v>8.5999999999999854E-2</v>
      </c>
      <c r="N16" s="150">
        <f>('Anual_1947-1989 (ref1987)'!BE18-1)</f>
        <v>8.5600207198353484E-2</v>
      </c>
      <c r="O16" s="150">
        <f t="shared" si="5"/>
        <v>-3.9979280164637032E-4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7"/>
        <v>282.38779228625793</v>
      </c>
      <c r="S16" s="153">
        <f t="shared" si="0"/>
        <v>101.07935469616727</v>
      </c>
      <c r="T16" s="150">
        <f t="shared" si="8"/>
        <v>-3.681333348495297E-4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(ref1987)'!AF19)</f>
        <v>1.1634330618824763E-4</v>
      </c>
      <c r="I17" s="147">
        <f>('Anual_1947-1989 (ref1987)'!H19/'Anual_1947-1989 (ref1987)'!AF19)</f>
        <v>1.4013227794108229E-4</v>
      </c>
      <c r="J17" s="147">
        <f t="shared" si="2"/>
        <v>1.7969729647122287E-3</v>
      </c>
      <c r="K17" s="147">
        <f t="shared" si="3"/>
        <v>-6.6215080150439348E-6</v>
      </c>
      <c r="L17" s="150">
        <f t="shared" si="4"/>
        <v>-3.6712842688142316E-3</v>
      </c>
      <c r="M17" s="150">
        <f>('Anual_1947-1989 (ref1987)'!Z19-1)</f>
        <v>6.5999999999999837E-2</v>
      </c>
      <c r="N17" s="150">
        <f>('Anual_1947-1989 (ref1987)'!BE19-1)</f>
        <v>6.2086410969443895E-2</v>
      </c>
      <c r="O17" s="150">
        <f t="shared" si="5"/>
        <v>-3.9135890305559418E-3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7"/>
        <v>299.92023681089648</v>
      </c>
      <c r="S17" s="153">
        <f t="shared" si="0"/>
        <v>100.70826365136934</v>
      </c>
      <c r="T17" s="150">
        <f t="shared" si="8"/>
        <v>-3.6712842688142455E-3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(ref1987)'!AF20)</f>
        <v>2.3283028414503541E-4</v>
      </c>
      <c r="I18" s="147">
        <f>('Anual_1947-1989 (ref1987)'!H20/'Anual_1947-1989 (ref1987)'!AF20)</f>
        <v>2.4297872859795403E-4</v>
      </c>
      <c r="J18" s="147">
        <f t="shared" si="2"/>
        <v>2.7251014281022856E-3</v>
      </c>
      <c r="K18" s="147">
        <f t="shared" si="3"/>
        <v>-1.0488264431695628E-6</v>
      </c>
      <c r="L18" s="150">
        <f t="shared" si="4"/>
        <v>-3.8472803963053717E-4</v>
      </c>
      <c r="M18" s="150">
        <f>('Anual_1947-1989 (ref1987)'!Z20-1)</f>
        <v>6.0000000000000053E-3</v>
      </c>
      <c r="N18" s="150">
        <f>('Anual_1947-1989 (ref1987)'!BE20-1)</f>
        <v>5.6129635921318144E-3</v>
      </c>
      <c r="O18" s="150">
        <f t="shared" si="5"/>
        <v>-3.8703640786819093E-4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7"/>
        <v>301.60367818065959</v>
      </c>
      <c r="S18" s="153">
        <f t="shared" si="0"/>
        <v>100.66951835852016</v>
      </c>
      <c r="T18" s="150">
        <f t="shared" si="8"/>
        <v>-3.8472803963041091E-4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(ref1987)'!AF21)</f>
        <v>3.3308662238281679E-4</v>
      </c>
      <c r="I19" s="147">
        <f>('Anual_1947-1989 (ref1987)'!H21/'Anual_1947-1989 (ref1987)'!AF21)</f>
        <v>2.8703409832392054E-4</v>
      </c>
      <c r="J19" s="147">
        <f t="shared" si="2"/>
        <v>5.0890628745706287E-3</v>
      </c>
      <c r="K19" s="147">
        <f t="shared" si="3"/>
        <v>5.9762074570628848E-5</v>
      </c>
      <c r="L19" s="150">
        <f t="shared" si="4"/>
        <v>1.1882779922534928E-2</v>
      </c>
      <c r="M19" s="150">
        <f>('Anual_1947-1989 (ref1987)'!Z21-1)</f>
        <v>3.400000000000003E-2</v>
      </c>
      <c r="N19" s="150">
        <f>('Anual_1947-1989 (ref1987)'!BE21-1)</f>
        <v>4.6286794439901024E-2</v>
      </c>
      <c r="O19" s="150">
        <f t="shared" si="5"/>
        <v>1.2286794439900994E-2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7"/>
        <v>315.56394563492586</v>
      </c>
      <c r="S19" s="153">
        <f t="shared" si="0"/>
        <v>101.86575209008204</v>
      </c>
      <c r="T19" s="150">
        <f t="shared" si="8"/>
        <v>1.1882779922534725E-2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(ref1987)'!AF22)</f>
        <v>8.1184386981338194E-4</v>
      </c>
      <c r="I20" s="147">
        <f>('Anual_1947-1989 (ref1987)'!H22/'Anual_1947-1989 (ref1987)'!AF22)</f>
        <v>5.765297060570107E-4</v>
      </c>
      <c r="J20" s="147">
        <f t="shared" si="2"/>
        <v>9.7843170138833604E-3</v>
      </c>
      <c r="K20" s="147">
        <f t="shared" si="3"/>
        <v>2.3325595701541302E-5</v>
      </c>
      <c r="L20" s="150">
        <f t="shared" si="4"/>
        <v>2.3896748498408332E-3</v>
      </c>
      <c r="M20" s="150">
        <f>('Anual_1947-1989 (ref1987)'!Z22-1)</f>
        <v>2.4000000000000021E-2</v>
      </c>
      <c r="N20" s="150">
        <f>('Anual_1947-1989 (ref1987)'!BE22-1)</f>
        <v>2.6447027046237137E-2</v>
      </c>
      <c r="O20" s="150">
        <f t="shared" si="5"/>
        <v>2.4470270462371158E-3</v>
      </c>
      <c r="P20" s="46">
        <f>('Anual_1947-1989 (ref1987)'!AI22/'Anual_1947-1989 (ref1987)'!AJ22)</f>
        <v>1.0105776775259325</v>
      </c>
      <c r="Q20" s="142">
        <f t="shared" si="6"/>
        <v>317.21896093635746</v>
      </c>
      <c r="R20" s="142">
        <f t="shared" si="7"/>
        <v>323.90967383995007</v>
      </c>
      <c r="S20" s="153">
        <f t="shared" si="0"/>
        <v>102.10917811591185</v>
      </c>
      <c r="T20" s="150">
        <f t="shared" si="8"/>
        <v>2.3896748498408726E-3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(ref1987)'!AF23)</f>
        <v>1.0493565141762586E-3</v>
      </c>
      <c r="I21" s="147">
        <f>('Anual_1947-1989 (ref1987)'!H23/'Anual_1947-1989 (ref1987)'!AF23)</f>
        <v>9.3376864760392781E-4</v>
      </c>
      <c r="J21" s="147">
        <f t="shared" si="2"/>
        <v>1.6429000581601554E-2</v>
      </c>
      <c r="K21" s="147">
        <f t="shared" si="3"/>
        <v>-1.2385541839844347E-4</v>
      </c>
      <c r="L21" s="150">
        <f t="shared" si="4"/>
        <v>-7.4824198554281802E-3</v>
      </c>
      <c r="M21" s="150">
        <f>('Anual_1947-1989 (ref1987)'!Z23-1)</f>
        <v>6.6999999999999948E-2</v>
      </c>
      <c r="N21" s="150">
        <f>('Anual_1947-1989 (ref1987)'!BE23-1)</f>
        <v>5.9016258014257916E-2</v>
      </c>
      <c r="O21" s="150">
        <f t="shared" si="5"/>
        <v>-7.9837419857420322E-3</v>
      </c>
      <c r="P21" s="46">
        <f>('Anual_1947-1989 (ref1987)'!AI23/'Anual_1947-1989 (ref1987)'!AJ23)</f>
        <v>0.9196261378676015</v>
      </c>
      <c r="Q21" s="142">
        <f t="shared" si="6"/>
        <v>338.47263131909341</v>
      </c>
      <c r="R21" s="142">
        <f t="shared" si="7"/>
        <v>343.0256107246027</v>
      </c>
      <c r="S21" s="153">
        <f t="shared" si="0"/>
        <v>101.34515437415588</v>
      </c>
      <c r="T21" s="150">
        <f t="shared" si="8"/>
        <v>-7.4824198554283017E-3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(ref1987)'!AF24)</f>
        <v>1.384053155624758E-3</v>
      </c>
      <c r="I22" s="147">
        <f>('Anual_1947-1989 (ref1987)'!H24/'Anual_1947-1989 (ref1987)'!AF24)</f>
        <v>1.3973742801754968E-3</v>
      </c>
      <c r="J22" s="147">
        <f t="shared" si="2"/>
        <v>2.3757907154289833E-2</v>
      </c>
      <c r="K22" s="147">
        <f t="shared" si="3"/>
        <v>-3.3415754801077724E-5</v>
      </c>
      <c r="L22" s="150">
        <f t="shared" si="4"/>
        <v>-1.4045353816079399E-3</v>
      </c>
      <c r="M22" s="150">
        <f>('Anual_1947-1989 (ref1987)'!Z24-1)</f>
        <v>4.2000000000000037E-2</v>
      </c>
      <c r="N22" s="150">
        <f>('Anual_1947-1989 (ref1987)'!BE24-1)</f>
        <v>4.0536474132364608E-2</v>
      </c>
      <c r="O22" s="150">
        <f t="shared" si="5"/>
        <v>-1.463525867635429E-3</v>
      </c>
      <c r="P22" s="46">
        <f>('Anual_1947-1989 (ref1987)'!AI24/'Anual_1947-1989 (ref1987)'!AJ24)</f>
        <v>0.97660948072943365</v>
      </c>
      <c r="Q22" s="142">
        <f t="shared" si="6"/>
        <v>352.68848183449535</v>
      </c>
      <c r="R22" s="142">
        <f t="shared" si="7"/>
        <v>356.93065952047914</v>
      </c>
      <c r="S22" s="153">
        <f t="shared" si="0"/>
        <v>101.20281151908286</v>
      </c>
      <c r="T22" s="150">
        <f t="shared" si="8"/>
        <v>-1.4045353816080075E-3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(ref1987)'!AF25)</f>
        <v>2.0129134331044948E-3</v>
      </c>
      <c r="I23" s="147">
        <f>('Anual_1947-1989 (ref1987)'!H25/'Anual_1947-1989 (ref1987)'!AF25)</f>
        <v>2.2684479776163189E-3</v>
      </c>
      <c r="J23" s="147">
        <f t="shared" si="2"/>
        <v>3.2939424125102673E-2</v>
      </c>
      <c r="K23" s="147">
        <f t="shared" si="3"/>
        <v>-1.1357005671550763E-4</v>
      </c>
      <c r="L23" s="150">
        <f t="shared" si="4"/>
        <v>-3.4359990532410022E-3</v>
      </c>
      <c r="M23" s="150">
        <f>('Anual_1947-1989 (ref1987)'!Z25-1)</f>
        <v>9.8000000000000087E-2</v>
      </c>
      <c r="N23" s="150">
        <f>('Anual_1947-1989 (ref1987)'!BE25-1)</f>
        <v>9.4227273039541704E-2</v>
      </c>
      <c r="O23" s="150">
        <f t="shared" si="5"/>
        <v>-3.7727269604583835E-3</v>
      </c>
      <c r="P23" s="46">
        <f>('Anual_1947-1989 (ref1987)'!AI25/'Anual_1947-1989 (ref1987)'!AJ25)</f>
        <v>0.95102667349519954</v>
      </c>
      <c r="Q23" s="142">
        <f t="shared" si="6"/>
        <v>387.25195305427593</v>
      </c>
      <c r="R23" s="142">
        <f t="shared" si="7"/>
        <v>390.56326223129901</v>
      </c>
      <c r="S23" s="153">
        <f t="shared" si="0"/>
        <v>100.85507875451798</v>
      </c>
      <c r="T23" s="150">
        <f t="shared" si="8"/>
        <v>-3.4359990532408791E-3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(ref1987)'!AF26)</f>
        <v>2.9734964630837519E-3</v>
      </c>
      <c r="I24" s="147">
        <f>('Anual_1947-1989 (ref1987)'!H26/'Anual_1947-1989 (ref1987)'!AF26)</f>
        <v>2.9785631424375666E-3</v>
      </c>
      <c r="J24" s="147">
        <f t="shared" si="2"/>
        <v>4.5993040609299776E-2</v>
      </c>
      <c r="K24" s="147">
        <f t="shared" si="3"/>
        <v>1.3404242748159267E-4</v>
      </c>
      <c r="L24" s="150">
        <f t="shared" si="4"/>
        <v>2.9229253319087282E-3</v>
      </c>
      <c r="M24" s="150">
        <f>('Anual_1947-1989 (ref1987)'!Z26-1)</f>
        <v>9.4999999999999973E-2</v>
      </c>
      <c r="N24" s="150">
        <f>('Anual_1947-1989 (ref1987)'!BE26-1)</f>
        <v>9.8200603238439932E-2</v>
      </c>
      <c r="O24" s="150">
        <f t="shared" si="5"/>
        <v>3.2006032384399585E-3</v>
      </c>
      <c r="P24" s="46">
        <f>('Anual_1947-1989 (ref1987)'!AI26/'Anual_1947-1989 (ref1987)'!AJ26)</f>
        <v>1.0470284180288756</v>
      </c>
      <c r="Q24" s="142">
        <f t="shared" si="6"/>
        <v>424.04088859443215</v>
      </c>
      <c r="R24" s="142">
        <f t="shared" si="7"/>
        <v>428.91681018518557</v>
      </c>
      <c r="S24" s="153">
        <f t="shared" si="0"/>
        <v>101.1498706190612</v>
      </c>
      <c r="T24" s="150">
        <f t="shared" si="8"/>
        <v>2.9229253319087434E-3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(ref1987)'!AF27)</f>
        <v>4.1067855602505542E-3</v>
      </c>
      <c r="I25" s="147">
        <f>('Anual_1947-1989 (ref1987)'!H27/'Anual_1947-1989 (ref1987)'!AF27)</f>
        <v>4.3521103784909974E-3</v>
      </c>
      <c r="J25" s="147">
        <f t="shared" si="2"/>
        <v>6.116781134842679E-2</v>
      </c>
      <c r="K25" s="147">
        <f t="shared" si="3"/>
        <v>3.8759316660860743E-4</v>
      </c>
      <c r="L25" s="150">
        <f t="shared" si="4"/>
        <v>6.3769624098610461E-3</v>
      </c>
      <c r="M25" s="150">
        <f>('Anual_1947-1989 (ref1987)'!Z27-1)</f>
        <v>0.10400000000000009</v>
      </c>
      <c r="N25" s="150">
        <f>('Anual_1947-1989 (ref1987)'!BE27-1)</f>
        <v>0.11104016650048654</v>
      </c>
      <c r="O25" s="150">
        <f t="shared" si="5"/>
        <v>7.0401665004864444E-3</v>
      </c>
      <c r="P25" s="46">
        <f>('Anual_1947-1989 (ref1987)'!AI27/'Anual_1947-1989 (ref1987)'!AJ27)</f>
        <v>1.0994430924831666</v>
      </c>
      <c r="Q25" s="142">
        <f t="shared" si="6"/>
        <v>468.14114100825316</v>
      </c>
      <c r="R25" s="142">
        <f t="shared" si="7"/>
        <v>476.54380420300618</v>
      </c>
      <c r="S25" s="153">
        <f t="shared" si="0"/>
        <v>101.79489954176124</v>
      </c>
      <c r="T25" s="150">
        <f t="shared" si="8"/>
        <v>6.3769624098608535E-3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(ref1987)'!AF28)</f>
        <v>5.1351841759114504E-3</v>
      </c>
      <c r="I26" s="147">
        <f>('Anual_1947-1989 (ref1987)'!H28/'Anual_1947-1989 (ref1987)'!AF28)</f>
        <v>6.5160404040404069E-3</v>
      </c>
      <c r="J26" s="147">
        <f t="shared" si="2"/>
        <v>7.8325021301868802E-2</v>
      </c>
      <c r="K26" s="147">
        <f t="shared" si="3"/>
        <v>-3.5001039182480653E-4</v>
      </c>
      <c r="L26" s="150">
        <f t="shared" si="4"/>
        <v>-4.4488115770643212E-3</v>
      </c>
      <c r="M26" s="150">
        <f>('Anual_1947-1989 (ref1987)'!Z28-1)</f>
        <v>0.11342921993190824</v>
      </c>
      <c r="N26" s="150">
        <f>('Anual_1947-1989 (ref1987)'!BE28-1)</f>
        <v>0.10847578312803341</v>
      </c>
      <c r="O26" s="150">
        <f t="shared" si="5"/>
        <v>-4.9534368038748333E-3</v>
      </c>
      <c r="P26" s="46">
        <f>('Anual_1947-1989 (ref1987)'!AI28/'Anual_1947-1989 (ref1987)'!AJ28)</f>
        <v>0.94241113134991128</v>
      </c>
      <c r="Q26" s="142">
        <f t="shared" si="6"/>
        <v>521.24202545085279</v>
      </c>
      <c r="R26" s="142">
        <f t="shared" si="7"/>
        <v>528.23726655873952</v>
      </c>
      <c r="S26" s="153">
        <f t="shared" si="0"/>
        <v>101.34203321419375</v>
      </c>
      <c r="T26" s="150">
        <f t="shared" si="8"/>
        <v>-4.4488115770643377E-3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(ref1987)'!AF29)</f>
        <v>8.0377034772358934E-3</v>
      </c>
      <c r="I27" s="147">
        <f>('Anual_1947-1989 (ref1987)'!H29/'Anual_1947-1989 (ref1987)'!AF29)</f>
        <v>9.7927120966553732E-3</v>
      </c>
      <c r="J27" s="147">
        <f t="shared" si="2"/>
        <v>0.10507733252467857</v>
      </c>
      <c r="K27" s="147">
        <f t="shared" si="3"/>
        <v>-6.3602300362397557E-5</v>
      </c>
      <c r="L27" s="150">
        <f t="shared" si="4"/>
        <v>-6.0492424257245297E-4</v>
      </c>
      <c r="M27" s="150">
        <f>('Anual_1947-1989 (ref1987)'!Z29-1)</f>
        <v>0.11940348116250821</v>
      </c>
      <c r="N27" s="150">
        <f>('Anual_1947-1989 (ref1987)'!BE29-1)</f>
        <v>0.11872632685953288</v>
      </c>
      <c r="O27" s="150">
        <f t="shared" si="5"/>
        <v>-6.7715430297532464E-4</v>
      </c>
      <c r="P27" s="46">
        <f>('Anual_1947-1989 (ref1987)'!AI29/'Anual_1947-1989 (ref1987)'!AJ29)</f>
        <v>1.0042949390459408</v>
      </c>
      <c r="Q27" s="142">
        <f t="shared" si="6"/>
        <v>583.48013781788131</v>
      </c>
      <c r="R27" s="142">
        <f t="shared" si="7"/>
        <v>590.95293692757866</v>
      </c>
      <c r="S27" s="153">
        <f t="shared" si="0"/>
        <v>101.2807289615109</v>
      </c>
      <c r="T27" s="150">
        <f t="shared" si="8"/>
        <v>-6.0492424257241328E-4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(ref1987)'!AF30)</f>
        <v>1.2841147596216145E-2</v>
      </c>
      <c r="I28" s="147">
        <f>('Anual_1947-1989 (ref1987)'!H30/'Anual_1947-1989 (ref1987)'!AF30)</f>
        <v>1.4750753401580921E-2</v>
      </c>
      <c r="J28" s="147">
        <f t="shared" si="2"/>
        <v>0.14470449153408632</v>
      </c>
      <c r="K28" s="147">
        <f t="shared" si="3"/>
        <v>1.0704171788497585E-3</v>
      </c>
      <c r="L28" s="150">
        <f t="shared" si="4"/>
        <v>7.4523902747644479E-3</v>
      </c>
      <c r="M28" s="150">
        <f>('Anual_1947-1989 (ref1987)'!Z30-1)</f>
        <v>0.13968721779678095</v>
      </c>
      <c r="N28" s="150">
        <f>('Anual_1947-1989 (ref1987)'!BE30-1)</f>
        <v>0.14818061173496311</v>
      </c>
      <c r="O28" s="150">
        <f t="shared" si="5"/>
        <v>8.4933939381821588E-3</v>
      </c>
      <c r="P28" s="46">
        <f>('Anual_1947-1989 (ref1987)'!AI30/'Anual_1947-1989 (ref1987)'!AJ30)</f>
        <v>1.1185901187265608</v>
      </c>
      <c r="Q28" s="142">
        <f t="shared" si="6"/>
        <v>664.98485490934343</v>
      </c>
      <c r="R28" s="142">
        <f t="shared" si="7"/>
        <v>678.52070462808035</v>
      </c>
      <c r="S28" s="153">
        <f t="shared" si="0"/>
        <v>102.03551248104475</v>
      </c>
      <c r="T28" s="150">
        <f t="shared" si="8"/>
        <v>7.4523902747647419E-3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(ref1987)'!AF31)</f>
        <v>1.5534907339229487E-2</v>
      </c>
      <c r="I29" s="147">
        <f>('Anual_1947-1989 (ref1987)'!H31/'Anual_1947-1989 (ref1987)'!AF31)</f>
        <v>2.6916956320240489E-2</v>
      </c>
      <c r="J29" s="147">
        <f t="shared" si="2"/>
        <v>0.19654270552935049</v>
      </c>
      <c r="K29" s="147">
        <f t="shared" si="3"/>
        <v>-4.7550770824534017E-3</v>
      </c>
      <c r="L29" s="150">
        <f t="shared" si="4"/>
        <v>-2.3622103635505067E-2</v>
      </c>
      <c r="M29" s="150">
        <f>('Anual_1947-1989 (ref1987)'!Z31-1)</f>
        <v>8.153938684571882E-2</v>
      </c>
      <c r="N29" s="150">
        <f>('Anual_1947-1989 (ref1987)'!BE31-1)</f>
        <v>5.5991151363768754E-2</v>
      </c>
      <c r="O29" s="150">
        <f t="shared" si="5"/>
        <v>-2.5548235481950066E-2</v>
      </c>
      <c r="P29" s="46">
        <f>('Anual_1947-1989 (ref1987)'!AI31/'Anual_1947-1989 (ref1987)'!AJ31)</f>
        <v>0.83311382843720716</v>
      </c>
      <c r="Q29" s="142">
        <f t="shared" si="6"/>
        <v>719.20731224034057</v>
      </c>
      <c r="R29" s="142">
        <f t="shared" si="7"/>
        <v>716.5118601043622</v>
      </c>
      <c r="S29" s="153">
        <f t="shared" si="0"/>
        <v>99.625219030715641</v>
      </c>
      <c r="T29" s="150">
        <f t="shared" si="8"/>
        <v>-2.3622103635504987E-2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(ref1987)'!AF32)</f>
        <v>2.0994582714459184E-2</v>
      </c>
      <c r="I30" s="147">
        <f>('Anual_1947-1989 (ref1987)'!H32/'Anual_1947-1989 (ref1987)'!AF32)</f>
        <v>3.2042277235494195E-2</v>
      </c>
      <c r="J30" s="147">
        <f t="shared" si="2"/>
        <v>0.28413645192315401</v>
      </c>
      <c r="K30" s="147">
        <f t="shared" si="3"/>
        <v>-8.2162957075460064E-4</v>
      </c>
      <c r="L30" s="150">
        <f t="shared" si="4"/>
        <v>-2.8833348626126406E-3</v>
      </c>
      <c r="M30" s="150">
        <f>('Anual_1947-1989 (ref1987)'!Z32-1)</f>
        <v>5.1666490840630352E-2</v>
      </c>
      <c r="N30" s="150">
        <f>('Anual_1947-1989 (ref1987)'!BE32-1)</f>
        <v>4.8634184183748319E-2</v>
      </c>
      <c r="O30" s="150">
        <f t="shared" si="5"/>
        <v>-3.0323066568820334E-3</v>
      </c>
      <c r="P30" s="46">
        <f>('Anual_1947-1989 (ref1987)'!AI32/'Anual_1947-1989 (ref1987)'!AJ32)</f>
        <v>0.9539569412069</v>
      </c>
      <c r="Q30" s="142">
        <f t="shared" si="6"/>
        <v>756.36623025072049</v>
      </c>
      <c r="R30" s="142">
        <f t="shared" si="7"/>
        <v>751.35882987851789</v>
      </c>
      <c r="S30" s="153">
        <f t="shared" si="0"/>
        <v>99.337966163488971</v>
      </c>
      <c r="T30" s="150">
        <f t="shared" si="8"/>
        <v>-2.8833348626124966E-3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(ref1987)'!AF33)</f>
        <v>2.8771661765932027E-2</v>
      </c>
      <c r="I31" s="147">
        <f>('Anual_1947-1989 (ref1987)'!H33/'Anual_1947-1989 (ref1987)'!AF33)</f>
        <v>3.8573455101303472E-2</v>
      </c>
      <c r="J31" s="147">
        <f t="shared" si="2"/>
        <v>0.42443308227641108</v>
      </c>
      <c r="K31" s="147">
        <f t="shared" si="3"/>
        <v>3.6447372068139083E-3</v>
      </c>
      <c r="L31" s="150">
        <f t="shared" si="4"/>
        <v>8.6616876382616531E-3</v>
      </c>
      <c r="M31" s="150">
        <f>('Anual_1947-1989 (ref1987)'!Z33-1)</f>
        <v>0.10257129534787301</v>
      </c>
      <c r="N31" s="150">
        <f>('Anual_1947-1989 (ref1987)'!BE33-1)</f>
        <v>0.11212142350708976</v>
      </c>
      <c r="O31" s="150">
        <f t="shared" si="5"/>
        <v>9.550128159216742E-3</v>
      </c>
      <c r="P31" s="46">
        <f>('Anual_1947-1989 (ref1987)'!AI33/'Anual_1947-1989 (ref1987)'!AJ33)</f>
        <v>1.1150963289647406</v>
      </c>
      <c r="Q31" s="142">
        <f t="shared" si="6"/>
        <v>833.94769424492449</v>
      </c>
      <c r="R31" s="142">
        <f t="shared" si="7"/>
        <v>835.60225144911863</v>
      </c>
      <c r="S31" s="153">
        <f t="shared" si="0"/>
        <v>100.19840059701733</v>
      </c>
      <c r="T31" s="150">
        <f t="shared" si="8"/>
        <v>8.6616876382616947E-3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(ref1987)'!AF34)</f>
        <v>4.5894946178429374E-2</v>
      </c>
      <c r="I32" s="147">
        <f>('Anual_1947-1989 (ref1987)'!H34/'Anual_1947-1989 (ref1987)'!AF34)</f>
        <v>5.0105258587018392E-2</v>
      </c>
      <c r="J32" s="147">
        <f t="shared" si="2"/>
        <v>0.63017131770784551</v>
      </c>
      <c r="K32" s="147">
        <f t="shared" si="3"/>
        <v>6.6847072735239932E-3</v>
      </c>
      <c r="L32" s="150">
        <f t="shared" si="4"/>
        <v>1.072149291043703E-2</v>
      </c>
      <c r="M32" s="150">
        <f>('Anual_1947-1989 (ref1987)'!Z34-1)</f>
        <v>4.934328069789351E-2</v>
      </c>
      <c r="N32" s="150">
        <f>('Anual_1947-1989 (ref1987)'!BE34-1)</f>
        <v>6.0593807242510955E-2</v>
      </c>
      <c r="O32" s="150">
        <f t="shared" si="5"/>
        <v>1.1250526544617445E-2</v>
      </c>
      <c r="P32" s="46">
        <f>('Anual_1947-1989 (ref1987)'!AI34/'Anual_1947-1989 (ref1987)'!AJ34)</f>
        <v>1.1669463710676247</v>
      </c>
      <c r="Q32" s="142">
        <f t="shared" si="6"/>
        <v>875.09740940941288</v>
      </c>
      <c r="R32" s="142">
        <f t="shared" si="7"/>
        <v>886.23457320483465</v>
      </c>
      <c r="S32" s="153">
        <f t="shared" si="0"/>
        <v>101.27267703865539</v>
      </c>
      <c r="T32" s="150">
        <f t="shared" si="8"/>
        <v>1.0721492910437114E-2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(ref1987)'!AF35)</f>
        <v>6.3728523176247748E-2</v>
      </c>
      <c r="I33" s="147">
        <f>('Anual_1947-1989 (ref1987)'!H35/'Anual_1947-1989 (ref1987)'!AF35)</f>
        <v>7.5077733946727523E-2</v>
      </c>
      <c r="J33" s="147">
        <f t="shared" si="2"/>
        <v>0.94149272184368271</v>
      </c>
      <c r="K33" s="147">
        <f t="shared" si="3"/>
        <v>-1.009867249647256E-2</v>
      </c>
      <c r="L33" s="150">
        <f t="shared" si="4"/>
        <v>-1.0612404185806135E-2</v>
      </c>
      <c r="M33" s="150">
        <f>('Anual_1947-1989 (ref1987)'!Z35-1)</f>
        <v>4.9698976892475377E-2</v>
      </c>
      <c r="N33" s="150">
        <f>('Anual_1947-1989 (ref1987)'!BE35-1)</f>
        <v>3.8559147076265399E-2</v>
      </c>
      <c r="O33" s="150">
        <f t="shared" si="5"/>
        <v>-1.1139829816209978E-2</v>
      </c>
      <c r="P33" s="46">
        <f>('Anual_1947-1989 (ref1987)'!AI35/'Anual_1947-1989 (ref1987)'!AJ35)</f>
        <v>0.86324113753831722</v>
      </c>
      <c r="Q33" s="142">
        <f t="shared" si="6"/>
        <v>918.58885533831631</v>
      </c>
      <c r="R33" s="142">
        <f t="shared" si="7"/>
        <v>920.40702245711111</v>
      </c>
      <c r="S33" s="153">
        <f t="shared" si="0"/>
        <v>100.19793045694259</v>
      </c>
      <c r="T33" s="150">
        <f t="shared" si="8"/>
        <v>-1.0612404185806001E-2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(ref1987)'!AF36)</f>
        <v>8.9215912378512716E-2</v>
      </c>
      <c r="I34" s="147">
        <f>('Anual_1947-1989 (ref1987)'!H36/'Anual_1947-1989 (ref1987)'!AF36)</f>
        <v>0.11490988183837454</v>
      </c>
      <c r="J34" s="147">
        <f t="shared" si="2"/>
        <v>1.3963534233929591</v>
      </c>
      <c r="K34" s="147">
        <f t="shared" si="3"/>
        <v>-7.9213184182891361E-3</v>
      </c>
      <c r="L34" s="150">
        <f t="shared" si="4"/>
        <v>-5.6408608532487999E-3</v>
      </c>
      <c r="M34" s="150">
        <f>('Anual_1947-1989 (ref1987)'!Z36-1)</f>
        <v>6.7595601220407309E-2</v>
      </c>
      <c r="N34" s="150">
        <f>('Anual_1947-1989 (ref1987)'!BE36-1)</f>
        <v>6.1573442986382343E-2</v>
      </c>
      <c r="O34" s="150">
        <f t="shared" si="5"/>
        <v>-6.0221582340249658E-3</v>
      </c>
      <c r="P34" s="46">
        <f>('Anual_1947-1989 (ref1987)'!AI36/'Anual_1947-1989 (ref1987)'!AJ36)</f>
        <v>0.92130083096507642</v>
      </c>
      <c r="Q34" s="142">
        <f t="shared" si="6"/>
        <v>980.68142128927559</v>
      </c>
      <c r="R34" s="142">
        <f t="shared" si="7"/>
        <v>977.07965177864003</v>
      </c>
      <c r="S34" s="153">
        <f t="shared" si="0"/>
        <v>99.632727873451472</v>
      </c>
      <c r="T34" s="150">
        <f t="shared" si="8"/>
        <v>-5.6408608532487747E-3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(ref1987)'!AF37)</f>
        <v>0.21874389007335507</v>
      </c>
      <c r="I35" s="147">
        <f>('Anual_1947-1989 (ref1987)'!H37/'Anual_1947-1989 (ref1987)'!AF37)</f>
        <v>0.2731859465679724</v>
      </c>
      <c r="J35" s="147">
        <f t="shared" si="2"/>
        <v>2.3140156984354103</v>
      </c>
      <c r="K35" s="147">
        <f t="shared" si="3"/>
        <v>-5.3136929277281197E-2</v>
      </c>
      <c r="L35" s="150">
        <f t="shared" si="4"/>
        <v>-2.2447614342732861E-2</v>
      </c>
      <c r="M35" s="150">
        <f>('Anual_1947-1989 (ref1987)'!Z37-1)</f>
        <v>9.2000000000000082E-2</v>
      </c>
      <c r="N35" s="150">
        <f>('Anual_1947-1989 (ref1987)'!BE37-1)</f>
        <v>6.7487205137735762E-2</v>
      </c>
      <c r="O35" s="150">
        <f t="shared" si="5"/>
        <v>-2.451279486226432E-2</v>
      </c>
      <c r="P35" s="46">
        <f>('Anual_1947-1989 (ref1987)'!AI37/'Anual_1947-1989 (ref1987)'!AJ37)</f>
        <v>0.80615686519862451</v>
      </c>
      <c r="Q35" s="142">
        <f t="shared" si="6"/>
        <v>1070.9041120478889</v>
      </c>
      <c r="R35" s="142">
        <f t="shared" si="7"/>
        <v>1043.0200266741326</v>
      </c>
      <c r="S35" s="153">
        <f t="shared" si="0"/>
        <v>97.396210822233783</v>
      </c>
      <c r="T35" s="150">
        <f t="shared" si="8"/>
        <v>-2.2447614342732902E-2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(ref1987)'!AF38)</f>
        <v>0.41894762993295381</v>
      </c>
      <c r="I36" s="147">
        <f>('Anual_1947-1989 (ref1987)'!H38/'Anual_1947-1989 (ref1987)'!AF38)</f>
        <v>0.43580705424440547</v>
      </c>
      <c r="J36" s="147">
        <f t="shared" si="2"/>
        <v>4.2968982329385437</v>
      </c>
      <c r="K36" s="147">
        <f t="shared" si="3"/>
        <v>-5.8092401606910649E-2</v>
      </c>
      <c r="L36" s="150">
        <f t="shared" si="4"/>
        <v>-1.333927130545344E-2</v>
      </c>
      <c r="M36" s="150">
        <f>('Anual_1947-1989 (ref1987)'!Z38-1)</f>
        <v>-4.2499999999999982E-2</v>
      </c>
      <c r="N36" s="150">
        <f>('Anual_1947-1989 (ref1987)'!BE38-1)</f>
        <v>-5.5272352274971959E-2</v>
      </c>
      <c r="O36" s="150">
        <f t="shared" si="5"/>
        <v>-1.2772352274971976E-2</v>
      </c>
      <c r="P36" s="46">
        <f>('Anual_1947-1989 (ref1987)'!AI38/'Anual_1947-1989 (ref1987)'!AJ38)</f>
        <v>0.88110348439798869</v>
      </c>
      <c r="Q36" s="142">
        <f t="shared" si="6"/>
        <v>1025.3906872858536</v>
      </c>
      <c r="R36" s="142">
        <f t="shared" si="7"/>
        <v>985.36985632994936</v>
      </c>
      <c r="S36" s="153">
        <f t="shared" si="0"/>
        <v>96.097016341952852</v>
      </c>
      <c r="T36" s="150">
        <f t="shared" si="8"/>
        <v>-1.3339271305453537E-2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(ref1987)'!AF39)</f>
        <v>0.69298801998879522</v>
      </c>
      <c r="I37" s="147">
        <f>('Anual_1947-1989 (ref1987)'!H39/'Anual_1947-1989 (ref1987)'!AF39)</f>
        <v>0.75352987508922042</v>
      </c>
      <c r="J37" s="147">
        <f t="shared" si="2"/>
        <v>8.7885157078608565</v>
      </c>
      <c r="K37" s="147">
        <f t="shared" si="3"/>
        <v>-1.6982125011871574E-2</v>
      </c>
      <c r="L37" s="150">
        <f t="shared" si="4"/>
        <v>-1.9285820443307386E-3</v>
      </c>
      <c r="M37" s="150">
        <f>('Anual_1947-1989 (ref1987)'!Z39-1)</f>
        <v>8.2999999999999741E-3</v>
      </c>
      <c r="N37" s="150">
        <f>('Anual_1947-1989 (ref1987)'!BE39-1)</f>
        <v>6.3554107247014713E-3</v>
      </c>
      <c r="O37" s="150">
        <f t="shared" si="5"/>
        <v>-1.9445892752985028E-3</v>
      </c>
      <c r="P37" s="46">
        <f>('Anual_1947-1989 (ref1987)'!AI39/'Anual_1947-1989 (ref1987)'!AJ39)</f>
        <v>0.97212403283220372</v>
      </c>
      <c r="Q37" s="142">
        <f t="shared" si="6"/>
        <v>1033.9014299903261</v>
      </c>
      <c r="R37" s="142">
        <f t="shared" si="7"/>
        <v>991.63228648266625</v>
      </c>
      <c r="S37" s="153">
        <f t="shared" si="0"/>
        <v>95.911685361722022</v>
      </c>
      <c r="T37" s="150">
        <f t="shared" si="8"/>
        <v>-1.9285820443305512E-3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(ref1987)'!AF40)</f>
        <v>1.7526288506033383</v>
      </c>
      <c r="I38" s="147">
        <f>('Anual_1947-1989 (ref1987)'!H40/'Anual_1947-1989 (ref1987)'!AF40)</f>
        <v>1.3822906405527562</v>
      </c>
      <c r="J38" s="147">
        <f t="shared" si="2"/>
        <v>17.203562410632195</v>
      </c>
      <c r="K38" s="147">
        <f t="shared" si="3"/>
        <v>2.0154060595832135E-2</v>
      </c>
      <c r="L38" s="150">
        <f t="shared" si="4"/>
        <v>1.1728791043826581E-3</v>
      </c>
      <c r="M38" s="150">
        <f>('Anual_1947-1989 (ref1987)'!Z40-1)</f>
        <v>-2.9300000000000104E-2</v>
      </c>
      <c r="N38" s="150">
        <f>('Anual_1947-1989 (ref1987)'!BE40-1)</f>
        <v>-2.8161486253375556E-2</v>
      </c>
      <c r="O38" s="150">
        <f t="shared" si="5"/>
        <v>1.1385137466245476E-3</v>
      </c>
      <c r="P38" s="46">
        <f>('Anual_1947-1989 (ref1987)'!AI40/'Anual_1947-1989 (ref1987)'!AJ40)</f>
        <v>0.98944035360062144</v>
      </c>
      <c r="Q38" s="142">
        <f t="shared" si="6"/>
        <v>1003.6081180916094</v>
      </c>
      <c r="R38" s="142">
        <f t="shared" si="7"/>
        <v>963.70644747848132</v>
      </c>
      <c r="S38" s="153">
        <f t="shared" si="0"/>
        <v>96.024178173348957</v>
      </c>
      <c r="T38" s="150">
        <f t="shared" si="8"/>
        <v>1.1728791043832398E-3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(ref1987)'!AF41)</f>
        <v>6.1613788082995695</v>
      </c>
      <c r="I39" s="147">
        <f>('Anual_1947-1989 (ref1987)'!H41/'Anual_1947-1989 (ref1987)'!AF41)</f>
        <v>3.6039342454006293</v>
      </c>
      <c r="J39" s="147">
        <f t="shared" si="2"/>
        <v>42.298678016087202</v>
      </c>
      <c r="K39" s="147">
        <f t="shared" si="3"/>
        <v>0.37387945754174012</v>
      </c>
      <c r="L39" s="150">
        <f t="shared" si="4"/>
        <v>8.9178593671628489E-3</v>
      </c>
      <c r="M39" s="150">
        <f>('Anual_1947-1989 (ref1987)'!Z41-1)</f>
        <v>5.4000000000000048E-2</v>
      </c>
      <c r="N39" s="150">
        <f>('Anual_1947-1989 (ref1987)'!BE41-1)</f>
        <v>6.3399423772990016E-2</v>
      </c>
      <c r="O39" s="150">
        <f t="shared" si="5"/>
        <v>9.3994237729899677E-3</v>
      </c>
      <c r="P39" s="46">
        <f>('Anual_1947-1989 (ref1987)'!AI41/'Anual_1947-1989 (ref1987)'!AJ41)</f>
        <v>1.059696046486118</v>
      </c>
      <c r="Q39" s="142">
        <f t="shared" si="6"/>
        <v>1057.8029564685564</v>
      </c>
      <c r="R39" s="142">
        <f t="shared" si="7"/>
        <v>1024.8048809349323</v>
      </c>
      <c r="S39" s="153">
        <f t="shared" si="0"/>
        <v>96.880508290146281</v>
      </c>
      <c r="T39" s="150">
        <f t="shared" si="8"/>
        <v>8.9178593671630502E-3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(ref1987)'!AF42)</f>
        <v>17.66796645381811</v>
      </c>
      <c r="I40" s="147">
        <f>('Anual_1947-1989 (ref1987)'!H42/'Anual_1947-1989 (ref1987)'!AF42)</f>
        <v>10.235110530976808</v>
      </c>
      <c r="J40" s="147">
        <f t="shared" si="2"/>
        <v>135.10329014377888</v>
      </c>
      <c r="K40" s="147">
        <f t="shared" si="3"/>
        <v>-1.3312797389484103</v>
      </c>
      <c r="L40" s="150">
        <f t="shared" si="4"/>
        <v>-9.7576423636085447E-3</v>
      </c>
      <c r="M40" s="150">
        <f>('Anual_1947-1989 (ref1987)'!Z42-1)</f>
        <v>7.8500000000000014E-2</v>
      </c>
      <c r="N40" s="150">
        <f>('Anual_1947-1989 (ref1987)'!BE42-1)</f>
        <v>6.7976382710848382E-2</v>
      </c>
      <c r="O40" s="150">
        <f t="shared" si="5"/>
        <v>-1.0523617289151632E-2</v>
      </c>
      <c r="P40" s="46">
        <f>('Anual_1947-1989 (ref1987)'!AI42/'Anual_1947-1989 (ref1987)'!AJ42)</f>
        <v>0.95899699425229712</v>
      </c>
      <c r="Q40" s="142">
        <f t="shared" si="6"/>
        <v>1140.840488551338</v>
      </c>
      <c r="R40" s="142">
        <f t="shared" si="7"/>
        <v>1094.4674097253107</v>
      </c>
      <c r="S40" s="153">
        <f t="shared" si="0"/>
        <v>95.935182938246456</v>
      </c>
      <c r="T40" s="150">
        <f t="shared" si="8"/>
        <v>-9.7576423636082099E-3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(ref1987)'!AF43)</f>
        <v>71.790452925644502</v>
      </c>
      <c r="I41" s="147">
        <f>('Anual_1947-1989 (ref1987)'!H43/'Anual_1947-1989 (ref1987)'!AF43)</f>
        <v>51.743036545454821</v>
      </c>
      <c r="J41" s="147">
        <f t="shared" si="2"/>
        <v>526.86593476440282</v>
      </c>
      <c r="K41" s="147">
        <f t="shared" si="3"/>
        <v>15.71439282316652</v>
      </c>
      <c r="L41" s="150">
        <f t="shared" si="4"/>
        <v>3.0743119278261122E-2</v>
      </c>
      <c r="M41" s="150">
        <f>('Anual_1947-1989 (ref1987)'!Z43-1)</f>
        <v>7.4899999999999967E-2</v>
      </c>
      <c r="N41" s="150">
        <f>('Anual_1947-1989 (ref1987)'!BE43-1)</f>
        <v>0.10794577891220292</v>
      </c>
      <c r="O41" s="150">
        <f t="shared" si="5"/>
        <v>3.304577891220295E-2</v>
      </c>
      <c r="P41" s="46">
        <f>('Anual_1947-1989 (ref1987)'!AI43/'Anual_1947-1989 (ref1987)'!AJ43)</f>
        <v>1.2707583780920078</v>
      </c>
      <c r="Q41" s="142">
        <f t="shared" si="6"/>
        <v>1226.2894411438333</v>
      </c>
      <c r="R41" s="142">
        <f t="shared" si="7"/>
        <v>1212.6105467621305</v>
      </c>
      <c r="S41" s="178">
        <f t="shared" si="0"/>
        <v>98.884529710298764</v>
      </c>
      <c r="T41" s="150">
        <f t="shared" si="8"/>
        <v>3.0743119278261011E-2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(ref1987)'!AF44)</f>
        <v>74.554181024368305</v>
      </c>
      <c r="I42" s="147">
        <f>('Anual_1947-1989 (ref1987)'!H44/'Anual_1947-1989 (ref1987)'!AF44)</f>
        <v>48.804779050705378</v>
      </c>
      <c r="J42" s="147">
        <f t="shared" si="2"/>
        <v>1287.0261250529902</v>
      </c>
      <c r="K42" s="147">
        <f t="shared" si="3"/>
        <v>-31.618845228937062</v>
      </c>
      <c r="L42" s="150">
        <f t="shared" si="4"/>
        <v>-2.3978285240929504E-2</v>
      </c>
      <c r="M42" s="150">
        <f>('Anual_1947-1989 (ref1987)'!Z44-1)</f>
        <v>3.5299999999999887E-2</v>
      </c>
      <c r="N42" s="150">
        <f>('Anual_1947-1989 (ref1987)'!BE44-1)</f>
        <v>1.0475281290065697E-2</v>
      </c>
      <c r="O42" s="150">
        <f t="shared" si="5"/>
        <v>-2.482471870993419E-2</v>
      </c>
      <c r="P42" s="46">
        <f>('Anual_1947-1989 (ref1987)'!AI44/'Anual_1947-1989 (ref1987)'!AJ44)</f>
        <v>0.891479939868144</v>
      </c>
      <c r="Q42" s="142">
        <f t="shared" si="6"/>
        <v>1269.5774584162104</v>
      </c>
      <c r="R42" s="142">
        <f t="shared" si="7"/>
        <v>1225.3129833347641</v>
      </c>
      <c r="S42" s="178">
        <f t="shared" si="0"/>
        <v>96.513448250990066</v>
      </c>
      <c r="T42" s="150">
        <f t="shared" si="8"/>
        <v>-2.3978285240929376E-2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(ref1987)'!AF45)</f>
        <v>309.77265707072104</v>
      </c>
      <c r="I43" s="147">
        <f>('Anual_1947-1989 (ref1987)'!H45/'Anual_1947-1989 (ref1987)'!AF45)</f>
        <v>161.95367933514541</v>
      </c>
      <c r="J43" s="147">
        <f t="shared" si="2"/>
        <v>3982.5680839711158</v>
      </c>
      <c r="K43" s="147">
        <f t="shared" si="3"/>
        <v>-52.814967860447723</v>
      </c>
      <c r="L43" s="150">
        <f t="shared" si="4"/>
        <v>-1.3087968894669436E-2</v>
      </c>
      <c r="M43" s="150">
        <f>('Anual_1947-1989 (ref1987)'!Z45-1)</f>
        <v>-6.0000000000004494E-4</v>
      </c>
      <c r="N43" s="150">
        <f>('Anual_1947-1989 (ref1987)'!BE45-1)</f>
        <v>-1.3680116113332641E-2</v>
      </c>
      <c r="O43" s="150">
        <f t="shared" si="5"/>
        <v>-1.3080116113332596E-2</v>
      </c>
      <c r="P43" s="46">
        <f>('Anual_1947-1989 (ref1987)'!AI45/'Anual_1947-1989 (ref1987)'!AJ45)</f>
        <v>1.0793561025425611</v>
      </c>
      <c r="Q43" s="142">
        <f t="shared" si="6"/>
        <v>1268.8157119411608</v>
      </c>
      <c r="R43" s="142">
        <f t="shared" si="7"/>
        <v>1208.5505594475705</v>
      </c>
      <c r="S43" s="178">
        <f t="shared" si="0"/>
        <v>95.250283242363807</v>
      </c>
      <c r="T43" s="150">
        <f t="shared" si="8"/>
        <v>-1.3087968894669566E-2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5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(ref1987)'!AF46)</f>
        <v>2044.1530832713568</v>
      </c>
      <c r="I44" s="148">
        <f>('Anual_1947-1989 (ref1987)'!H46/'Anual_1947-1989 (ref1987)'!AF46)</f>
        <v>1250.1858826012437</v>
      </c>
      <c r="J44" s="148">
        <f t="shared" si="2"/>
        <v>29664.409965123305</v>
      </c>
      <c r="K44" s="148">
        <f t="shared" si="3"/>
        <v>-639.49020509066031</v>
      </c>
      <c r="L44" s="155">
        <f t="shared" si="4"/>
        <v>-2.1102571005669504E-2</v>
      </c>
      <c r="M44" s="155">
        <f>('Anual_1947-1989 (ref1987)'!Z46-1)</f>
        <v>3.1600000000000072E-2</v>
      </c>
      <c r="N44" s="155">
        <f>('Anual_1947-1989 (ref1987)'!BE46-1)</f>
        <v>9.830587750551345E-3</v>
      </c>
      <c r="O44" s="155">
        <f t="shared" si="5"/>
        <v>-2.1769412249448727E-2</v>
      </c>
      <c r="P44" s="141">
        <f>('Anual_1947-1989 (ref1987)'!AI46/'Anual_1947-1989 (ref1987)'!AJ46)</f>
        <v>0.95366387405000119</v>
      </c>
      <c r="Q44" s="143">
        <f t="shared" si="6"/>
        <v>1308.9102884385015</v>
      </c>
      <c r="R44" s="143">
        <f t="shared" si="7"/>
        <v>1220.4313217731979</v>
      </c>
      <c r="S44" s="156">
        <f t="shared" si="0"/>
        <v>93.240257376931694</v>
      </c>
      <c r="T44" s="150">
        <f t="shared" si="8"/>
        <v>-2.1102571005669479E-2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52">
        <f>('Anual_1947-1989 (ref1987)'!G47/'Anual_1947-1989 (ref1987)'!AF47)</f>
        <v>54064.921492063535</v>
      </c>
      <c r="I45" s="147">
        <f>('Anual_1947-1989 (ref1987)'!H47/'Anual_1947-1989 (ref1987)'!AF47)</f>
        <v>45893.928231550512</v>
      </c>
      <c r="J45" s="147">
        <f t="shared" si="2"/>
        <v>405902.25089325913</v>
      </c>
      <c r="K45" s="152">
        <f t="shared" si="3"/>
        <v>-1179.6634980801609</v>
      </c>
      <c r="L45" s="150">
        <f t="shared" si="4"/>
        <v>-2.8978528801604222E-3</v>
      </c>
      <c r="M45" s="150">
        <f>('Anual_1947-1989 (ref1987)'!Z47-1)</f>
        <v>-4.3499999999999983E-2</v>
      </c>
      <c r="N45" s="150">
        <f>('Anual_1947-1989 (ref1987)'!BE47-1)</f>
        <v>-4.6271796279873545E-2</v>
      </c>
      <c r="O45" s="150">
        <f t="shared" si="5"/>
        <v>-2.7717962798735618E-3</v>
      </c>
      <c r="P45" s="46">
        <f>('Anual_1947-1989 (ref1987)'!AI47/'Anual_1947-1989 (ref1987)'!AJ47)</f>
        <v>0.90386306159807417</v>
      </c>
      <c r="Q45" s="142">
        <f t="shared" si="6"/>
        <v>1251.9726908914267</v>
      </c>
      <c r="R45" s="142">
        <f t="shared" si="7"/>
        <v>1163.9597722785315</v>
      </c>
      <c r="S45" s="178">
        <f t="shared" si="0"/>
        <v>92.97006082854503</v>
      </c>
      <c r="T45" s="150">
        <f t="shared" si="8"/>
        <v>-2.8978528801606451E-3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ref="G46:G56" si="9">(D46-E46+F46)</f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ref="J46:J56" si="10">(D46-E46+F46+H46-I46)</f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6"/>
        <v>1264.8865923590433</v>
      </c>
      <c r="R46" s="142">
        <f t="shared" si="7"/>
        <v>1184.1767335682398</v>
      </c>
      <c r="S46" s="178">
        <f t="shared" si="0"/>
        <v>93.619201968116556</v>
      </c>
      <c r="T46" s="150">
        <f t="shared" si="8"/>
        <v>6.9822600285125436E-3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9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10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6"/>
        <v>1258.0109236958733</v>
      </c>
      <c r="R47" s="142">
        <f t="shared" si="7"/>
        <v>1185.3839476360292</v>
      </c>
      <c r="S47" s="178">
        <f t="shared" si="0"/>
        <v>94.226840586846777</v>
      </c>
      <c r="T47" s="150">
        <f t="shared" si="8"/>
        <v>6.4905340566474568E-3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9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10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6"/>
        <v>1319.9650204245588</v>
      </c>
      <c r="R48" s="142">
        <f t="shared" si="7"/>
        <v>1243.3847356798319</v>
      </c>
      <c r="S48" s="178">
        <f t="shared" si="0"/>
        <v>94.198309533983306</v>
      </c>
      <c r="T48" s="150">
        <f t="shared" si="8"/>
        <v>-3.0279114407083529E-4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9"/>
        <v>14925.395636363637</v>
      </c>
      <c r="H49" s="149">
        <f>('Anual_1900-2000 (ref1985e2000)'!G8/'Anual_1900-2000 (ref1985e2000)'!J24)</f>
        <v>1424.8712316161341</v>
      </c>
      <c r="I49" s="149">
        <f>('Anual_1900-2000 (ref1985e2000)'!H8/'Anual_1900-2000 (ref1985e2000)'!J24)</f>
        <v>1372.2394817204756</v>
      </c>
      <c r="J49" s="149">
        <f t="shared" si="10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6"/>
        <v>1397.2208959739185</v>
      </c>
      <c r="R49" s="142">
        <f t="shared" si="7"/>
        <v>1321.082484150478</v>
      </c>
      <c r="S49" s="178">
        <f t="shared" si="0"/>
        <v>94.550724796427488</v>
      </c>
      <c r="T49" s="150">
        <f t="shared" si="8"/>
        <v>3.7412058049410835E-3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9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10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6"/>
        <v>1456.2366232260526</v>
      </c>
      <c r="R50" s="142">
        <f t="shared" si="7"/>
        <v>1387.4605829185148</v>
      </c>
      <c r="S50" s="178">
        <f t="shared" si="0"/>
        <v>95.277138398347944</v>
      </c>
      <c r="T50" s="150">
        <f t="shared" si="8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5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9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10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6"/>
        <v>1494.9519798435836</v>
      </c>
      <c r="R51" s="143">
        <f t="shared" si="7"/>
        <v>1427.9522864793721</v>
      </c>
      <c r="S51" s="156">
        <f t="shared" si="0"/>
        <v>95.518271204187997</v>
      </c>
      <c r="T51" s="150">
        <f t="shared" si="8"/>
        <v>2.5308569284678839E-3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9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10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si="6"/>
        <v>1545.7032971137046</v>
      </c>
      <c r="R52" s="142">
        <f t="shared" si="7"/>
        <v>1476.9967801523269</v>
      </c>
      <c r="S52" s="178">
        <f t="shared" si="0"/>
        <v>95.554999650342111</v>
      </c>
      <c r="T52" s="150">
        <f t="shared" si="8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9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10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6"/>
        <v>1550.9292875316537</v>
      </c>
      <c r="R53" s="142">
        <f t="shared" si="7"/>
        <v>1479.8060380522356</v>
      </c>
      <c r="S53" s="178">
        <f t="shared" si="0"/>
        <v>95.414152659879633</v>
      </c>
      <c r="T53" s="150">
        <f t="shared" si="8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9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10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6"/>
        <v>1558.1866683006494</v>
      </c>
      <c r="R54" s="142">
        <f t="shared" si="7"/>
        <v>1467.4945591539583</v>
      </c>
      <c r="S54" s="178">
        <f t="shared" si="0"/>
        <v>94.179637716603011</v>
      </c>
      <c r="T54" s="150">
        <f t="shared" si="8"/>
        <v>-1.2938488776159551E-2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9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10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6"/>
        <v>1626.5591115433576</v>
      </c>
      <c r="R55" s="143">
        <f t="shared" si="7"/>
        <v>1524.8435503207293</v>
      </c>
      <c r="S55" s="156">
        <f t="shared" si="0"/>
        <v>93.746580711344961</v>
      </c>
      <c r="T55" s="150">
        <f t="shared" si="8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9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10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6"/>
        <v>1649.166598151083</v>
      </c>
      <c r="R56" s="142">
        <f t="shared" si="7"/>
        <v>1538.7964595246615</v>
      </c>
      <c r="S56" s="153">
        <f t="shared" si="0"/>
        <v>93.307520371188701</v>
      </c>
      <c r="T56" s="150">
        <f t="shared" si="8"/>
        <v>-4.6834811128543263E-3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ref="G57:G69" si="11">(D57-E57+F57)</f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ref="J57:J69" si="12">(D57-E57+F57+H57-I57)</f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6"/>
        <v>1699.5232711813089</v>
      </c>
      <c r="R57" s="142">
        <f t="shared" si="7"/>
        <v>1590.7797737550043</v>
      </c>
      <c r="S57" s="153">
        <f t="shared" si="0"/>
        <v>93.601529365895715</v>
      </c>
      <c r="T57" s="150">
        <f t="shared" si="8"/>
        <v>3.1509678270027486E-3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1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6"/>
        <v>1718.9119254998081</v>
      </c>
      <c r="R58" s="142">
        <f t="shared" si="7"/>
        <v>1605.2076906460643</v>
      </c>
      <c r="S58" s="153">
        <f t="shared" si="0"/>
        <v>93.385104078518623</v>
      </c>
      <c r="T58" s="150">
        <f t="shared" si="8"/>
        <v>-2.312198196367854E-3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1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6"/>
        <v>1817.9206445473662</v>
      </c>
      <c r="R59" s="142">
        <f t="shared" si="7"/>
        <v>1706.5517312004108</v>
      </c>
      <c r="S59" s="153">
        <f t="shared" si="0"/>
        <v>93.873829769137998</v>
      </c>
      <c r="T59" s="150">
        <f t="shared" si="8"/>
        <v>5.2334437643122289E-3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1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6"/>
        <v>1876.1328643710867</v>
      </c>
      <c r="R60" s="142">
        <f t="shared" si="7"/>
        <v>1752.0227625417197</v>
      </c>
      <c r="S60" s="153">
        <f t="shared" si="0"/>
        <v>93.38479144061202</v>
      </c>
      <c r="T60" s="150">
        <f t="shared" si="8"/>
        <v>-5.2095278282420221E-3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1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6"/>
        <v>1950.4650366232108</v>
      </c>
      <c r="R61" s="142">
        <f t="shared" si="7"/>
        <v>1835.475152405568</v>
      </c>
      <c r="S61" s="153">
        <f t="shared" si="0"/>
        <v>94.104488824023122</v>
      </c>
      <c r="T61" s="150">
        <f t="shared" si="8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1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6"/>
        <v>2068.8557405874813</v>
      </c>
      <c r="R62" s="142">
        <f t="shared" si="7"/>
        <v>1949.3537754871757</v>
      </c>
      <c r="S62" s="153">
        <f t="shared" si="0"/>
        <v>94.223765207216843</v>
      </c>
      <c r="T62" s="150">
        <f t="shared" si="8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1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6"/>
        <v>2174.2472955526564</v>
      </c>
      <c r="R63" s="142">
        <f t="shared" si="7"/>
        <v>2056.8412820485464</v>
      </c>
      <c r="S63" s="153">
        <f t="shared" si="0"/>
        <v>94.600153637341094</v>
      </c>
      <c r="T63" s="150">
        <f t="shared" si="8"/>
        <v>3.994623111234219E-3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1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6"/>
        <v>2171.5118314801302</v>
      </c>
      <c r="R64" s="142">
        <f t="shared" si="7"/>
        <v>2054.1527212971037</v>
      </c>
      <c r="S64" s="153">
        <f t="shared" si="0"/>
        <v>94.595511363019696</v>
      </c>
      <c r="T64" s="150">
        <f t="shared" si="8"/>
        <v>-4.907258754771604E-5</v>
      </c>
    </row>
    <row r="65" spans="1:20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1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6"/>
        <v>2334.988145821183</v>
      </c>
      <c r="R65" s="142">
        <f t="shared" si="7"/>
        <v>2245.343603592994</v>
      </c>
      <c r="S65" s="153">
        <f t="shared" si="0"/>
        <v>96.160813818750142</v>
      </c>
      <c r="T65" s="150">
        <f t="shared" si="8"/>
        <v>1.6547322734198788E-2</v>
      </c>
    </row>
    <row r="66" spans="1:20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1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6"/>
        <v>2427.790453591052</v>
      </c>
      <c r="R66" s="142">
        <f t="shared" si="7"/>
        <v>2353.2246695690224</v>
      </c>
      <c r="S66" s="153">
        <f t="shared" si="0"/>
        <v>96.928656511037175</v>
      </c>
      <c r="T66" s="150">
        <f t="shared" si="8"/>
        <v>7.9849853780804558E-3</v>
      </c>
    </row>
    <row r="67" spans="1:20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1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6"/>
        <v>2474.4325807538612</v>
      </c>
      <c r="R67" s="142">
        <f t="shared" si="7"/>
        <v>2385.4744869256151</v>
      </c>
      <c r="S67" s="153">
        <f t="shared" ref="S67:S72" si="13">(R67/Q67)*100</f>
        <v>96.404909371135744</v>
      </c>
      <c r="T67" s="150">
        <f t="shared" si="8"/>
        <v>-5.4034292721450994E-3</v>
      </c>
    </row>
    <row r="68" spans="1:20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si="11"/>
        <v>5056917</v>
      </c>
      <c r="H68" s="146">
        <f>('Anual_2000-2017 (ref2010)'!H17/'Anual_2000-2017 (ref2010)'!D39)</f>
        <v>574897.41585101443</v>
      </c>
      <c r="I68" s="146">
        <f>-('Anual_2000-2017 (ref2010)'!I17/'Anual_2000-2017 (ref2010)'!D39)</f>
        <v>688663.83067825425</v>
      </c>
      <c r="J68" s="146">
        <f t="shared" si="12"/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2449.0856462131123</v>
      </c>
      <c r="S68" s="178">
        <f t="shared" si="13"/>
        <v>96.088361712867822</v>
      </c>
      <c r="T68" s="247">
        <f t="shared" ref="T68:T73" si="18">(S68/S67)-1</f>
        <v>-3.2835221809014437E-3</v>
      </c>
    </row>
    <row r="69" spans="1:20" s="116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1"/>
        <v>5474011</v>
      </c>
      <c r="H69" s="146">
        <f>('Anual_2000-2017 (ref2010)'!H18/'Anual_2000-2017 (ref2010)'!D40)</f>
        <v>587167.38296469382</v>
      </c>
      <c r="I69" s="146">
        <f>-('Anual_2000-2017 (ref2010)'!I18/'Anual_2000-2017 (ref2010)'!D40)</f>
        <v>729082.19866146636</v>
      </c>
      <c r="J69" s="146">
        <f t="shared" si="12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2449.3048414008467</v>
      </c>
      <c r="S69" s="178">
        <f t="shared" si="13"/>
        <v>95.615103895936855</v>
      </c>
      <c r="T69" s="247">
        <f t="shared" si="18"/>
        <v>-4.9252355695807992E-3</v>
      </c>
    </row>
    <row r="70" spans="1:20" s="116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ref="G70" si="19">(D70-E70+F70)</f>
        <v>5572323</v>
      </c>
      <c r="H70" s="146">
        <f>('Anual_2000-2017 (ref2010)'!H19/'Anual_2000-2017 (ref2010)'!D41)</f>
        <v>710644.87046501588</v>
      </c>
      <c r="I70" s="146">
        <f>-('Anual_2000-2017 (ref2010)'!I19/'Anual_2000-2017 (ref2010)'!D41)</f>
        <v>774174.64831383969</v>
      </c>
      <c r="J70" s="146">
        <f t="shared" ref="J70" si="20">(D70-E70+F70+H70-I70)</f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21">Q69*(M70+1)</f>
        <v>2470.8003136315056</v>
      </c>
      <c r="R70" s="249">
        <f t="shared" ref="R70" si="22">R69*(N70+1)</f>
        <v>2334.8024995688747</v>
      </c>
      <c r="S70" s="178">
        <f t="shared" si="13"/>
        <v>94.495799061044096</v>
      </c>
      <c r="T70" s="247">
        <f t="shared" si="18"/>
        <v>-1.1706360075819822E-2</v>
      </c>
    </row>
    <row r="71" spans="1:20" ht="15.75" thickBot="1">
      <c r="B71" s="140">
        <v>2016</v>
      </c>
      <c r="C71" s="197">
        <f>('Anual_2000-2017 (ref2010)'!F42)</f>
        <v>0.93483906010056916</v>
      </c>
      <c r="D71" s="145">
        <f>'Anual_2000-2017 (ref2010)'!K20</f>
        <v>5797599</v>
      </c>
      <c r="E71" s="145">
        <f>('Anual_2000-2017 (ref2010)'!N42)</f>
        <v>780144</v>
      </c>
      <c r="F71" s="145">
        <f>('Anual_2000-2017 (ref2010)'!O42)</f>
        <v>755463</v>
      </c>
      <c r="G71" s="145">
        <f t="shared" ref="G71" si="23">(D71-E71+F71)</f>
        <v>5772918</v>
      </c>
      <c r="H71" s="145">
        <f>('Anual_2000-2017 (ref2010)'!H20/'Anual_2000-2017 (ref2010)'!D42)</f>
        <v>722579.13400715636</v>
      </c>
      <c r="I71" s="145">
        <f>-('Anual_2000-2017 (ref2010)'!I20/'Anual_2000-2017 (ref2010)'!D42)</f>
        <v>699413.57852021477</v>
      </c>
      <c r="J71" s="145">
        <f t="shared" ref="J71" si="24">(D71-E71+F71+H71-I71)</f>
        <v>5796083.5554869408</v>
      </c>
      <c r="K71" s="250">
        <f t="shared" si="14"/>
        <v>-1515.4445130592212</v>
      </c>
      <c r="L71" s="251">
        <f t="shared" si="15"/>
        <v>-2.6139174390281584E-4</v>
      </c>
      <c r="M71" s="155">
        <f>('Anual_2000-2017 (ref2010)'!J42-1)</f>
        <v>-3.3054543131702308E-2</v>
      </c>
      <c r="N71" s="155">
        <f>('Anual_2000-2017 (ref2010)'!T42-1)</f>
        <v>-3.3307294690931855E-2</v>
      </c>
      <c r="O71" s="155">
        <f t="shared" si="16"/>
        <v>-2.5275155922954706E-4</v>
      </c>
      <c r="P71" s="141">
        <f>('Anual_2000-2017 (ref2010)'!B42/'Anual_2000-2017 (ref2010)'!C42)</f>
        <v>1.0004370868484982</v>
      </c>
      <c r="Q71" s="143">
        <f t="shared" ref="Q71" si="25">Q70*(M71+1)</f>
        <v>2389.1291380947496</v>
      </c>
      <c r="R71" s="143">
        <f t="shared" ref="R71" si="26">R70*(N71+1)</f>
        <v>2257.0365446706101</v>
      </c>
      <c r="S71" s="252">
        <f t="shared" ref="S71" si="27">(R71/Q71)*100</f>
        <v>94.471098639336049</v>
      </c>
      <c r="T71" s="251">
        <f t="shared" si="18"/>
        <v>-2.6139174390271691E-4</v>
      </c>
    </row>
    <row r="72" spans="1:20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ref="G72" si="28">(D72-E72+F72)</f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ref="J72" si="29">(D72-E72+F72+H72-I72)</f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30">Q71*(M72+1)</f>
        <v>2414.5461574463952</v>
      </c>
      <c r="R72" s="142">
        <f t="shared" ref="R72" si="31">R71*(N72+1)</f>
        <v>2294.97914136294</v>
      </c>
      <c r="S72" s="153">
        <f t="shared" si="13"/>
        <v>95.048054239314766</v>
      </c>
      <c r="T72" s="150">
        <f t="shared" si="18"/>
        <v>6.1072180623342742E-3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32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33">(D73-E73+F73+H73-I73)</f>
        <v>6632650.5240193047</v>
      </c>
      <c r="K73" s="146">
        <f t="shared" ref="K73" si="34">(J73-D73)</f>
        <v>-602.26241030264646</v>
      </c>
      <c r="L73" s="150">
        <f t="shared" ref="L73" si="35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6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7">Q72*(M73+1)</f>
        <v>2441.5306226357488</v>
      </c>
      <c r="R73" s="142">
        <f t="shared" ref="R73" si="38">R72*(N73+1)</f>
        <v>2320.4166504331988</v>
      </c>
      <c r="S73" s="153">
        <f t="shared" ref="S73" si="39">(R73/Q73)*100</f>
        <v>95.039424405342828</v>
      </c>
      <c r="T73" s="150">
        <f t="shared" si="18"/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1" topLeftCell="L56" activePane="bottomRight" state="frozen"/>
      <selection pane="topRight" activeCell="C1" sqref="C1"/>
      <selection pane="bottomLeft" activeCell="A2" sqref="A2"/>
      <selection pane="bottomRight" activeCell="C72" sqref="C72:V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2"/>
      <c r="C1" s="194" t="s">
        <v>95</v>
      </c>
      <c r="D1" s="195" t="s">
        <v>96</v>
      </c>
      <c r="E1" s="195" t="s">
        <v>97</v>
      </c>
      <c r="F1" s="195" t="s">
        <v>98</v>
      </c>
      <c r="G1" s="195" t="s">
        <v>101</v>
      </c>
      <c r="H1" s="195" t="s">
        <v>99</v>
      </c>
      <c r="I1" s="195" t="s">
        <v>102</v>
      </c>
      <c r="J1" s="195" t="s">
        <v>100</v>
      </c>
      <c r="K1" s="200" t="s">
        <v>107</v>
      </c>
      <c r="L1" s="200" t="s">
        <v>108</v>
      </c>
      <c r="M1" s="195" t="s">
        <v>103</v>
      </c>
      <c r="N1" s="195" t="s">
        <v>104</v>
      </c>
      <c r="O1" s="196" t="s">
        <v>105</v>
      </c>
      <c r="P1" s="199" t="s">
        <v>106</v>
      </c>
      <c r="Q1" s="201"/>
      <c r="R1" s="113" t="s">
        <v>92</v>
      </c>
      <c r="S1" s="113" t="s">
        <v>73</v>
      </c>
      <c r="T1" s="113" t="s">
        <v>109</v>
      </c>
      <c r="U1" s="222" t="s">
        <v>114</v>
      </c>
      <c r="V1" s="223" t="s">
        <v>111</v>
      </c>
      <c r="W1" s="222" t="s">
        <v>113</v>
      </c>
      <c r="X1" s="222" t="s">
        <v>112</v>
      </c>
    </row>
    <row r="2" spans="1:24" s="1" customFormat="1">
      <c r="A2" s="157" t="s">
        <v>83</v>
      </c>
      <c r="B2" s="118">
        <v>1947</v>
      </c>
      <c r="C2" s="230">
        <f>('Anual_1947-1989 (ref1987)'!G4/'Anual_1947-1989 (ref1987)'!B4)</f>
        <v>0.12661064425770308</v>
      </c>
      <c r="D2" s="230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2">
        <v>100</v>
      </c>
      <c r="P2" s="154"/>
      <c r="Q2" s="220">
        <v>1</v>
      </c>
      <c r="R2" s="154">
        <f>'SNA 2008'!S2</f>
        <v>100</v>
      </c>
      <c r="S2" s="153"/>
      <c r="T2" s="112"/>
      <c r="U2" s="112"/>
      <c r="V2" s="112"/>
      <c r="W2" s="112"/>
      <c r="X2" s="112"/>
    </row>
    <row r="3" spans="1:24">
      <c r="A3" s="117"/>
      <c r="B3" s="119">
        <v>1948</v>
      </c>
      <c r="C3" s="230">
        <f>('Anual_1947-1989 (ref1987)'!G5/'Anual_1947-1989 (ref1987)'!B5)</f>
        <v>0.11089681774349082</v>
      </c>
      <c r="D3" s="230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198">
        <f>(O3/O2)-1</f>
        <v>-3.2170126982176139E-3</v>
      </c>
      <c r="Q3" s="48">
        <f>(Q2*N3)</f>
        <v>0.99678298730178239</v>
      </c>
      <c r="R3" s="154">
        <f>'SNA 2008'!S3</f>
        <v>99.676557659978997</v>
      </c>
      <c r="S3" s="150">
        <f>'SNA 2008'!O3</f>
        <v>-3.5481624700304248E-3</v>
      </c>
      <c r="T3" s="150">
        <f>(R3/R2)-1</f>
        <v>-3.2344234002100736E-3</v>
      </c>
      <c r="U3" s="48">
        <f>(T3-P3)</f>
        <v>-1.7410701992459643E-5</v>
      </c>
      <c r="V3" s="236">
        <f>U3^2</f>
        <v>3.031325438702382E-10</v>
      </c>
      <c r="W3" s="236">
        <f>AVERAGE(V3:V71)</f>
        <v>2.2755598274168935E-6</v>
      </c>
      <c r="X3" s="237">
        <f>SQRT(W3)</f>
        <v>1.5084958824660058E-3</v>
      </c>
    </row>
    <row r="4" spans="1:24">
      <c r="A4" s="117"/>
      <c r="B4" s="119">
        <v>1949</v>
      </c>
      <c r="C4" s="230">
        <f>('Anual_1947-1989 (ref1987)'!G6/'Anual_1947-1989 (ref1987)'!B6)</f>
        <v>8.8879702356345583E-2</v>
      </c>
      <c r="D4" s="230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198">
        <f>(O4/O3)-1</f>
        <v>-2.2267746609960781E-5</v>
      </c>
      <c r="Q4" s="48">
        <f t="shared" ref="Q4:Q67" si="3">(Q3*N4)</f>
        <v>0.99676079119079608</v>
      </c>
      <c r="R4" s="154">
        <f>'SNA 2008'!S4</f>
        <v>99.67426889854741</v>
      </c>
      <c r="S4" s="150">
        <f>'SNA 2008'!O4</f>
        <v>-2.472994773983217E-5</v>
      </c>
      <c r="T4" s="150">
        <f t="shared" ref="T4:T67" si="4">(R4/R3)-1</f>
        <v>-2.296188276684763E-5</v>
      </c>
      <c r="U4" s="48">
        <f t="shared" ref="U4:U67" si="5">(T4-P4)</f>
        <v>-6.9413615688684871E-7</v>
      </c>
      <c r="V4" s="236">
        <f t="shared" ref="V4:V67" si="6">U4^2</f>
        <v>4.8182500429764385E-13</v>
      </c>
      <c r="W4" s="48"/>
    </row>
    <row r="5" spans="1:24">
      <c r="A5" s="117"/>
      <c r="B5" s="119">
        <v>1950</v>
      </c>
      <c r="C5" s="230">
        <f>('Anual_1947-1989 (ref1987)'!G7/'Anual_1947-1989 (ref1987)'!B7)</f>
        <v>9.2007104795737121E-2</v>
      </c>
      <c r="D5" s="230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198">
        <f t="shared" ref="P5:P68" si="13">(O5/O4)-1</f>
        <v>4.4219874896394229E-2</v>
      </c>
      <c r="Q5" s="48">
        <f t="shared" si="3"/>
        <v>1.040837428678884</v>
      </c>
      <c r="R5" s="154">
        <f>'SNA 2008'!S5</f>
        <v>103.71847328750074</v>
      </c>
      <c r="S5" s="150">
        <f>'SNA 2008'!O5</f>
        <v>4.3333252755517471E-2</v>
      </c>
      <c r="T5" s="150">
        <f t="shared" si="4"/>
        <v>4.0574206699922621E-2</v>
      </c>
      <c r="U5" s="48">
        <f t="shared" si="5"/>
        <v>-3.6456681964716076E-3</v>
      </c>
      <c r="V5" s="236">
        <f t="shared" si="6"/>
        <v>1.3290896598764544E-5</v>
      </c>
      <c r="W5" s="48"/>
    </row>
    <row r="6" spans="1:24">
      <c r="A6" s="117"/>
      <c r="B6" s="119">
        <v>1951</v>
      </c>
      <c r="C6" s="230">
        <f>('Anual_1947-1989 (ref1987)'!G8/'Anual_1947-1989 (ref1987)'!B8)</f>
        <v>9.6043577981651376E-2</v>
      </c>
      <c r="D6" s="230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198">
        <f t="shared" si="13"/>
        <v>-1.2875672860803933E-2</v>
      </c>
      <c r="Q6" s="48">
        <f t="shared" si="3"/>
        <v>1.0274359464459344</v>
      </c>
      <c r="R6" s="154">
        <f>'SNA 2008'!S6</f>
        <v>102.43225392450066</v>
      </c>
      <c r="S6" s="150">
        <f>'SNA 2008'!O6</f>
        <v>-1.3008715506706903E-2</v>
      </c>
      <c r="T6" s="150">
        <f t="shared" si="4"/>
        <v>-1.2401063400102053E-2</v>
      </c>
      <c r="U6" s="48">
        <f t="shared" si="5"/>
        <v>4.7460946070188026E-4</v>
      </c>
      <c r="V6" s="236">
        <f t="shared" si="6"/>
        <v>2.2525414018772962E-7</v>
      </c>
      <c r="W6" s="48"/>
    </row>
    <row r="7" spans="1:24">
      <c r="A7" s="117"/>
      <c r="B7" s="119">
        <v>1952</v>
      </c>
      <c r="C7" s="230">
        <f>('Anual_1947-1989 (ref1987)'!G9/'Anual_1947-1989 (ref1987)'!B9)</f>
        <v>7.0697220867869337E-2</v>
      </c>
      <c r="D7" s="230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198">
        <f t="shared" si="13"/>
        <v>-3.0604692689478741E-3</v>
      </c>
      <c r="Q7" s="48">
        <f t="shared" si="3"/>
        <v>1.0242915103060242</v>
      </c>
      <c r="R7" s="154">
        <f>'SNA 2008'!S7</f>
        <v>102.06723416733365</v>
      </c>
      <c r="S7" s="150">
        <f>'SNA 2008'!O7</f>
        <v>-3.8236608532395966E-3</v>
      </c>
      <c r="T7" s="150">
        <f t="shared" si="4"/>
        <v>-3.5635236283685368E-3</v>
      </c>
      <c r="U7" s="48">
        <f t="shared" si="5"/>
        <v>-5.0305435942066268E-4</v>
      </c>
      <c r="V7" s="236">
        <f t="shared" si="6"/>
        <v>2.5306368853213326E-7</v>
      </c>
      <c r="W7" s="48"/>
    </row>
    <row r="8" spans="1:24">
      <c r="A8" s="117"/>
      <c r="B8" s="119">
        <v>1953</v>
      </c>
      <c r="C8" s="230">
        <f>('Anual_1947-1989 (ref1987)'!G10/'Anual_1947-1989 (ref1987)'!B10)</f>
        <v>6.5985699693564853E-2</v>
      </c>
      <c r="D8" s="230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198">
        <f t="shared" si="13"/>
        <v>7.550991578537225E-3</v>
      </c>
      <c r="Q8" s="48">
        <f t="shared" si="3"/>
        <v>1.0320259268743122</v>
      </c>
      <c r="R8" s="154">
        <f>'SNA 2008'!S8</f>
        <v>102.60518152015987</v>
      </c>
      <c r="S8" s="150">
        <f>'SNA 2008'!O8</f>
        <v>5.5182339661097313E-3</v>
      </c>
      <c r="T8" s="150">
        <f t="shared" si="4"/>
        <v>5.2705195473827793E-3</v>
      </c>
      <c r="U8" s="48">
        <f t="shared" si="5"/>
        <v>-2.2804720311544457E-3</v>
      </c>
      <c r="V8" s="236">
        <f t="shared" si="6"/>
        <v>5.2005526848776834E-6</v>
      </c>
      <c r="W8" s="48"/>
    </row>
    <row r="9" spans="1:24">
      <c r="A9" s="117"/>
      <c r="B9" s="119">
        <v>1954</v>
      </c>
      <c r="C9" s="230">
        <f>('Anual_1947-1989 (ref1987)'!G11/'Anual_1947-1989 (ref1987)'!B11)</f>
        <v>6.6746126340881992E-2</v>
      </c>
      <c r="D9" s="230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198">
        <f t="shared" si="13"/>
        <v>1.5605217346291944E-2</v>
      </c>
      <c r="Q9" s="48">
        <f t="shared" si="3"/>
        <v>1.0481309157701941</v>
      </c>
      <c r="R9" s="154">
        <f>'SNA 2008'!S9</f>
        <v>103.8689499785626</v>
      </c>
      <c r="S9" s="150">
        <f>'SNA 2008'!O9</f>
        <v>1.3277520471911775E-2</v>
      </c>
      <c r="T9" s="150">
        <f t="shared" si="4"/>
        <v>1.2316809343146273E-2</v>
      </c>
      <c r="U9" s="48">
        <f t="shared" si="5"/>
        <v>-3.2884080031456708E-3</v>
      </c>
      <c r="V9" s="236">
        <f t="shared" si="6"/>
        <v>1.0813627195152498E-5</v>
      </c>
      <c r="W9" s="48"/>
    </row>
    <row r="10" spans="1:24">
      <c r="A10" s="117"/>
      <c r="B10" s="119">
        <v>1955</v>
      </c>
      <c r="C10" s="230">
        <f>('Anual_1947-1989 (ref1987)'!G12/'Anual_1947-1989 (ref1987)'!B12)</f>
        <v>7.6224377071314603E-2</v>
      </c>
      <c r="D10" s="230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198">
        <f t="shared" si="13"/>
        <v>-1.6185116243051745E-2</v>
      </c>
      <c r="Q10" s="48">
        <f t="shared" si="3"/>
        <v>1.0311667950605174</v>
      </c>
      <c r="R10" s="154">
        <f>'SNA 2008'!S10</f>
        <v>102.07853787505208</v>
      </c>
      <c r="S10" s="150">
        <f>'SNA 2008'!O10</f>
        <v>-1.875409705230946E-2</v>
      </c>
      <c r="T10" s="150">
        <f t="shared" si="4"/>
        <v>-1.7237221555431503E-2</v>
      </c>
      <c r="U10" s="48">
        <f t="shared" si="5"/>
        <v>-1.0521053123797586E-3</v>
      </c>
      <c r="V10" s="236">
        <f t="shared" si="6"/>
        <v>1.1069255883377093E-6</v>
      </c>
      <c r="W10" s="48"/>
    </row>
    <row r="11" spans="1:24">
      <c r="A11" s="117"/>
      <c r="B11" s="119">
        <v>1956</v>
      </c>
      <c r="C11" s="230">
        <f>('Anual_1947-1989 (ref1987)'!G13/'Anual_1947-1989 (ref1987)'!B13)</f>
        <v>6.7645057828749133E-2</v>
      </c>
      <c r="D11" s="230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198">
        <f t="shared" si="13"/>
        <v>-1.8151804729994447E-3</v>
      </c>
      <c r="Q11" s="48">
        <f t="shared" si="3"/>
        <v>1.0292950412297182</v>
      </c>
      <c r="R11" s="154">
        <f>'SNA 2008'!S11</f>
        <v>101.87422007857</v>
      </c>
      <c r="S11" s="150">
        <f>'SNA 2008'!O11</f>
        <v>-2.0596201410860715E-3</v>
      </c>
      <c r="T11" s="150">
        <f t="shared" si="4"/>
        <v>-2.0015744811330283E-3</v>
      </c>
      <c r="U11" s="48">
        <f t="shared" si="5"/>
        <v>-1.8639400813358353E-4</v>
      </c>
      <c r="V11" s="236">
        <f t="shared" si="6"/>
        <v>3.4742726268102406E-8</v>
      </c>
      <c r="W11" s="48"/>
    </row>
    <row r="12" spans="1:24">
      <c r="A12" s="117"/>
      <c r="B12" s="119">
        <v>1957</v>
      </c>
      <c r="C12" s="230">
        <f>('Anual_1947-1989 (ref1987)'!G14/'Anual_1947-1989 (ref1987)'!B14)</f>
        <v>5.5724579663730983E-2</v>
      </c>
      <c r="D12" s="230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198">
        <f t="shared" si="13"/>
        <v>-5.680133523326969E-4</v>
      </c>
      <c r="Q12" s="48">
        <f t="shared" si="3"/>
        <v>1.0287103879028099</v>
      </c>
      <c r="R12" s="154">
        <f>'SNA 2008'!S12</f>
        <v>101.81134538607881</v>
      </c>
      <c r="S12" s="150">
        <f>'SNA 2008'!O12</f>
        <v>-6.6470245132466133E-4</v>
      </c>
      <c r="T12" s="150">
        <f t="shared" si="4"/>
        <v>-6.1717962054286257E-4</v>
      </c>
      <c r="U12" s="48">
        <f t="shared" si="5"/>
        <v>-4.9166268210165676E-5</v>
      </c>
      <c r="V12" s="236">
        <f t="shared" si="6"/>
        <v>2.4173219297139479E-9</v>
      </c>
      <c r="W12" s="48"/>
    </row>
    <row r="13" spans="1:24">
      <c r="A13" s="117"/>
      <c r="B13" s="119">
        <v>1958</v>
      </c>
      <c r="C13" s="230">
        <f>('Anual_1947-1989 (ref1987)'!G15/'Anual_1947-1989 (ref1987)'!B15)</f>
        <v>5.7234726688102894E-2</v>
      </c>
      <c r="D13" s="230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198">
        <f t="shared" si="13"/>
        <v>-3.3512031888882632E-3</v>
      </c>
      <c r="Q13" s="48">
        <f t="shared" si="3"/>
        <v>1.0252629703704275</v>
      </c>
      <c r="R13" s="154">
        <f>'SNA 2008'!S13</f>
        <v>101.56303424633548</v>
      </c>
      <c r="S13" s="150">
        <f>'SNA 2008'!O13</f>
        <v>-2.7023387402680399E-3</v>
      </c>
      <c r="T13" s="150">
        <f t="shared" si="4"/>
        <v>-2.4389338811083849E-3</v>
      </c>
      <c r="U13" s="48">
        <f t="shared" si="5"/>
        <v>9.1226930777987825E-4</v>
      </c>
      <c r="V13" s="236">
        <f t="shared" si="6"/>
        <v>8.3223528991717824E-7</v>
      </c>
      <c r="W13" s="48"/>
    </row>
    <row r="14" spans="1:24">
      <c r="A14" s="117"/>
      <c r="B14" s="119">
        <v>1959</v>
      </c>
      <c r="C14" s="230">
        <f>('Anual_1947-1989 (ref1987)'!G16/'Anual_1947-1989 (ref1987)'!B16)</f>
        <v>5.9493016037247812E-2</v>
      </c>
      <c r="D14" s="230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198">
        <f t="shared" si="13"/>
        <v>4.6350373825942981E-5</v>
      </c>
      <c r="Q14" s="48">
        <f t="shared" si="3"/>
        <v>1.0253104916923741</v>
      </c>
      <c r="R14" s="154">
        <f>'SNA 2008'!S14</f>
        <v>101.52216858322294</v>
      </c>
      <c r="S14" s="150">
        <f>'SNA 2008'!O14</f>
        <v>-4.4179950343692376E-4</v>
      </c>
      <c r="T14" s="150">
        <f t="shared" si="4"/>
        <v>-4.0236748946886891E-4</v>
      </c>
      <c r="U14" s="48">
        <f t="shared" si="5"/>
        <v>-4.4871786329481189E-4</v>
      </c>
      <c r="V14" s="236">
        <f t="shared" si="6"/>
        <v>2.0134772083986149E-7</v>
      </c>
      <c r="W14" s="48"/>
    </row>
    <row r="15" spans="1:24">
      <c r="A15" s="117"/>
      <c r="B15" s="119">
        <v>1960</v>
      </c>
      <c r="C15" s="230">
        <f>('Anual_1947-1989 (ref1987)'!G17/'Anual_1947-1989 (ref1987)'!B17)</f>
        <v>5.319550053415447E-2</v>
      </c>
      <c r="D15" s="230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198">
        <f t="shared" si="13"/>
        <v>-4.1022994851838135E-3</v>
      </c>
      <c r="Q15" s="48">
        <f t="shared" si="3"/>
        <v>1.0211043609901509</v>
      </c>
      <c r="R15" s="154">
        <f>'SNA 2008'!S15</f>
        <v>101.11657907963243</v>
      </c>
      <c r="S15" s="150">
        <f>'SNA 2008'!O15</f>
        <v>-4.3706209502833993E-3</v>
      </c>
      <c r="T15" s="150">
        <f t="shared" si="4"/>
        <v>-3.995083135542199E-3</v>
      </c>
      <c r="U15" s="48">
        <f t="shared" si="5"/>
        <v>1.0721634964161453E-4</v>
      </c>
      <c r="V15" s="236">
        <f t="shared" si="6"/>
        <v>1.1495345630472936E-8</v>
      </c>
      <c r="W15" s="48"/>
    </row>
    <row r="16" spans="1:24">
      <c r="A16" s="117"/>
      <c r="B16" s="119">
        <v>1961</v>
      </c>
      <c r="C16" s="230">
        <f>('Anual_1947-1989 (ref1987)'!G18/'Anual_1947-1989 (ref1987)'!B18)</f>
        <v>5.7943603851444286E-2</v>
      </c>
      <c r="D16" s="230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198">
        <f t="shared" si="13"/>
        <v>-4.0677882815876032E-4</v>
      </c>
      <c r="Q16" s="48">
        <f t="shared" si="3"/>
        <v>1.0206889973547595</v>
      </c>
      <c r="R16" s="154">
        <f>'SNA 2008'!S16</f>
        <v>101.07935469616727</v>
      </c>
      <c r="S16" s="150">
        <f>'SNA 2008'!O16</f>
        <v>-3.9979280164637032E-4</v>
      </c>
      <c r="T16" s="150">
        <f t="shared" si="4"/>
        <v>-3.681333348495297E-4</v>
      </c>
      <c r="U16" s="48">
        <f t="shared" si="5"/>
        <v>3.8645493309230616E-5</v>
      </c>
      <c r="V16" s="236">
        <f t="shared" si="6"/>
        <v>1.4934741531137883E-9</v>
      </c>
      <c r="W16" s="48"/>
    </row>
    <row r="17" spans="1:23">
      <c r="A17" s="117"/>
      <c r="B17" s="119">
        <v>1962</v>
      </c>
      <c r="C17" s="230">
        <f>('Anual_1947-1989 (ref1987)'!G19/'Anual_1947-1989 (ref1987)'!B19)</f>
        <v>6.6611202061136299E-2</v>
      </c>
      <c r="D17" s="230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198">
        <f t="shared" si="13"/>
        <v>-3.2568788363547263E-3</v>
      </c>
      <c r="Q17" s="48">
        <f t="shared" si="3"/>
        <v>1.0173647369607746</v>
      </c>
      <c r="R17" s="154">
        <f>'SNA 2008'!S17</f>
        <v>100.70826365136934</v>
      </c>
      <c r="S17" s="150">
        <f>'SNA 2008'!O17</f>
        <v>-3.9135890305559418E-3</v>
      </c>
      <c r="T17" s="150">
        <f t="shared" si="4"/>
        <v>-3.6712842688142455E-3</v>
      </c>
      <c r="U17" s="48">
        <f t="shared" si="5"/>
        <v>-4.1440543245951922E-4</v>
      </c>
      <c r="V17" s="236">
        <f t="shared" si="6"/>
        <v>1.7173186245196113E-7</v>
      </c>
      <c r="W17" s="48"/>
    </row>
    <row r="18" spans="1:23">
      <c r="A18" s="117"/>
      <c r="B18" s="119">
        <v>1963</v>
      </c>
      <c r="C18" s="230">
        <f>('Anual_1947-1989 (ref1987)'!G20/'Anual_1947-1989 (ref1987)'!B20)</f>
        <v>8.6447165777000262E-2</v>
      </c>
      <c r="D18" s="230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198">
        <f t="shared" si="13"/>
        <v>-2.7245927580843432E-4</v>
      </c>
      <c r="Q18" s="48">
        <f t="shared" si="3"/>
        <v>1.0170875465013092</v>
      </c>
      <c r="R18" s="154">
        <f>'SNA 2008'!S18</f>
        <v>100.66951835852016</v>
      </c>
      <c r="S18" s="150">
        <f>'SNA 2008'!O18</f>
        <v>-3.8703640786819093E-4</v>
      </c>
      <c r="T18" s="150">
        <f t="shared" si="4"/>
        <v>-3.8472803963041091E-4</v>
      </c>
      <c r="U18" s="48">
        <f t="shared" si="5"/>
        <v>-1.1226876382197659E-4</v>
      </c>
      <c r="V18" s="236">
        <f t="shared" si="6"/>
        <v>1.2604275330114759E-8</v>
      </c>
      <c r="W18" s="48"/>
    </row>
    <row r="19" spans="1:23">
      <c r="A19" s="117"/>
      <c r="B19" s="119">
        <v>1964</v>
      </c>
      <c r="C19" s="230">
        <f>('Anual_1947-1989 (ref1987)'!G21/'Anual_1947-1989 (ref1987)'!B21)</f>
        <v>6.5198980681783508E-2</v>
      </c>
      <c r="D19" s="230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198">
        <f t="shared" si="13"/>
        <v>1.4490180647293238E-2</v>
      </c>
      <c r="Q19" s="48">
        <f t="shared" si="3"/>
        <v>1.0318253287842254</v>
      </c>
      <c r="R19" s="154">
        <f>'SNA 2008'!S19</f>
        <v>101.86575209008204</v>
      </c>
      <c r="S19" s="150">
        <f>'SNA 2008'!O19</f>
        <v>1.2286794439900994E-2</v>
      </c>
      <c r="T19" s="150">
        <f t="shared" si="4"/>
        <v>1.1882779922534725E-2</v>
      </c>
      <c r="U19" s="48">
        <f t="shared" si="5"/>
        <v>-2.6074007247585129E-3</v>
      </c>
      <c r="V19" s="236">
        <f t="shared" si="6"/>
        <v>6.7985385394712183E-6</v>
      </c>
      <c r="W19" s="48"/>
    </row>
    <row r="20" spans="1:23">
      <c r="A20" s="117"/>
      <c r="B20" s="119">
        <v>1965</v>
      </c>
      <c r="C20" s="230">
        <f>('Anual_1947-1989 (ref1987)'!G22/'Anual_1947-1989 (ref1987)'!B22)</f>
        <v>7.6081758942384323E-2</v>
      </c>
      <c r="D20" s="230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198">
        <f t="shared" si="13"/>
        <v>2.2941223606498529E-3</v>
      </c>
      <c r="Q20" s="48">
        <f t="shared" si="3"/>
        <v>1.0341924623432741</v>
      </c>
      <c r="R20" s="154">
        <f>'SNA 2008'!S20</f>
        <v>102.10917811591185</v>
      </c>
      <c r="S20" s="150">
        <f>'SNA 2008'!O20</f>
        <v>2.4470270462371158E-3</v>
      </c>
      <c r="T20" s="150">
        <f t="shared" si="4"/>
        <v>2.3896748498408726E-3</v>
      </c>
      <c r="U20" s="48">
        <f t="shared" si="5"/>
        <v>9.5552489191019774E-5</v>
      </c>
      <c r="V20" s="236">
        <f t="shared" si="6"/>
        <v>9.13027819059995E-9</v>
      </c>
      <c r="W20" s="48"/>
    </row>
    <row r="21" spans="1:23">
      <c r="A21" s="117"/>
      <c r="B21" s="119">
        <v>1966</v>
      </c>
      <c r="C21" s="230">
        <f>('Anual_1947-1989 (ref1987)'!G23/'Anual_1947-1989 (ref1987)'!B23)</f>
        <v>6.4890347035308729E-2</v>
      </c>
      <c r="D21" s="230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198">
        <f t="shared" si="13"/>
        <v>-6.4465143465085584E-3</v>
      </c>
      <c r="Q21" s="48">
        <f t="shared" si="3"/>
        <v>1.0275255257977272</v>
      </c>
      <c r="R21" s="154">
        <f>'SNA 2008'!S21</f>
        <v>101.34515437415588</v>
      </c>
      <c r="S21" s="150">
        <f>'SNA 2008'!O21</f>
        <v>-7.9837419857420322E-3</v>
      </c>
      <c r="T21" s="150">
        <f t="shared" si="4"/>
        <v>-7.4824198554283017E-3</v>
      </c>
      <c r="U21" s="48">
        <f t="shared" si="5"/>
        <v>-1.0359055089197433E-3</v>
      </c>
      <c r="V21" s="236">
        <f t="shared" si="6"/>
        <v>1.0731002234102725E-6</v>
      </c>
      <c r="W21" s="48"/>
    </row>
    <row r="22" spans="1:23">
      <c r="A22" s="117"/>
      <c r="B22" s="119">
        <v>1967</v>
      </c>
      <c r="C22" s="230">
        <f>('Anual_1947-1989 (ref1987)'!G24/'Anual_1947-1989 (ref1987)'!B24)</f>
        <v>5.7231557203773722E-2</v>
      </c>
      <c r="D22" s="230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198">
        <f t="shared" si="13"/>
        <v>-1.3463147910393047E-3</v>
      </c>
      <c r="Q22" s="48">
        <f t="shared" si="3"/>
        <v>1.0261421529841752</v>
      </c>
      <c r="R22" s="154">
        <f>'SNA 2008'!S22</f>
        <v>101.20281151908286</v>
      </c>
      <c r="S22" s="150">
        <f>'SNA 2008'!O22</f>
        <v>-1.463525867635429E-3</v>
      </c>
      <c r="T22" s="150">
        <f t="shared" si="4"/>
        <v>-1.4045353816080075E-3</v>
      </c>
      <c r="U22" s="48">
        <f t="shared" si="5"/>
        <v>-5.8220590568702768E-5</v>
      </c>
      <c r="V22" s="236">
        <f t="shared" si="6"/>
        <v>3.3896371661685216E-9</v>
      </c>
      <c r="W22" s="48"/>
    </row>
    <row r="23" spans="1:23">
      <c r="A23" s="117"/>
      <c r="B23" s="119">
        <v>1968</v>
      </c>
      <c r="C23" s="230">
        <f>('Anual_1947-1989 (ref1987)'!G25/'Anual_1947-1989 (ref1987)'!B25)</f>
        <v>5.9627857707235325E-2</v>
      </c>
      <c r="D23" s="230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198">
        <f t="shared" si="13"/>
        <v>-3.4989778118651449E-3</v>
      </c>
      <c r="Q23" s="48">
        <f t="shared" si="3"/>
        <v>1.022551704359064</v>
      </c>
      <c r="R23" s="154">
        <f>'SNA 2008'!S23</f>
        <v>100.85507875451798</v>
      </c>
      <c r="S23" s="150">
        <f>'SNA 2008'!O23</f>
        <v>-3.7727269604583835E-3</v>
      </c>
      <c r="T23" s="150">
        <f t="shared" si="4"/>
        <v>-3.4359990532408791E-3</v>
      </c>
      <c r="U23" s="48">
        <f t="shared" si="5"/>
        <v>6.2978758624265829E-5</v>
      </c>
      <c r="V23" s="236">
        <f t="shared" si="6"/>
        <v>3.9663240378535373E-9</v>
      </c>
      <c r="W23" s="48"/>
    </row>
    <row r="24" spans="1:23">
      <c r="A24" s="117"/>
      <c r="B24" s="119">
        <v>1969</v>
      </c>
      <c r="C24" s="230">
        <f>('Anual_1947-1989 (ref1987)'!G26/'Anual_1947-1989 (ref1987)'!B26)</f>
        <v>6.7060105680317048E-2</v>
      </c>
      <c r="D24" s="230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198">
        <f t="shared" si="13"/>
        <v>3.086972846664926E-3</v>
      </c>
      <c r="Q24" s="48">
        <f t="shared" si="3"/>
        <v>1.0257082937047313</v>
      </c>
      <c r="R24" s="154">
        <f>'SNA 2008'!S24</f>
        <v>101.1498706190612</v>
      </c>
      <c r="S24" s="150">
        <f>'SNA 2008'!O24</f>
        <v>3.2006032384399585E-3</v>
      </c>
      <c r="T24" s="150">
        <f t="shared" si="4"/>
        <v>2.9229253319087434E-3</v>
      </c>
      <c r="U24" s="48">
        <f t="shared" si="5"/>
        <v>-1.6404751475618262E-4</v>
      </c>
      <c r="V24" s="236">
        <f t="shared" si="6"/>
        <v>2.6911587097679956E-8</v>
      </c>
      <c r="W24" s="48"/>
    </row>
    <row r="25" spans="1:23">
      <c r="A25" s="117"/>
      <c r="B25" s="119">
        <v>1970</v>
      </c>
      <c r="C25" s="230">
        <f>('Anual_1947-1989 (ref1987)'!G27/'Anual_1947-1989 (ref1987)'!B27)</f>
        <v>7.0298117189823039E-2</v>
      </c>
      <c r="D25" s="230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198">
        <f t="shared" si="13"/>
        <v>6.7959930437202498E-3</v>
      </c>
      <c r="Q25" s="48">
        <f t="shared" si="3"/>
        <v>1.0326790001336348</v>
      </c>
      <c r="R25" s="154">
        <f>'SNA 2008'!S25</f>
        <v>101.79489954176124</v>
      </c>
      <c r="S25" s="150">
        <f>'SNA 2008'!O25</f>
        <v>7.0401665004864444E-3</v>
      </c>
      <c r="T25" s="150">
        <f t="shared" si="4"/>
        <v>6.3769624098608535E-3</v>
      </c>
      <c r="U25" s="48">
        <f t="shared" si="5"/>
        <v>-4.1903063385939632E-4</v>
      </c>
      <c r="V25" s="236">
        <f t="shared" si="6"/>
        <v>1.7558667211260744E-7</v>
      </c>
      <c r="W25" s="48"/>
    </row>
    <row r="26" spans="1:23">
      <c r="A26" s="117"/>
      <c r="B26" s="119">
        <v>1971</v>
      </c>
      <c r="C26" s="230">
        <f>('Anual_1947-1989 (ref1987)'!G28/'Anual_1947-1989 (ref1987)'!B28)</f>
        <v>6.4573173983102819E-2</v>
      </c>
      <c r="D26" s="230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198">
        <f t="shared" si="13"/>
        <v>-4.4197282556152073E-3</v>
      </c>
      <c r="Q26" s="48">
        <f t="shared" si="3"/>
        <v>1.0281148395777637</v>
      </c>
      <c r="R26" s="154">
        <f>'SNA 2008'!S26</f>
        <v>101.34203321419375</v>
      </c>
      <c r="S26" s="150">
        <f>'SNA 2008'!O26</f>
        <v>-4.9534368038748333E-3</v>
      </c>
      <c r="T26" s="150">
        <f t="shared" si="4"/>
        <v>-4.4488115770643377E-3</v>
      </c>
      <c r="U26" s="48">
        <f t="shared" si="5"/>
        <v>-2.9083321449130395E-5</v>
      </c>
      <c r="V26" s="236">
        <f t="shared" si="6"/>
        <v>8.4583958651344807E-10</v>
      </c>
      <c r="W26" s="48"/>
    </row>
    <row r="27" spans="1:23">
      <c r="A27" s="117"/>
      <c r="B27" s="119">
        <v>1972</v>
      </c>
      <c r="C27" s="230">
        <f>('Anual_1947-1989 (ref1987)'!G29/'Anual_1947-1989 (ref1987)'!B29)</f>
        <v>7.2718974061046174E-2</v>
      </c>
      <c r="D27" s="230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198">
        <f t="shared" si="13"/>
        <v>-5.8226780962034042E-4</v>
      </c>
      <c r="Q27" s="48">
        <f t="shared" si="3"/>
        <v>1.0275162014020847</v>
      </c>
      <c r="R27" s="154">
        <f>'SNA 2008'!S27</f>
        <v>101.2807289615109</v>
      </c>
      <c r="S27" s="150">
        <f>'SNA 2008'!O27</f>
        <v>-6.7715430297532464E-4</v>
      </c>
      <c r="T27" s="150">
        <f t="shared" si="4"/>
        <v>-6.0492424257241328E-4</v>
      </c>
      <c r="U27" s="48">
        <f t="shared" si="5"/>
        <v>-2.2656432952072869E-5</v>
      </c>
      <c r="V27" s="236">
        <f t="shared" si="6"/>
        <v>5.1331395411177335E-10</v>
      </c>
      <c r="W27" s="48"/>
    </row>
    <row r="28" spans="1:23">
      <c r="A28" s="117"/>
      <c r="B28" s="119">
        <v>1973</v>
      </c>
      <c r="C28" s="230">
        <f>('Anual_1947-1989 (ref1987)'!G30/'Anual_1947-1989 (ref1987)'!B30)</f>
        <v>7.8447270591648521E-2</v>
      </c>
      <c r="D28" s="230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198">
        <f t="shared" si="13"/>
        <v>7.7344492761191042E-3</v>
      </c>
      <c r="Q28" s="48">
        <f t="shared" si="3"/>
        <v>1.0354634733422197</v>
      </c>
      <c r="R28" s="154">
        <f>'SNA 2008'!S28</f>
        <v>102.03551248104475</v>
      </c>
      <c r="S28" s="150">
        <f>'SNA 2008'!O28</f>
        <v>8.4933939381821588E-3</v>
      </c>
      <c r="T28" s="150">
        <f t="shared" si="4"/>
        <v>7.4523902747647419E-3</v>
      </c>
      <c r="U28" s="48">
        <f t="shared" si="5"/>
        <v>-2.8205900135436224E-4</v>
      </c>
      <c r="V28" s="236">
        <f t="shared" si="6"/>
        <v>7.9557280245020121E-8</v>
      </c>
      <c r="W28" s="48"/>
    </row>
    <row r="29" spans="1:23">
      <c r="A29" s="117"/>
      <c r="B29" s="119">
        <v>1974</v>
      </c>
      <c r="C29" s="230">
        <f>('Anual_1947-1989 (ref1987)'!G31/'Anual_1947-1989 (ref1987)'!B31)</f>
        <v>7.6729601302119338E-2</v>
      </c>
      <c r="D29" s="230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198">
        <f t="shared" si="13"/>
        <v>-2.6115187232658488E-2</v>
      </c>
      <c r="Q29" s="48">
        <f t="shared" si="3"/>
        <v>1.0084221508633087</v>
      </c>
      <c r="R29" s="154">
        <f>'SNA 2008'!S29</f>
        <v>99.625219030715641</v>
      </c>
      <c r="S29" s="150">
        <f>'SNA 2008'!O29</f>
        <v>-2.5548235481950066E-2</v>
      </c>
      <c r="T29" s="150">
        <f t="shared" si="4"/>
        <v>-2.3622103635504987E-2</v>
      </c>
      <c r="U29" s="48">
        <f t="shared" si="5"/>
        <v>2.4930835971535004E-3</v>
      </c>
      <c r="V29" s="236">
        <f t="shared" si="6"/>
        <v>6.2154658223958371E-6</v>
      </c>
      <c r="W29" s="48"/>
    </row>
    <row r="30" spans="1:23">
      <c r="A30" s="117"/>
      <c r="B30" s="119">
        <v>1975</v>
      </c>
      <c r="C30" s="230">
        <f>('Anual_1947-1989 (ref1987)'!G32/'Anual_1947-1989 (ref1987)'!B32)</f>
        <v>7.2179830062000003E-2</v>
      </c>
      <c r="D30" s="230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198">
        <f t="shared" si="13"/>
        <v>-2.68001463198142E-3</v>
      </c>
      <c r="Q30" s="48">
        <f t="shared" si="3"/>
        <v>1.0057195647437809</v>
      </c>
      <c r="R30" s="154">
        <f>'SNA 2008'!S30</f>
        <v>99.337966163488971</v>
      </c>
      <c r="S30" s="150">
        <f>'SNA 2008'!O30</f>
        <v>-3.0323066568820334E-3</v>
      </c>
      <c r="T30" s="150">
        <f t="shared" si="4"/>
        <v>-2.8833348626124966E-3</v>
      </c>
      <c r="U30" s="48">
        <f t="shared" si="5"/>
        <v>-2.0332023063107663E-4</v>
      </c>
      <c r="V30" s="236">
        <f t="shared" si="6"/>
        <v>4.1339116183874191E-8</v>
      </c>
      <c r="W30" s="48"/>
    </row>
    <row r="31" spans="1:23">
      <c r="A31" s="117"/>
      <c r="B31" s="119">
        <v>1976</v>
      </c>
      <c r="C31" s="230">
        <f>('Anual_1947-1989 (ref1987)'!G33/'Anual_1947-1989 (ref1987)'!B33)</f>
        <v>7.0131939587136941E-2</v>
      </c>
      <c r="D31" s="230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198">
        <f t="shared" si="13"/>
        <v>8.9102536891476625E-3</v>
      </c>
      <c r="Q31" s="48">
        <f t="shared" si="3"/>
        <v>1.0146807812057872</v>
      </c>
      <c r="R31" s="154">
        <f>'SNA 2008'!S31</f>
        <v>100.19840059701733</v>
      </c>
      <c r="S31" s="150">
        <f>'SNA 2008'!O31</f>
        <v>9.550128159216742E-3</v>
      </c>
      <c r="T31" s="150">
        <f t="shared" si="4"/>
        <v>8.6616876382616947E-3</v>
      </c>
      <c r="U31" s="48">
        <f t="shared" si="5"/>
        <v>-2.4856605088596773E-4</v>
      </c>
      <c r="V31" s="236">
        <f t="shared" si="6"/>
        <v>6.1785081653045498E-8</v>
      </c>
      <c r="W31" s="48"/>
    </row>
    <row r="32" spans="1:23">
      <c r="A32" s="117"/>
      <c r="B32" s="119">
        <v>1977</v>
      </c>
      <c r="C32" s="230">
        <f>('Anual_1947-1989 (ref1987)'!G34/'Anual_1947-1989 (ref1987)'!B34)</f>
        <v>7.2452708524399737E-2</v>
      </c>
      <c r="D32" s="230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198">
        <f t="shared" si="13"/>
        <v>1.1322531708006123E-2</v>
      </c>
      <c r="Q32" s="48">
        <f t="shared" si="3"/>
        <v>1.0261695365244941</v>
      </c>
      <c r="R32" s="154">
        <f>'SNA 2008'!S32</f>
        <v>101.27267703865539</v>
      </c>
      <c r="S32" s="150">
        <f>'SNA 2008'!O32</f>
        <v>1.1250526544617445E-2</v>
      </c>
      <c r="T32" s="150">
        <f t="shared" si="4"/>
        <v>1.0721492910437114E-2</v>
      </c>
      <c r="U32" s="48">
        <f t="shared" si="5"/>
        <v>-6.0103879756900902E-4</v>
      </c>
      <c r="V32" s="236">
        <f t="shared" si="6"/>
        <v>3.6124763618320019E-7</v>
      </c>
      <c r="W32" s="48"/>
    </row>
    <row r="33" spans="1:24">
      <c r="A33" s="117"/>
      <c r="B33" s="119">
        <v>1978</v>
      </c>
      <c r="C33" s="230">
        <f>('Anual_1947-1989 (ref1987)'!G35/'Anual_1947-1989 (ref1987)'!B35)</f>
        <v>6.6929654136610089E-2</v>
      </c>
      <c r="D33" s="230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198">
        <f t="shared" si="13"/>
        <v>-9.8179484134377493E-3</v>
      </c>
      <c r="Q33" s="48">
        <f t="shared" si="3"/>
        <v>1.0160946569514553</v>
      </c>
      <c r="R33" s="154">
        <f>'SNA 2008'!S33</f>
        <v>100.19793045694259</v>
      </c>
      <c r="S33" s="150">
        <f>'SNA 2008'!O33</f>
        <v>-1.1139829816209978E-2</v>
      </c>
      <c r="T33" s="150">
        <f t="shared" si="4"/>
        <v>-1.0612404185806001E-2</v>
      </c>
      <c r="U33" s="48">
        <f t="shared" si="5"/>
        <v>-7.9445577236825216E-4</v>
      </c>
      <c r="V33" s="236">
        <f t="shared" si="6"/>
        <v>6.3115997424923612E-7</v>
      </c>
      <c r="W33" s="48"/>
    </row>
    <row r="34" spans="1:24">
      <c r="A34" s="117"/>
      <c r="B34" s="119">
        <v>1979</v>
      </c>
      <c r="C34" s="230">
        <f>('Anual_1947-1989 (ref1987)'!G36/'Anual_1947-1989 (ref1987)'!B36)</f>
        <v>7.2407634768658552E-2</v>
      </c>
      <c r="D34" s="230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198">
        <f t="shared" si="13"/>
        <v>-6.2648986593362155E-3</v>
      </c>
      <c r="Q34" s="48">
        <f t="shared" si="3"/>
        <v>1.0097289268973615</v>
      </c>
      <c r="R34" s="154">
        <f>'SNA 2008'!S34</f>
        <v>99.632727873451472</v>
      </c>
      <c r="S34" s="150">
        <f>'SNA 2008'!O34</f>
        <v>-6.0221582340249658E-3</v>
      </c>
      <c r="T34" s="150">
        <f t="shared" si="4"/>
        <v>-5.6408608532487747E-3</v>
      </c>
      <c r="U34" s="48">
        <f t="shared" si="5"/>
        <v>6.2403780608744075E-4</v>
      </c>
      <c r="V34" s="236">
        <f t="shared" si="6"/>
        <v>3.894231834264263E-7</v>
      </c>
      <c r="W34" s="48"/>
    </row>
    <row r="35" spans="1:24">
      <c r="A35" s="117"/>
      <c r="B35" s="119">
        <v>1980</v>
      </c>
      <c r="C35" s="230">
        <f>('Anual_1947-1989 (ref1987)'!G37/'Anual_1947-1989 (ref1987)'!B37)</f>
        <v>8.9624031584755945E-2</v>
      </c>
      <c r="D35" s="230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198">
        <f t="shared" si="13"/>
        <v>-2.6664018340917806E-2</v>
      </c>
      <c r="Q35" s="48">
        <f t="shared" si="3"/>
        <v>0.98280549627121494</v>
      </c>
      <c r="R35" s="154">
        <f>'SNA 2008'!S35</f>
        <v>97.396210822233783</v>
      </c>
      <c r="S35" s="150">
        <f>'SNA 2008'!O35</f>
        <v>-2.451279486226432E-2</v>
      </c>
      <c r="T35" s="150">
        <f t="shared" si="4"/>
        <v>-2.2447614342732902E-2</v>
      </c>
      <c r="U35" s="48">
        <f t="shared" si="5"/>
        <v>4.2164039981849033E-3</v>
      </c>
      <c r="V35" s="236">
        <f t="shared" si="6"/>
        <v>1.7778062675909637E-5</v>
      </c>
      <c r="W35" s="48"/>
    </row>
    <row r="36" spans="1:24">
      <c r="A36" s="117"/>
      <c r="B36" s="119">
        <v>1981</v>
      </c>
      <c r="C36" s="230">
        <f>('Anual_1947-1989 (ref1987)'!G38/'Anual_1947-1989 (ref1987)'!B38)</f>
        <v>9.6228364440925265E-2</v>
      </c>
      <c r="D36" s="230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198">
        <f t="shared" si="13"/>
        <v>-1.1959222844000306E-2</v>
      </c>
      <c r="Q36" s="48">
        <f t="shared" si="3"/>
        <v>0.97105190632899907</v>
      </c>
      <c r="R36" s="154">
        <f>'SNA 2008'!S36</f>
        <v>96.097016341952852</v>
      </c>
      <c r="S36" s="150">
        <f>'SNA 2008'!O36</f>
        <v>-1.2772352274971976E-2</v>
      </c>
      <c r="T36" s="150">
        <f t="shared" si="4"/>
        <v>-1.3339271305453537E-2</v>
      </c>
      <c r="U36" s="48">
        <f t="shared" si="5"/>
        <v>-1.3800484614532316E-3</v>
      </c>
      <c r="V36" s="236">
        <f t="shared" si="6"/>
        <v>1.9045337559594316E-6</v>
      </c>
      <c r="W36" s="48"/>
    </row>
    <row r="37" spans="1:24">
      <c r="A37" s="117"/>
      <c r="B37" s="119">
        <v>1982</v>
      </c>
      <c r="C37" s="230">
        <f>('Anual_1947-1989 (ref1987)'!G39/'Anual_1947-1989 (ref1987)'!B39)</f>
        <v>7.9004586579844618E-2</v>
      </c>
      <c r="D37" s="230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198">
        <f t="shared" si="13"/>
        <v>-1.7583168821685424E-3</v>
      </c>
      <c r="Q37" s="48">
        <f t="shared" si="3"/>
        <v>0.96934448936863893</v>
      </c>
      <c r="R37" s="154">
        <f>'SNA 2008'!S37</f>
        <v>95.911685361722022</v>
      </c>
      <c r="S37" s="150">
        <f>'SNA 2008'!O37</f>
        <v>-1.9445892752985028E-3</v>
      </c>
      <c r="T37" s="150">
        <f t="shared" si="4"/>
        <v>-1.9285820443305512E-3</v>
      </c>
      <c r="U37" s="48">
        <f t="shared" si="5"/>
        <v>-1.7026516216200882E-4</v>
      </c>
      <c r="V37" s="236">
        <f t="shared" si="6"/>
        <v>2.8990225446055159E-8</v>
      </c>
      <c r="W37" s="48"/>
    </row>
    <row r="38" spans="1:24">
      <c r="A38" s="117"/>
      <c r="B38" s="119">
        <v>1983</v>
      </c>
      <c r="C38" s="230">
        <f>('Anual_1947-1989 (ref1987)'!G40/'Anual_1947-1989 (ref1987)'!B40)</f>
        <v>0.12243759810069144</v>
      </c>
      <c r="D38" s="230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198">
        <f t="shared" si="13"/>
        <v>1.4237187270433882E-3</v>
      </c>
      <c r="Q38" s="48">
        <f t="shared" si="3"/>
        <v>0.97072456327110934</v>
      </c>
      <c r="R38" s="154">
        <f>'SNA 2008'!S38</f>
        <v>96.024178173348957</v>
      </c>
      <c r="S38" s="150">
        <f>'SNA 2008'!O38</f>
        <v>1.1385137466245476E-3</v>
      </c>
      <c r="T38" s="150">
        <f t="shared" si="4"/>
        <v>1.1728791043832398E-3</v>
      </c>
      <c r="U38" s="48">
        <f t="shared" si="5"/>
        <v>-2.5083962266014836E-4</v>
      </c>
      <c r="V38" s="236">
        <f t="shared" si="6"/>
        <v>6.2920516296285616E-8</v>
      </c>
      <c r="W38" s="48"/>
    </row>
    <row r="39" spans="1:24">
      <c r="A39" s="117"/>
      <c r="B39" s="119">
        <v>1984</v>
      </c>
      <c r="C39" s="230">
        <f>('Anual_1947-1989 (ref1987)'!G41/'Anual_1947-1989 (ref1987)'!B41)</f>
        <v>0.15035384506617777</v>
      </c>
      <c r="D39" s="230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198">
        <f t="shared" si="13"/>
        <v>9.5239089239294028E-3</v>
      </c>
      <c r="Q39" s="48">
        <f t="shared" si="3"/>
        <v>0.97996965560192451</v>
      </c>
      <c r="R39" s="154">
        <f>'SNA 2008'!S39</f>
        <v>96.880508290146281</v>
      </c>
      <c r="S39" s="150">
        <f>'SNA 2008'!O39</f>
        <v>9.3994237729899677E-3</v>
      </c>
      <c r="T39" s="150">
        <f t="shared" si="4"/>
        <v>8.9178593671630502E-3</v>
      </c>
      <c r="U39" s="48">
        <f t="shared" si="5"/>
        <v>-6.0604955676635264E-4</v>
      </c>
      <c r="V39" s="236">
        <f t="shared" si="6"/>
        <v>3.6729606525669247E-7</v>
      </c>
      <c r="W39" s="48"/>
    </row>
    <row r="40" spans="1:24">
      <c r="A40" s="117"/>
      <c r="B40" s="119">
        <v>1985</v>
      </c>
      <c r="C40" s="230">
        <f>('Anual_1947-1989 (ref1987)'!G42/'Anual_1947-1989 (ref1987)'!B42)</f>
        <v>0.12948580675401197</v>
      </c>
      <c r="D40" s="230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198">
        <f t="shared" si="13"/>
        <v>-9.0820901402147713E-3</v>
      </c>
      <c r="Q40" s="48">
        <f t="shared" si="3"/>
        <v>0.97106948285507255</v>
      </c>
      <c r="R40" s="154">
        <f>'SNA 2008'!S40</f>
        <v>95.935182938246456</v>
      </c>
      <c r="S40" s="150">
        <f>'SNA 2008'!O40</f>
        <v>-1.0523617289151632E-2</v>
      </c>
      <c r="T40" s="150">
        <f t="shared" si="4"/>
        <v>-9.7576423636082099E-3</v>
      </c>
      <c r="U40" s="48">
        <f t="shared" si="5"/>
        <v>-6.7555222339343857E-4</v>
      </c>
      <c r="V40" s="236">
        <f t="shared" si="6"/>
        <v>4.5637080653181833E-7</v>
      </c>
      <c r="W40" s="48"/>
    </row>
    <row r="41" spans="1:24">
      <c r="A41" s="117"/>
      <c r="B41" s="119">
        <v>1986</v>
      </c>
      <c r="C41" s="230">
        <f>('Anual_1947-1989 (ref1987)'!G43/'Anual_1947-1989 (ref1987)'!B43)</f>
        <v>9.2173003191722919E-2</v>
      </c>
      <c r="D41" s="230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198">
        <f t="shared" si="13"/>
        <v>2.4758548314652407E-2</v>
      </c>
      <c r="Q41" s="48">
        <f t="shared" si="3"/>
        <v>0.99511175356322434</v>
      </c>
      <c r="R41" s="154">
        <f>'SNA 2008'!S41</f>
        <v>98.884529710298764</v>
      </c>
      <c r="S41" s="150">
        <f>'SNA 2008'!O41</f>
        <v>3.304577891220295E-2</v>
      </c>
      <c r="T41" s="150">
        <f t="shared" si="4"/>
        <v>3.0743119278261011E-2</v>
      </c>
      <c r="U41" s="48">
        <f t="shared" si="5"/>
        <v>5.9845709636086042E-3</v>
      </c>
      <c r="V41" s="236">
        <f t="shared" si="6"/>
        <v>3.5815089618467217E-5</v>
      </c>
      <c r="W41" s="48"/>
    </row>
    <row r="42" spans="1:24">
      <c r="A42" s="117"/>
      <c r="B42" s="119">
        <v>1987</v>
      </c>
      <c r="C42" s="230">
        <f>('Anual_1947-1989 (ref1987)'!G44/'Anual_1947-1989 (ref1987)'!B44)</f>
        <v>9.8284524863357078E-2</v>
      </c>
      <c r="D42" s="230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198">
        <f t="shared" si="13"/>
        <v>-2.7839415266484924E-2</v>
      </c>
      <c r="Q42" s="48">
        <f t="shared" si="3"/>
        <v>0.9674084242192178</v>
      </c>
      <c r="R42" s="154">
        <f>'SNA 2008'!S42</f>
        <v>96.513448250990066</v>
      </c>
      <c r="S42" s="150">
        <f>'SNA 2008'!O42</f>
        <v>-2.482471870993419E-2</v>
      </c>
      <c r="T42" s="150">
        <f t="shared" si="4"/>
        <v>-2.3978285240929376E-2</v>
      </c>
      <c r="U42" s="48">
        <f t="shared" si="5"/>
        <v>3.8611300255555481E-3</v>
      </c>
      <c r="V42" s="236">
        <f t="shared" si="6"/>
        <v>1.4908325074246588E-5</v>
      </c>
      <c r="W42" s="48"/>
    </row>
    <row r="43" spans="1:24">
      <c r="A43" s="117"/>
      <c r="B43" s="119">
        <v>1988</v>
      </c>
      <c r="C43" s="230">
        <f>('Anual_1947-1989 (ref1987)'!G45/'Anual_1947-1989 (ref1987)'!B45)</f>
        <v>0.1166736189573731</v>
      </c>
      <c r="D43" s="230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198">
        <f t="shared" si="13"/>
        <v>-1.7263548790484085E-2</v>
      </c>
      <c r="Q43" s="48">
        <f t="shared" si="3"/>
        <v>0.95070752168738415</v>
      </c>
      <c r="R43" s="154">
        <f>'SNA 2008'!S43</f>
        <v>95.250283242363807</v>
      </c>
      <c r="S43" s="150">
        <f>'SNA 2008'!O43</f>
        <v>-1.3080116113332596E-2</v>
      </c>
      <c r="T43" s="150">
        <f t="shared" si="4"/>
        <v>-1.3087968894669566E-2</v>
      </c>
      <c r="U43" s="48">
        <f t="shared" si="5"/>
        <v>4.1755798958145185E-3</v>
      </c>
      <c r="V43" s="236">
        <f t="shared" si="6"/>
        <v>1.7435467466330387E-5</v>
      </c>
      <c r="W43" s="48"/>
    </row>
    <row r="44" spans="1:24" s="134" customFormat="1" ht="15.75" thickBot="1">
      <c r="A44" s="117"/>
      <c r="B44" s="136">
        <v>1989</v>
      </c>
      <c r="C44" s="258">
        <f>('Anual_1947-1989 (ref1987)'!G46/'Anual_1947-1989 (ref1987)'!B46)</f>
        <v>8.9296096718890161E-2</v>
      </c>
      <c r="D44" s="258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7"/>
        <v>-4.7444002898725385E-2</v>
      </c>
      <c r="I44" s="82">
        <f>('Anual_1947-1989 (ref1987)'!AL46)</f>
        <v>0.60856098473946907</v>
      </c>
      <c r="J44" s="82">
        <f t="shared" si="8"/>
        <v>-0.4966581501475143</v>
      </c>
      <c r="K44" s="82">
        <f t="shared" si="9"/>
        <v>-3.4138046889669749E-3</v>
      </c>
      <c r="L44" s="82">
        <f t="shared" si="10"/>
        <v>-1.722579155839573E-2</v>
      </c>
      <c r="M44" s="82">
        <f t="shared" si="11"/>
        <v>-2.0639596247362703E-2</v>
      </c>
      <c r="N44" s="82">
        <f t="shared" si="12"/>
        <v>0.97957194236238387</v>
      </c>
      <c r="O44" s="82">
        <f t="shared" si="2"/>
        <v>93.128641363783913</v>
      </c>
      <c r="P44" s="259">
        <f t="shared" si="13"/>
        <v>-2.0428057637616126E-2</v>
      </c>
      <c r="Q44" s="82">
        <f t="shared" si="3"/>
        <v>0.93128641363783904</v>
      </c>
      <c r="R44" s="260">
        <f>'SNA 2008'!S44</f>
        <v>93.240257376931694</v>
      </c>
      <c r="S44" s="155">
        <f>'SNA 2008'!O44</f>
        <v>-2.1769412249448727E-2</v>
      </c>
      <c r="T44" s="155">
        <f t="shared" si="4"/>
        <v>-2.1102571005669479E-2</v>
      </c>
      <c r="U44" s="82">
        <f t="shared" si="5"/>
        <v>-6.7451336805335327E-4</v>
      </c>
      <c r="V44" s="261">
        <f t="shared" si="6"/>
        <v>4.549682836826784E-7</v>
      </c>
      <c r="W44" s="48"/>
      <c r="X44" s="225"/>
    </row>
    <row r="45" spans="1:24" s="116" customFormat="1">
      <c r="A45" s="158" t="s">
        <v>81</v>
      </c>
      <c r="B45" s="120">
        <v>1990</v>
      </c>
      <c r="C45" s="230">
        <f>('Anual_1947-1989 (ref1987)'!G47/'Anual_1947-1989 (ref1987)'!B47)</f>
        <v>8.1972380588481705E-2</v>
      </c>
      <c r="D45" s="230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198">
        <f t="shared" si="13"/>
        <v>-3.3494041129342733E-3</v>
      </c>
      <c r="Q45" s="48">
        <f t="shared" si="3"/>
        <v>0.92816715909368064</v>
      </c>
      <c r="R45" s="154">
        <f>'SNA 2008'!S45</f>
        <v>92.97006082854503</v>
      </c>
      <c r="S45" s="150">
        <f>'SNA 2008'!O45</f>
        <v>-2.7717962798735618E-3</v>
      </c>
      <c r="T45" s="150">
        <f t="shared" si="4"/>
        <v>-2.8978528801606451E-3</v>
      </c>
      <c r="U45" s="48">
        <f t="shared" si="5"/>
        <v>4.5155123277362819E-4</v>
      </c>
      <c r="V45" s="236">
        <f t="shared" si="6"/>
        <v>2.0389851581938334E-7</v>
      </c>
      <c r="W45" s="48"/>
      <c r="X45" s="27"/>
    </row>
    <row r="46" spans="1:24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1.0856922812260335</v>
      </c>
      <c r="J46" s="48">
        <f t="shared" si="8"/>
        <v>8.2217830739776454E-2</v>
      </c>
      <c r="K46" s="48">
        <f t="shared" si="9"/>
        <v>6.8785719077187838E-3</v>
      </c>
      <c r="L46" s="48">
        <f t="shared" si="10"/>
        <v>6.2739148822851993E-4</v>
      </c>
      <c r="M46" s="48">
        <f t="shared" si="11"/>
        <v>7.5059633959473036E-3</v>
      </c>
      <c r="N46" s="48">
        <f t="shared" si="12"/>
        <v>1.0075342037520063</v>
      </c>
      <c r="O46" s="48">
        <f t="shared" si="2"/>
        <v>93.516015958621338</v>
      </c>
      <c r="P46" s="198">
        <f t="shared" si="13"/>
        <v>7.5342037520063077E-3</v>
      </c>
      <c r="Q46" s="48">
        <f t="shared" si="3"/>
        <v>0.93516015958621324</v>
      </c>
      <c r="R46" s="154">
        <f>'SNA 2008'!S46</f>
        <v>93.619201968116556</v>
      </c>
      <c r="S46" s="150">
        <f>'SNA 2008'!O46</f>
        <v>7.0542809429343656E-3</v>
      </c>
      <c r="T46" s="150">
        <f t="shared" si="4"/>
        <v>6.9822600285125436E-3</v>
      </c>
      <c r="U46" s="48">
        <f t="shared" si="5"/>
        <v>-5.5194372349376408E-4</v>
      </c>
      <c r="V46" s="236">
        <f t="shared" si="6"/>
        <v>3.0464187390416069E-7</v>
      </c>
      <c r="W46" s="236">
        <f>AVERAGE(V46:V71)</f>
        <v>7.5257896352746725E-7</v>
      </c>
      <c r="X46" s="237">
        <f>SQRT(W46)</f>
        <v>8.6751309127151919E-4</v>
      </c>
    </row>
    <row r="47" spans="1:24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1.0447797204470035</v>
      </c>
      <c r="J47" s="48">
        <f t="shared" si="8"/>
        <v>4.3806069366013528E-2</v>
      </c>
      <c r="K47" s="48">
        <f t="shared" si="9"/>
        <v>5.6352438649527594E-3</v>
      </c>
      <c r="L47" s="48">
        <f t="shared" si="10"/>
        <v>1.0878160903559984E-3</v>
      </c>
      <c r="M47" s="48">
        <f t="shared" si="11"/>
        <v>6.7230599553087574E-3</v>
      </c>
      <c r="N47" s="48">
        <f t="shared" si="12"/>
        <v>1.0067457104546604</v>
      </c>
      <c r="O47" s="48">
        <f t="shared" si="2"/>
        <v>94.146847925151604</v>
      </c>
      <c r="P47" s="198">
        <f t="shared" si="13"/>
        <v>6.7457104546604363E-3</v>
      </c>
      <c r="Q47" s="48">
        <f t="shared" si="3"/>
        <v>0.94146847925151589</v>
      </c>
      <c r="R47" s="154">
        <f>'SNA 2008'!S47</f>
        <v>94.226840586846777</v>
      </c>
      <c r="S47" s="150">
        <f>'SNA 2008'!O47</f>
        <v>6.4552528212467042E-3</v>
      </c>
      <c r="T47" s="150">
        <f t="shared" si="4"/>
        <v>6.4905340566474568E-3</v>
      </c>
      <c r="U47" s="48">
        <f t="shared" si="5"/>
        <v>-2.5517639801297953E-4</v>
      </c>
      <c r="V47" s="236">
        <f t="shared" si="6"/>
        <v>6.5114994102878546E-8</v>
      </c>
      <c r="W47" s="48"/>
    </row>
    <row r="48" spans="1:24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0.90257621875796723</v>
      </c>
      <c r="J48" s="48">
        <f t="shared" si="8"/>
        <v>-0.10250213942363272</v>
      </c>
      <c r="K48" s="48">
        <f t="shared" si="9"/>
        <v>1.0978098686702639E-3</v>
      </c>
      <c r="L48" s="48">
        <f t="shared" si="10"/>
        <v>-1.4424335729687769E-3</v>
      </c>
      <c r="M48" s="48">
        <f t="shared" si="11"/>
        <v>-3.4462370429851302E-4</v>
      </c>
      <c r="N48" s="48">
        <f t="shared" si="12"/>
        <v>0.99965543567162929</v>
      </c>
      <c r="O48" s="48">
        <f t="shared" si="2"/>
        <v>94.114408279728053</v>
      </c>
      <c r="P48" s="198">
        <f t="shared" si="13"/>
        <v>-3.4456432837071116E-4</v>
      </c>
      <c r="Q48" s="48">
        <f t="shared" si="3"/>
        <v>0.94114408279728035</v>
      </c>
      <c r="R48" s="154">
        <f>'SNA 2008'!S48</f>
        <v>94.198309533983306</v>
      </c>
      <c r="S48" s="150">
        <f>'SNA 2008'!O48</f>
        <v>-3.1770289998234169E-4</v>
      </c>
      <c r="T48" s="150">
        <f t="shared" si="4"/>
        <v>-3.0279114407083529E-4</v>
      </c>
      <c r="U48" s="48">
        <f t="shared" si="5"/>
        <v>4.1773184299875865E-5</v>
      </c>
      <c r="V48" s="236">
        <f t="shared" si="6"/>
        <v>1.7449989265513954E-9</v>
      </c>
      <c r="W48" s="48"/>
    </row>
    <row r="49" spans="1:23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0.90706287317240264</v>
      </c>
      <c r="J49" s="48">
        <f t="shared" si="8"/>
        <v>-9.7543511344043973E-2</v>
      </c>
      <c r="K49" s="48">
        <f t="shared" si="9"/>
        <v>3.7078839433335813E-3</v>
      </c>
      <c r="L49" s="48">
        <f t="shared" si="10"/>
        <v>-3.4276112733174662E-4</v>
      </c>
      <c r="M49" s="48">
        <f t="shared" si="11"/>
        <v>3.3651228160018346E-3</v>
      </c>
      <c r="N49" s="48">
        <f t="shared" si="12"/>
        <v>1.0033707911982692</v>
      </c>
      <c r="O49" s="48">
        <f t="shared" si="2"/>
        <v>94.431648298787678</v>
      </c>
      <c r="P49" s="198">
        <f t="shared" si="13"/>
        <v>3.3707911982692185E-3</v>
      </c>
      <c r="Q49" s="48">
        <f t="shared" si="3"/>
        <v>0.94431648298787663</v>
      </c>
      <c r="R49" s="154">
        <f>'SNA 2008'!S49</f>
        <v>94.550724796427488</v>
      </c>
      <c r="S49" s="150">
        <f>'SNA 2008'!O49</f>
        <v>3.9601738272740938E-3</v>
      </c>
      <c r="T49" s="150">
        <f t="shared" si="4"/>
        <v>3.7412058049410835E-3</v>
      </c>
      <c r="U49" s="48">
        <f t="shared" si="5"/>
        <v>3.7041460667186499E-4</v>
      </c>
      <c r="V49" s="236">
        <f t="shared" si="6"/>
        <v>1.3720698083587244E-7</v>
      </c>
      <c r="W49" s="48"/>
    </row>
    <row r="50" spans="1:23">
      <c r="A50" s="159" t="s">
        <v>82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7"/>
        <v>4.4852801828274946E-2</v>
      </c>
      <c r="I50" s="48">
        <f>'Anual_1900-2000 (ref1985e2000)'!N25</f>
        <v>0.85119399139384067</v>
      </c>
      <c r="J50" s="81">
        <f t="shared" si="8"/>
        <v>-0.16111521940247181</v>
      </c>
      <c r="K50" s="48">
        <f t="shared" si="9"/>
        <v>3.8603175813553109E-3</v>
      </c>
      <c r="L50" s="48">
        <f t="shared" si="10"/>
        <v>2.8417185806270989E-3</v>
      </c>
      <c r="M50" s="81">
        <f t="shared" si="11"/>
        <v>6.7020361619824099E-3</v>
      </c>
      <c r="N50" s="81">
        <f t="shared" si="12"/>
        <v>1.0067245450634008</v>
      </c>
      <c r="O50" s="48">
        <f t="shared" si="2"/>
        <v>95.066658173184095</v>
      </c>
      <c r="P50" s="198">
        <f t="shared" si="13"/>
        <v>6.7245450634008108E-3</v>
      </c>
      <c r="Q50" s="48">
        <f t="shared" si="3"/>
        <v>0.95066658173184082</v>
      </c>
      <c r="R50" s="154">
        <f>'SNA 2008'!S50</f>
        <v>95.277138398347944</v>
      </c>
      <c r="S50" s="150">
        <f>'SNA 2008'!O50</f>
        <v>8.0072978289948971E-3</v>
      </c>
      <c r="T50" s="150">
        <f t="shared" si="4"/>
        <v>7.6827925273388331E-3</v>
      </c>
      <c r="U50" s="48">
        <f t="shared" si="5"/>
        <v>9.5824746393802229E-4</v>
      </c>
      <c r="V50" s="236">
        <f t="shared" si="6"/>
        <v>9.1823820214365132E-7</v>
      </c>
      <c r="W50" s="48"/>
    </row>
    <row r="51" spans="1:23" ht="15.75" thickBot="1">
      <c r="B51" s="137">
        <v>1996</v>
      </c>
      <c r="C51" s="43">
        <f>'Anual_1900-2000 (ref1985e2000)'!G10/'Anual_1900-2000 (ref1985e2000)'!B10</f>
        <v>6.9881954735120308E-2</v>
      </c>
      <c r="D51" s="231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7"/>
        <v>1.0129832550956825E-2</v>
      </c>
      <c r="I51" s="82">
        <f>'Anual_1900-2000 (ref1985e2000)'!N26</f>
        <v>0.92049825088490445</v>
      </c>
      <c r="J51" s="82">
        <f t="shared" si="8"/>
        <v>-8.2840178490164063E-2</v>
      </c>
      <c r="K51" s="82">
        <f t="shared" si="9"/>
        <v>8.0465659428700302E-4</v>
      </c>
      <c r="L51" s="82">
        <f t="shared" si="10"/>
        <v>1.5826431124884362E-3</v>
      </c>
      <c r="M51" s="82">
        <f t="shared" si="11"/>
        <v>2.3872997067754392E-3</v>
      </c>
      <c r="N51" s="82">
        <f t="shared" si="12"/>
        <v>1.0023901515756908</v>
      </c>
      <c r="O51" s="82">
        <f t="shared" si="2"/>
        <v>95.293881896012394</v>
      </c>
      <c r="P51" s="259">
        <f t="shared" si="13"/>
        <v>2.3901515756907799E-3</v>
      </c>
      <c r="Q51" s="82">
        <f t="shared" si="3"/>
        <v>0.95293881896012378</v>
      </c>
      <c r="R51" s="260">
        <f>'SNA 2008'!S51</f>
        <v>95.518271204187997</v>
      </c>
      <c r="S51" s="155">
        <f>'SNA 2008'!O51</f>
        <v>2.5981420296463664E-3</v>
      </c>
      <c r="T51" s="155">
        <f t="shared" si="4"/>
        <v>2.5308569284678839E-3</v>
      </c>
      <c r="U51" s="82">
        <f t="shared" si="5"/>
        <v>1.4070535277710405E-4</v>
      </c>
      <c r="V51" s="261">
        <f t="shared" si="6"/>
        <v>1.9797996300129305E-8</v>
      </c>
      <c r="W51" s="48"/>
    </row>
    <row r="52" spans="1:23">
      <c r="A52" s="160" t="s">
        <v>80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7"/>
        <v>-5.6657470847985064E-3</v>
      </c>
      <c r="I52" s="48">
        <f>'Trimestral_1996-2018 (ref2010)'!N32</f>
        <v>0.96772105640562178</v>
      </c>
      <c r="J52" s="48">
        <f t="shared" si="8"/>
        <v>-3.2811398103259712E-2</v>
      </c>
      <c r="K52" s="48">
        <f t="shared" si="9"/>
        <v>-4.6958304655381146E-4</v>
      </c>
      <c r="L52" s="48">
        <f t="shared" si="10"/>
        <v>8.5601988194280055E-4</v>
      </c>
      <c r="M52" s="48">
        <f t="shared" si="11"/>
        <v>3.8643683538898909E-4</v>
      </c>
      <c r="N52" s="48">
        <f t="shared" si="12"/>
        <v>1.0003865115117219</v>
      </c>
      <c r="O52" s="48">
        <f t="shared" si="2"/>
        <v>95.330714078361865</v>
      </c>
      <c r="P52" s="198">
        <f t="shared" si="13"/>
        <v>3.8651151172186538E-4</v>
      </c>
      <c r="Q52" s="48">
        <f t="shared" si="3"/>
        <v>0.95330714078361856</v>
      </c>
      <c r="R52" s="154">
        <f>'SNA 2008'!S52</f>
        <v>95.554999650342111</v>
      </c>
      <c r="S52" s="150">
        <f>'SNA 2008'!O52</f>
        <v>3.9757126940309639E-4</v>
      </c>
      <c r="T52" s="150">
        <f t="shared" si="4"/>
        <v>3.8451749273815672E-4</v>
      </c>
      <c r="U52" s="48">
        <f t="shared" si="5"/>
        <v>-1.9940189837086564E-6</v>
      </c>
      <c r="V52" s="236">
        <f t="shared" si="6"/>
        <v>3.9761117073905032E-12</v>
      </c>
      <c r="W52" s="48"/>
    </row>
    <row r="53" spans="1:23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7"/>
        <v>-2.2377704769421157E-2</v>
      </c>
      <c r="I53" s="48">
        <f>'Trimestral_1996-2018 (ref2010)'!N33</f>
        <v>0.98306536633515984</v>
      </c>
      <c r="J53" s="48">
        <f t="shared" si="8"/>
        <v>-1.7079664265356294E-2</v>
      </c>
      <c r="K53" s="48">
        <f t="shared" si="9"/>
        <v>-1.839289001752365E-3</v>
      </c>
      <c r="L53" s="48">
        <f t="shared" si="10"/>
        <v>4.0608340905013145E-4</v>
      </c>
      <c r="M53" s="48">
        <f t="shared" si="11"/>
        <v>-1.4332055927022335E-3</v>
      </c>
      <c r="N53" s="48">
        <f t="shared" si="12"/>
        <v>0.9985678209559562</v>
      </c>
      <c r="O53" s="48">
        <f t="shared" si="2"/>
        <v>95.194183427405108</v>
      </c>
      <c r="P53" s="198">
        <f t="shared" si="13"/>
        <v>-1.432179044043802E-3</v>
      </c>
      <c r="Q53" s="48">
        <f t="shared" si="3"/>
        <v>0.95194183427405099</v>
      </c>
      <c r="R53" s="154">
        <f>'SNA 2008'!S53</f>
        <v>95.414152659879633</v>
      </c>
      <c r="S53" s="150">
        <f>'SNA 2008'!O53</f>
        <v>-1.478972232738629E-3</v>
      </c>
      <c r="T53" s="150">
        <f t="shared" si="4"/>
        <v>-1.4739887078423219E-3</v>
      </c>
      <c r="U53" s="48">
        <f t="shared" si="5"/>
        <v>-4.1809663798519914E-5</v>
      </c>
      <c r="V53" s="236">
        <f t="shared" si="6"/>
        <v>1.7480479869452666E-9</v>
      </c>
      <c r="W53" s="48"/>
    </row>
    <row r="54" spans="1:23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7"/>
        <v>-0.10483683728756753</v>
      </c>
      <c r="I54" s="48">
        <f>'Trimestral_1996-2018 (ref2010)'!N34</f>
        <v>1.3591393493172317</v>
      </c>
      <c r="J54" s="48">
        <f t="shared" si="8"/>
        <v>0.30685166804127367</v>
      </c>
      <c r="K54" s="48">
        <f t="shared" si="9"/>
        <v>-1.0998519862814539E-2</v>
      </c>
      <c r="L54" s="48">
        <f t="shared" si="10"/>
        <v>-5.6840281044484506E-3</v>
      </c>
      <c r="M54" s="48">
        <f t="shared" si="11"/>
        <v>-1.6682547967262991E-2</v>
      </c>
      <c r="N54" s="48">
        <f t="shared" si="12"/>
        <v>0.98345583513985424</v>
      </c>
      <c r="O54" s="48">
        <f t="shared" si="2"/>
        <v>93.619275163055164</v>
      </c>
      <c r="P54" s="198">
        <f t="shared" si="13"/>
        <v>-1.654416486014576E-2</v>
      </c>
      <c r="Q54" s="48">
        <f t="shared" si="3"/>
        <v>0.93619275163055149</v>
      </c>
      <c r="R54" s="154">
        <f>'SNA 2008'!S54</f>
        <v>94.179637716603011</v>
      </c>
      <c r="S54" s="150">
        <f>'SNA 2008'!O54</f>
        <v>-1.2999032825703805E-2</v>
      </c>
      <c r="T54" s="150">
        <f t="shared" si="4"/>
        <v>-1.2938488776159551E-2</v>
      </c>
      <c r="U54" s="48">
        <f t="shared" si="5"/>
        <v>3.605676083986209E-3</v>
      </c>
      <c r="V54" s="236">
        <f t="shared" si="6"/>
        <v>1.3000900022630123E-5</v>
      </c>
      <c r="W54" s="48"/>
    </row>
    <row r="55" spans="1:23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7"/>
        <v>-4.20549254190185E-2</v>
      </c>
      <c r="I55" s="82">
        <f>'Trimestral_1996-2018 (ref2010)'!N35</f>
        <v>0.99427662260467908</v>
      </c>
      <c r="J55" s="82">
        <f t="shared" si="8"/>
        <v>-5.7398186828666624E-3</v>
      </c>
      <c r="K55" s="82">
        <f t="shared" si="9"/>
        <v>-4.7605673772804624E-3</v>
      </c>
      <c r="L55" s="82">
        <f t="shared" si="10"/>
        <v>1.2993028652059983E-4</v>
      </c>
      <c r="M55" s="82">
        <f t="shared" si="11"/>
        <v>-4.6306370907598622E-3</v>
      </c>
      <c r="N55" s="82">
        <f t="shared" si="12"/>
        <v>0.99538006777934296</v>
      </c>
      <c r="O55" s="82">
        <f t="shared" si="2"/>
        <v>93.186760457254806</v>
      </c>
      <c r="P55" s="259">
        <f t="shared" si="13"/>
        <v>-4.6199322206570415E-3</v>
      </c>
      <c r="Q55" s="82">
        <f t="shared" si="3"/>
        <v>0.93186760457254791</v>
      </c>
      <c r="R55" s="260">
        <f>'SNA 2008'!S55</f>
        <v>93.746580711344961</v>
      </c>
      <c r="S55" s="155">
        <f>'SNA 2008'!O55</f>
        <v>-4.7999688538964413E-3</v>
      </c>
      <c r="T55" s="155">
        <f t="shared" si="4"/>
        <v>-4.5982020716746064E-3</v>
      </c>
      <c r="U55" s="82">
        <f t="shared" si="5"/>
        <v>2.1730148982435082E-5</v>
      </c>
      <c r="V55" s="261">
        <f t="shared" si="6"/>
        <v>4.721993747988245E-10</v>
      </c>
      <c r="W55" s="48"/>
    </row>
    <row r="56" spans="1:23">
      <c r="A56" s="161" t="s">
        <v>84</v>
      </c>
      <c r="B56" s="123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(ref2010)'!K27</f>
        <v>0.98210605030275633</v>
      </c>
      <c r="H56" s="48">
        <f t="shared" si="7"/>
        <v>-1.8055982260298597E-2</v>
      </c>
      <c r="I56" s="48">
        <f>'Anual_2000-2017 (ref2010)'!H27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92.707905037281719</v>
      </c>
      <c r="P56" s="198">
        <f t="shared" si="13"/>
        <v>-5.138663664488452E-3</v>
      </c>
      <c r="Q56" s="48">
        <f t="shared" si="3"/>
        <v>0.92707905037281702</v>
      </c>
      <c r="R56" s="154">
        <f>'SNA 2008'!S56</f>
        <v>93.307520371188701</v>
      </c>
      <c r="S56" s="150">
        <f>'SNA 2008'!O56</f>
        <v>-4.7485766484454128E-3</v>
      </c>
      <c r="T56" s="150">
        <f t="shared" si="4"/>
        <v>-4.6834811128543263E-3</v>
      </c>
      <c r="U56" s="48">
        <f t="shared" si="5"/>
        <v>4.5518255163412569E-4</v>
      </c>
      <c r="V56" s="236">
        <f t="shared" si="6"/>
        <v>2.071911553121535E-7</v>
      </c>
      <c r="W56" s="48"/>
    </row>
    <row r="57" spans="1:23">
      <c r="B57" s="123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(ref2010)'!K28</f>
        <v>1.0188503787534173</v>
      </c>
      <c r="H57" s="48">
        <f t="shared" si="7"/>
        <v>1.8674912010744522E-2</v>
      </c>
      <c r="I57" s="48">
        <f>'Anual_2000-2017 (ref2010)'!H28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93.026535419287313</v>
      </c>
      <c r="P57" s="198">
        <f t="shared" si="13"/>
        <v>3.436927863675221E-3</v>
      </c>
      <c r="Q57" s="48">
        <f t="shared" si="3"/>
        <v>0.93026535419287293</v>
      </c>
      <c r="R57" s="154">
        <f>'SNA 2008'!S57</f>
        <v>93.601529365895715</v>
      </c>
      <c r="S57" s="150">
        <f>'SNA 2008'!O57</f>
        <v>3.2471814277212907E-3</v>
      </c>
      <c r="T57" s="150">
        <f t="shared" si="4"/>
        <v>3.1509678270027486E-3</v>
      </c>
      <c r="U57" s="48">
        <f t="shared" si="5"/>
        <v>-2.8596003667247238E-4</v>
      </c>
      <c r="V57" s="236">
        <f t="shared" si="6"/>
        <v>8.1773142573721752E-8</v>
      </c>
      <c r="W57" s="48"/>
    </row>
    <row r="58" spans="1:23">
      <c r="B58" s="123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(ref2010)'!K29</f>
        <v>0.98786492040016904</v>
      </c>
      <c r="H58" s="48">
        <f t="shared" si="7"/>
        <v>-1.2209310824077472E-2</v>
      </c>
      <c r="I58" s="48">
        <f>'Anual_2000-2017 (ref2010)'!H29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92.815859718986772</v>
      </c>
      <c r="P58" s="198">
        <f t="shared" si="13"/>
        <v>-2.2646839350835002E-3</v>
      </c>
      <c r="Q58" s="48">
        <f t="shared" si="3"/>
        <v>0.92815859718986748</v>
      </c>
      <c r="R58" s="154">
        <f>'SNA 2008'!S58</f>
        <v>93.385104078518623</v>
      </c>
      <c r="S58" s="150">
        <f>'SNA 2008'!O58</f>
        <v>-2.3385764239010065E-3</v>
      </c>
      <c r="T58" s="150">
        <f t="shared" si="4"/>
        <v>-2.312198196367854E-3</v>
      </c>
      <c r="U58" s="48">
        <f t="shared" si="5"/>
        <v>-4.7514261284353765E-5</v>
      </c>
      <c r="V58" s="236">
        <f t="shared" si="6"/>
        <v>2.2576050253978392E-9</v>
      </c>
      <c r="W58" s="48"/>
    </row>
    <row r="59" spans="1:23">
      <c r="B59" s="123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(ref2010)'!K30</f>
        <v>1.0369520539142594</v>
      </c>
      <c r="H59" s="48">
        <f t="shared" si="7"/>
        <v>3.6285692801703233E-2</v>
      </c>
      <c r="I59" s="48">
        <f>'Anual_2000-2017 (ref2010)'!H30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93.297872532964448</v>
      </c>
      <c r="P59" s="198">
        <f t="shared" si="13"/>
        <v>5.193216067135964E-3</v>
      </c>
      <c r="Q59" s="48">
        <f t="shared" si="3"/>
        <v>0.93297872532964432</v>
      </c>
      <c r="R59" s="154">
        <f>'SNA 2008'!S59</f>
        <v>93.873829769137998</v>
      </c>
      <c r="S59" s="150">
        <f>'SNA 2008'!O59</f>
        <v>5.5348882744266081E-3</v>
      </c>
      <c r="T59" s="150">
        <f t="shared" si="4"/>
        <v>5.2334437643122289E-3</v>
      </c>
      <c r="U59" s="48">
        <f t="shared" si="5"/>
        <v>4.0227697176264954E-5</v>
      </c>
      <c r="V59" s="236">
        <f t="shared" si="6"/>
        <v>1.6182676201052753E-9</v>
      </c>
      <c r="W59" s="48"/>
    </row>
    <row r="60" spans="1:23">
      <c r="B60" s="123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(ref2010)'!K31</f>
        <v>1.0012916881104064</v>
      </c>
      <c r="H60" s="48">
        <f t="shared" si="7"/>
        <v>1.2908545989997237E-3</v>
      </c>
      <c r="I60" s="48">
        <f>'Anual_2000-2017 (ref2010)'!H31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92.844505877341291</v>
      </c>
      <c r="P60" s="198">
        <f t="shared" si="13"/>
        <v>-4.8593461277798289E-3</v>
      </c>
      <c r="Q60" s="48">
        <f t="shared" si="3"/>
        <v>0.92844505877341277</v>
      </c>
      <c r="R60" s="154">
        <f>'SNA 2008'!S60</f>
        <v>93.38479144061202</v>
      </c>
      <c r="S60" s="150">
        <f>'SNA 2008'!O60</f>
        <v>-5.3763437891174437E-3</v>
      </c>
      <c r="T60" s="150">
        <f t="shared" si="4"/>
        <v>-5.2095278282420221E-3</v>
      </c>
      <c r="U60" s="48">
        <f t="shared" si="5"/>
        <v>-3.5018170046219321E-4</v>
      </c>
      <c r="V60" s="236">
        <f t="shared" si="6"/>
        <v>1.2262722333859321E-7</v>
      </c>
      <c r="W60" s="48"/>
    </row>
    <row r="61" spans="1:23">
      <c r="B61" s="123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(ref2010)'!K32</f>
        <v>1.0751550437489548</v>
      </c>
      <c r="H61" s="48">
        <f t="shared" si="7"/>
        <v>7.2464877923163057E-2</v>
      </c>
      <c r="I61" s="48">
        <f>'Anual_2000-2017 (ref2010)'!H32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93.482277049724317</v>
      </c>
      <c r="P61" s="198">
        <f t="shared" si="13"/>
        <v>6.8692397719860576E-3</v>
      </c>
      <c r="Q61" s="48">
        <f t="shared" si="3"/>
        <v>0.93482277049724305</v>
      </c>
      <c r="R61" s="154">
        <f>'SNA 2008'!S61</f>
        <v>94.104488824023122</v>
      </c>
      <c r="S61" s="150">
        <f>'SNA 2008'!O61</f>
        <v>8.0121366759877688E-3</v>
      </c>
      <c r="T61" s="150">
        <f t="shared" si="4"/>
        <v>7.7067943538622341E-3</v>
      </c>
      <c r="U61" s="48">
        <f t="shared" si="5"/>
        <v>8.3755458187617648E-4</v>
      </c>
      <c r="V61" s="236">
        <f t="shared" si="6"/>
        <v>7.0149767762177684E-7</v>
      </c>
      <c r="W61" s="48"/>
    </row>
    <row r="62" spans="1:23">
      <c r="B62" s="123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(ref2010)'!K33</f>
        <v>1.0180771599836109</v>
      </c>
      <c r="H62" s="48">
        <f t="shared" si="7"/>
        <v>1.7915710917685294E-2</v>
      </c>
      <c r="I62" s="48">
        <f>'Anual_2000-2017 (ref2010)'!H33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93.586754053480107</v>
      </c>
      <c r="P62" s="198">
        <f t="shared" si="13"/>
        <v>1.1176129535250823E-3</v>
      </c>
      <c r="Q62" s="48">
        <f t="shared" si="3"/>
        <v>0.93586754053480092</v>
      </c>
      <c r="R62" s="154">
        <f>'SNA 2008'!S62</f>
        <v>94.223765207216843</v>
      </c>
      <c r="S62" s="150">
        <f>'SNA 2008'!O62</f>
        <v>1.3444237028403805E-3</v>
      </c>
      <c r="T62" s="150">
        <f t="shared" si="4"/>
        <v>1.2674887742791796E-3</v>
      </c>
      <c r="U62" s="48">
        <f t="shared" si="5"/>
        <v>1.4987582075409733E-4</v>
      </c>
      <c r="V62" s="236">
        <f t="shared" si="6"/>
        <v>2.2462761646714315E-8</v>
      </c>
      <c r="W62" s="48"/>
    </row>
    <row r="63" spans="1:23">
      <c r="B63" s="123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(ref2010)'!K34</f>
        <v>1.031864502196991</v>
      </c>
      <c r="H63" s="48">
        <f t="shared" si="7"/>
        <v>3.1367362118509379E-2</v>
      </c>
      <c r="I63" s="48">
        <f>'Anual_2000-2017 (ref2010)'!H34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93.978915182203636</v>
      </c>
      <c r="P63" s="198">
        <f t="shared" si="13"/>
        <v>4.1903486523255928E-3</v>
      </c>
      <c r="Q63" s="48">
        <f t="shared" si="3"/>
        <v>0.93978915182203615</v>
      </c>
      <c r="R63" s="154">
        <f>'SNA 2008'!S63</f>
        <v>94.600153637341094</v>
      </c>
      <c r="S63" s="150">
        <f>'SNA 2008'!O63</f>
        <v>4.1981170199358875E-3</v>
      </c>
      <c r="T63" s="150">
        <f t="shared" si="4"/>
        <v>3.994623111234219E-3</v>
      </c>
      <c r="U63" s="48">
        <f t="shared" si="5"/>
        <v>-1.9572554109137386E-4</v>
      </c>
      <c r="V63" s="236">
        <f t="shared" si="6"/>
        <v>3.8308487435511077E-8</v>
      </c>
      <c r="W63" s="48"/>
    </row>
    <row r="64" spans="1:23">
      <c r="B64" s="123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(ref2010)'!K35</f>
        <v>0.99539925318796751</v>
      </c>
      <c r="H64" s="48">
        <f t="shared" si="7"/>
        <v>-4.611362821208098E-3</v>
      </c>
      <c r="I64" s="48">
        <f>'Anual_2000-2017 (ref2010)'!H35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93.977583149513762</v>
      </c>
      <c r="P64" s="198">
        <f t="shared" si="13"/>
        <v>-1.4173739793510443E-5</v>
      </c>
      <c r="Q64" s="48">
        <f t="shared" si="3"/>
        <v>0.93977583149513744</v>
      </c>
      <c r="R64" s="154">
        <f>'SNA 2008'!S64</f>
        <v>94.595511363019696</v>
      </c>
      <c r="S64" s="150">
        <f>'SNA 2008'!O64</f>
        <v>-4.9010848342412316E-5</v>
      </c>
      <c r="T64" s="150">
        <f t="shared" si="4"/>
        <v>-4.907258754771604E-5</v>
      </c>
      <c r="U64" s="48">
        <f t="shared" si="5"/>
        <v>-3.4898847754205597E-5</v>
      </c>
      <c r="V64" s="236">
        <f t="shared" si="6"/>
        <v>1.217929574571221E-9</v>
      </c>
      <c r="W64" s="48"/>
    </row>
    <row r="65" spans="1:24">
      <c r="B65" s="123">
        <v>2010</v>
      </c>
      <c r="C65" s="37">
        <f>'Anual_2000-2017 (ref2010)'!H14/'Anual_2000-2017 (ref2010)'!B14</f>
        <v>0.10738199419586</v>
      </c>
      <c r="D65" s="37">
        <f>-('Anual_2000-2017 (ref2010)'!I14/'Anual_2000-2017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'Anual_2000-2017 (ref2010)'!K36</f>
        <v>1.1309845512943431</v>
      </c>
      <c r="H65" s="48">
        <f t="shared" si="7"/>
        <v>0.12308853770766386</v>
      </c>
      <c r="I65" s="48">
        <f>'Anual_2000-2017 (ref2010)'!H36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95.382172356566713</v>
      </c>
      <c r="P65" s="198">
        <f t="shared" si="13"/>
        <v>1.494600265276369E-2</v>
      </c>
      <c r="Q65" s="48">
        <f t="shared" si="3"/>
        <v>0.95382172356566697</v>
      </c>
      <c r="R65" s="154">
        <f>'SNA 2008'!S65</f>
        <v>96.160813818750142</v>
      </c>
      <c r="S65" s="150">
        <f>'SNA 2008'!O65</f>
        <v>1.7793042556482508E-2</v>
      </c>
      <c r="T65" s="150">
        <f t="shared" si="4"/>
        <v>1.6547322734198788E-2</v>
      </c>
      <c r="U65" s="48">
        <f t="shared" si="5"/>
        <v>1.6013200814350981E-3</v>
      </c>
      <c r="V65" s="236">
        <f t="shared" si="6"/>
        <v>2.5642260032073091E-6</v>
      </c>
      <c r="W65" s="48"/>
    </row>
    <row r="66" spans="1:24">
      <c r="B66" s="123">
        <v>2011</v>
      </c>
      <c r="C66" s="37">
        <f>'Anual_2000-2017 (ref2010)'!H15/'Anual_2000-2017 (ref2010)'!B15</f>
        <v>0.11466138010804358</v>
      </c>
      <c r="D66" s="37">
        <f>-('Anual_2000-2017 (ref2010)'!I15/'Anual_2000-2017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'Anual_2000-2017 (ref2010)'!K37</f>
        <v>1.0734154215147984</v>
      </c>
      <c r="H66" s="48">
        <f t="shared" si="7"/>
        <v>7.0845547635958656E-2</v>
      </c>
      <c r="I66" s="48">
        <f>'Anual_2000-2017 (ref2010)'!H37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96.16391978262692</v>
      </c>
      <c r="P66" s="198">
        <f t="shared" si="13"/>
        <v>8.19594906203025E-3</v>
      </c>
      <c r="Q66" s="48">
        <f t="shared" si="3"/>
        <v>0.96163919782626905</v>
      </c>
      <c r="R66" s="154">
        <f>'SNA 2008'!S66</f>
        <v>96.928656511037175</v>
      </c>
      <c r="S66" s="150">
        <f>'SNA 2008'!O66</f>
        <v>8.3023424798371881E-3</v>
      </c>
      <c r="T66" s="150">
        <f t="shared" si="4"/>
        <v>7.9849853780804558E-3</v>
      </c>
      <c r="U66" s="48">
        <f t="shared" si="5"/>
        <v>-2.1096368394979415E-4</v>
      </c>
      <c r="V66" s="236">
        <f t="shared" si="6"/>
        <v>4.4505675945668631E-8</v>
      </c>
      <c r="W66" s="48"/>
    </row>
    <row r="67" spans="1:24">
      <c r="B67" s="123">
        <v>2012</v>
      </c>
      <c r="C67" s="37">
        <f>'Anual_2000-2017 (ref2010)'!H16/'Anual_2000-2017 (ref2010)'!B16</f>
        <v>0.11703054773238956</v>
      </c>
      <c r="D67" s="37">
        <f>-('Anual_2000-2017 (ref2010)'!I16/'Anual_2000-2017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'Anual_2000-2017 (ref2010)'!K38</f>
        <v>0.96039819058502074</v>
      </c>
      <c r="H67" s="48">
        <f t="shared" si="7"/>
        <v>-4.0407298659074456E-2</v>
      </c>
      <c r="I67" s="48">
        <f>'Anual_2000-2017 (ref2010)'!H38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95.616933475792052</v>
      </c>
      <c r="P67" s="198">
        <f t="shared" si="13"/>
        <v>-5.6880616770956793E-3</v>
      </c>
      <c r="Q67" s="48">
        <f t="shared" si="3"/>
        <v>0.95616933475792032</v>
      </c>
      <c r="R67" s="154">
        <f>'SNA 2008'!S67</f>
        <v>96.404909371135744</v>
      </c>
      <c r="S67" s="150">
        <f>'SNA 2008'!O67</f>
        <v>-5.5072386576930921E-3</v>
      </c>
      <c r="T67" s="150">
        <f t="shared" si="4"/>
        <v>-5.4034292721450994E-3</v>
      </c>
      <c r="U67" s="48">
        <f t="shared" si="5"/>
        <v>2.8463240495057995E-4</v>
      </c>
      <c r="V67" s="236">
        <f t="shared" si="6"/>
        <v>8.1015605947950926E-8</v>
      </c>
      <c r="W67" s="48"/>
    </row>
    <row r="68" spans="1:24">
      <c r="B68" s="245">
        <v>2013</v>
      </c>
      <c r="C68" s="37">
        <f>'Anual_2000-2017 (ref2010)'!H17/'Anual_2000-2017 (ref2010)'!B17</f>
        <v>0.11630182126667341</v>
      </c>
      <c r="D68" s="37">
        <f>-('Anual_2000-2017 (ref2010)'!I17/'Anual_2000-2017 (ref2010)'!B17)</f>
        <v>0.13931678163799777</v>
      </c>
      <c r="E68" s="81">
        <f t="shared" ref="E68:E72" si="14">(C68+D68)/2</f>
        <v>0.1278093014523356</v>
      </c>
      <c r="F68" s="81">
        <f t="shared" ref="F68:F72" si="15">(C68-D68)</f>
        <v>-2.3014960371324361E-2</v>
      </c>
      <c r="G68" s="48">
        <f>'Anual_2000-2017 (ref2010)'!K39</f>
        <v>0.97584634779115498</v>
      </c>
      <c r="H68" s="81">
        <f t="shared" si="7"/>
        <v>-2.4450135504382485E-2</v>
      </c>
      <c r="I68" s="48">
        <f>'Anual_2000-2017 (ref2010)'!H39</f>
        <v>1.0086724691694453</v>
      </c>
      <c r="J68" s="81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1">
        <f t="shared" si="11"/>
        <v>-3.3236907477676271E-3</v>
      </c>
      <c r="N68" s="81">
        <f t="shared" si="12"/>
        <v>0.99668182659798277</v>
      </c>
      <c r="O68" s="48">
        <f t="shared" ref="O68:O72" si="16">(O67*N68)</f>
        <v>95.299659910350229</v>
      </c>
      <c r="P68" s="198">
        <f t="shared" si="13"/>
        <v>-3.3181734020172327E-3</v>
      </c>
      <c r="Q68" s="48">
        <f t="shared" ref="Q68:Q72" si="17">(Q67*N68)</f>
        <v>0.9529965991035021</v>
      </c>
      <c r="R68" s="154">
        <f>'SNA 2008'!S68</f>
        <v>96.088361712867822</v>
      </c>
      <c r="S68" s="150">
        <f>'SNA 2008'!O68</f>
        <v>-3.3821861997771485E-3</v>
      </c>
      <c r="T68" s="150">
        <f t="shared" ref="T68:T72" si="18">(R68/R67)-1</f>
        <v>-3.2835221809014437E-3</v>
      </c>
      <c r="U68" s="48">
        <f t="shared" ref="U68:U72" si="19">(T68-P68)</f>
        <v>3.4651221115788999E-5</v>
      </c>
      <c r="V68" s="236">
        <f t="shared" ref="V68:V73" si="20">U68^2</f>
        <v>1.2007071248153015E-9</v>
      </c>
      <c r="W68" s="48"/>
    </row>
    <row r="69" spans="1:24" s="65" customFormat="1">
      <c r="A69" s="255"/>
      <c r="B69" s="245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1">
        <f t="shared" si="14"/>
        <v>0.12342702908294979</v>
      </c>
      <c r="F69" s="81">
        <f t="shared" si="15"/>
        <v>-2.661520175021323E-2</v>
      </c>
      <c r="G69" s="48">
        <f>'Anual_2000-2017 (ref2010)'!K40</f>
        <v>0.95711264357757908</v>
      </c>
      <c r="H69" s="81">
        <f>LN(G69)</f>
        <v>-4.3834189568107126E-2</v>
      </c>
      <c r="I69" s="48">
        <f>'Anual_2000-2017 (ref2010)'!H40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 t="shared" si="16"/>
        <v>94.838979905538594</v>
      </c>
      <c r="P69" s="198">
        <f>(O69/O68)-1</f>
        <v>-4.8340152026250527E-3</v>
      </c>
      <c r="Q69" s="48">
        <f t="shared" si="17"/>
        <v>0.94838979905538578</v>
      </c>
      <c r="R69" s="154">
        <f>'SNA 2008'!S69</f>
        <v>95.615103895936855</v>
      </c>
      <c r="S69" s="150">
        <f>'SNA 2008'!O69</f>
        <v>-4.9500565769557969E-3</v>
      </c>
      <c r="T69" s="150">
        <f t="shared" si="18"/>
        <v>-4.9252355695807992E-3</v>
      </c>
      <c r="U69" s="48">
        <f t="shared" si="19"/>
        <v>-9.1220366955746535E-5</v>
      </c>
      <c r="V69" s="236">
        <f t="shared" si="20"/>
        <v>8.3211553475410547E-9</v>
      </c>
      <c r="W69" s="81"/>
      <c r="X69" s="256"/>
    </row>
    <row r="70" spans="1:24">
      <c r="A70" s="255"/>
      <c r="B70" s="245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1">
        <f t="shared" si="14"/>
        <v>0.13476812968839619</v>
      </c>
      <c r="F70" s="81">
        <f t="shared" si="15"/>
        <v>-1.153243102198262E-2</v>
      </c>
      <c r="G70" s="48">
        <f>'Anual_2000-2017 (ref2010)'!K41</f>
        <v>0.91561337926834319</v>
      </c>
      <c r="H70" s="81">
        <f>LN(G70)</f>
        <v>-8.8161078441305815E-2</v>
      </c>
      <c r="I70" s="48">
        <f>'Anual_2000-2017 (ref2010)'!H41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 t="shared" si="16"/>
        <v>93.623240203465826</v>
      </c>
      <c r="P70" s="198">
        <f>(O70/O69)-1</f>
        <v>-1.281898754376809E-2</v>
      </c>
      <c r="Q70" s="48">
        <f t="shared" si="17"/>
        <v>0.93623240203465818</v>
      </c>
      <c r="R70" s="154">
        <f>'SNA 2008'!S70</f>
        <v>94.495799061044096</v>
      </c>
      <c r="S70" s="150">
        <f>'SNA 2008'!O70</f>
        <v>-1.1291280245543378E-2</v>
      </c>
      <c r="T70" s="150">
        <f t="shared" si="18"/>
        <v>-1.1706360075819822E-2</v>
      </c>
      <c r="U70" s="48">
        <f t="shared" si="19"/>
        <v>1.1126274679482684E-3</v>
      </c>
      <c r="V70" s="236">
        <f t="shared" si="20"/>
        <v>1.2379398824329749E-6</v>
      </c>
      <c r="W70" s="48"/>
    </row>
    <row r="71" spans="1:24" ht="15.75" thickBot="1">
      <c r="B71" s="140">
        <v>2016</v>
      </c>
      <c r="C71" s="37">
        <f>'Anual_2000-2017 (ref2010)'!H20/'Anual_2000-2017 (ref2010)'!B20</f>
        <v>0.14420713447784816</v>
      </c>
      <c r="D71" s="37">
        <f>-('Anual_2000-2017 (ref2010)'!I20/'Anual_2000-2017 (ref2010)'!B20)</f>
        <v>0.13958391991471306</v>
      </c>
      <c r="E71" s="81">
        <f t="shared" si="14"/>
        <v>0.14189552719628062</v>
      </c>
      <c r="F71" s="81">
        <f t="shared" si="15"/>
        <v>4.6232145631351085E-3</v>
      </c>
      <c r="G71" s="48">
        <f>'Anual_2000-2017 (ref2010)'!K42</f>
        <v>1.0004370868484982</v>
      </c>
      <c r="H71" s="81">
        <f>LN(G71)</f>
        <v>4.3699135386691154E-4</v>
      </c>
      <c r="I71" s="48">
        <f>'Anual_2000-2017 (ref2010)'!H42</f>
        <v>0.92601016073567388</v>
      </c>
      <c r="J71" s="81">
        <f>LN(I71)</f>
        <v>-7.6870071679447025E-2</v>
      </c>
      <c r="K71" s="48">
        <f>(E71*H71)</f>
        <v>6.2007118537161834E-5</v>
      </c>
      <c r="L71" s="48">
        <f>(F71*J71)</f>
        <v>-3.5538683485765915E-4</v>
      </c>
      <c r="M71" s="81">
        <f>SUM(K71:L71)</f>
        <v>-2.933797163204973E-4</v>
      </c>
      <c r="N71" s="81">
        <f>EXP(M71)</f>
        <v>0.99970666331530023</v>
      </c>
      <c r="O71" s="48">
        <f t="shared" si="16"/>
        <v>93.595777072573696</v>
      </c>
      <c r="P71" s="198">
        <f>(O71/O70)-1</f>
        <v>-2.9333668469966323E-4</v>
      </c>
      <c r="Q71" s="48">
        <f t="shared" si="17"/>
        <v>0.93595777072573683</v>
      </c>
      <c r="R71" s="154">
        <f>'SNA 2008'!S71</f>
        <v>94.471098639336049</v>
      </c>
      <c r="S71" s="150">
        <f>'SNA 2008'!O71</f>
        <v>-2.5275155922954706E-4</v>
      </c>
      <c r="T71" s="150">
        <f t="shared" si="18"/>
        <v>-2.6139174390271691E-4</v>
      </c>
      <c r="U71" s="48">
        <f t="shared" si="19"/>
        <v>3.1944940796946319E-5</v>
      </c>
      <c r="V71" s="236">
        <f t="shared" si="20"/>
        <v>1.0204792425204054E-9</v>
      </c>
    </row>
    <row r="72" spans="1:24">
      <c r="A72" s="160" t="s">
        <v>80</v>
      </c>
      <c r="B72" s="257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 t="shared" si="14"/>
        <v>0.12059878477155192</v>
      </c>
      <c r="F72" s="48">
        <f t="shared" si="15"/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 t="shared" si="16"/>
        <v>94.13351821538734</v>
      </c>
      <c r="P72" s="198">
        <f>(O72/O71)-1</f>
        <v>5.7453568914405118E-3</v>
      </c>
      <c r="Q72" s="48">
        <f t="shared" si="17"/>
        <v>0.94133518215387324</v>
      </c>
      <c r="R72" s="154">
        <f>'SNA 2008'!S72</f>
        <v>95.048054239314766</v>
      </c>
      <c r="S72" s="150">
        <f>'SNA 2008'!O72</f>
        <v>6.1721903893632302E-3</v>
      </c>
      <c r="T72" s="150">
        <f t="shared" si="18"/>
        <v>6.1072180623342742E-3</v>
      </c>
      <c r="U72" s="48">
        <f t="shared" si="19"/>
        <v>3.6186117089376246E-4</v>
      </c>
      <c r="V72" s="236">
        <f t="shared" si="20"/>
        <v>1.3094350700060475E-7</v>
      </c>
    </row>
    <row r="73" spans="1:24">
      <c r="B73" s="257">
        <v>2018</v>
      </c>
      <c r="C73" s="37">
        <f>'Trimestral_1996-2018 (ref2010)'!F26/'Trimestral_1996-2018 (ref2010)'!B26</f>
        <v>0.14805344446951332</v>
      </c>
      <c r="D73" s="37">
        <f>'Trimestral_1996-2018 (ref2010)'!G26/'Trimestral_1996-2018 (ref2010)'!B26</f>
        <v>0.14276714042448393</v>
      </c>
      <c r="E73" s="48">
        <f t="shared" ref="E73" si="21">(C73+D73)/2</f>
        <v>0.14541029244699863</v>
      </c>
      <c r="F73" s="48">
        <f t="shared" ref="F73" si="22">(C73-D73)</f>
        <v>5.2863040450293886E-3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-8.8687369715465718E-4</v>
      </c>
      <c r="L73" s="48">
        <f>(F73*J73)</f>
        <v>7.2985512028266649E-4</v>
      </c>
      <c r="M73" s="48">
        <f>SUM(K73:L73)</f>
        <v>-1.5701857687199069E-4</v>
      </c>
      <c r="N73" s="48">
        <f>EXP(M73)</f>
        <v>0.9998429937498996</v>
      </c>
      <c r="O73" s="48">
        <f t="shared" ref="O73" si="23">(O72*N73)</f>
        <v>94.11873866468359</v>
      </c>
      <c r="P73" s="198">
        <f>(O73/O72)-1</f>
        <v>-1.570062501002889E-4</v>
      </c>
      <c r="Q73" s="48">
        <f t="shared" ref="Q73" si="24">(Q72*N73)</f>
        <v>0.94118738664683566</v>
      </c>
      <c r="R73" s="154">
        <f>'SNA 2008'!S73</f>
        <v>95.039424405342828</v>
      </c>
      <c r="S73" s="150">
        <f>'SNA 2008'!O73</f>
        <v>-9.1809130335684941E-5</v>
      </c>
      <c r="T73" s="150">
        <f t="shared" ref="T73" si="25">(R73/R72)-1</f>
        <v>-9.0794430680385396E-5</v>
      </c>
      <c r="U73" s="48">
        <f t="shared" ref="U73" si="26">(T73-P73)</f>
        <v>6.6211819419903506E-5</v>
      </c>
      <c r="V73" s="236">
        <f t="shared" si="20"/>
        <v>4.384005030893911E-9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E77" sqref="E77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227" t="s">
        <v>36</v>
      </c>
      <c r="H1" s="227" t="s">
        <v>50</v>
      </c>
      <c r="I1" s="227" t="s">
        <v>117</v>
      </c>
      <c r="J1" s="228" t="s">
        <v>90</v>
      </c>
      <c r="K1" s="228" t="s">
        <v>118</v>
      </c>
      <c r="L1" s="229" t="s">
        <v>94</v>
      </c>
      <c r="M1" s="229" t="s">
        <v>119</v>
      </c>
      <c r="N1" s="228" t="s">
        <v>120</v>
      </c>
      <c r="O1" s="228" t="s">
        <v>121</v>
      </c>
      <c r="P1" s="228" t="s">
        <v>122</v>
      </c>
      <c r="Q1" s="228" t="s">
        <v>123</v>
      </c>
      <c r="R1" s="228" t="s">
        <v>124</v>
      </c>
      <c r="S1" s="228" t="s">
        <v>125</v>
      </c>
      <c r="U1" s="113" t="s">
        <v>92</v>
      </c>
      <c r="V1" s="113" t="s">
        <v>109</v>
      </c>
      <c r="W1" s="222" t="s">
        <v>126</v>
      </c>
      <c r="X1" s="223" t="s">
        <v>111</v>
      </c>
      <c r="Y1" s="222" t="s">
        <v>113</v>
      </c>
      <c r="Z1" s="222" t="s">
        <v>112</v>
      </c>
    </row>
    <row r="2" spans="1:26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  <c r="U2" s="46">
        <f>'SNA 2008'!S2</f>
        <v>100</v>
      </c>
    </row>
    <row r="3" spans="1:26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('Anual_1947-1989 (ref1987)'!AF5)</f>
        <v>1.0339724769794301</v>
      </c>
      <c r="H3" s="234">
        <f>('Anual_1947-1989 (ref1987)'!AI5)</f>
        <v>1.0381256206359935</v>
      </c>
      <c r="I3" s="234">
        <f>(G3/H3)</f>
        <v>0.99599938237337882</v>
      </c>
      <c r="J3" s="234">
        <f>('Anual_1947-1989 (ref1987)'!AP5)</f>
        <v>0.96830823228107543</v>
      </c>
      <c r="K3" s="234">
        <f>J3-1</f>
        <v>-3.1691767718924568E-2</v>
      </c>
      <c r="L3" s="234">
        <f>('Anual_1947-1989 (ref1987)'!AL5)</f>
        <v>1.020314641524511</v>
      </c>
      <c r="M3" s="234">
        <f>L3-1</f>
        <v>2.0314641524511012E-2</v>
      </c>
      <c r="N3" s="234">
        <f>(E3)*(I3)*(K3)</f>
        <v>-3.3482622161819086E-3</v>
      </c>
      <c r="O3" s="234">
        <f>(F3*M3)/L3</f>
        <v>1.919978156935695E-4</v>
      </c>
      <c r="P3" s="234">
        <f>(N3+O3)</f>
        <v>-3.1562644004883393E-3</v>
      </c>
      <c r="Q3" s="235">
        <f>P3</f>
        <v>-3.1562644004883393E-3</v>
      </c>
      <c r="R3" s="234">
        <f>P3+1</f>
        <v>0.99684373559951167</v>
      </c>
      <c r="S3" s="46">
        <f>S2*R3</f>
        <v>99.684373559951169</v>
      </c>
      <c r="U3" s="46">
        <f>'SNA 2008'!S3</f>
        <v>99.676557659978997</v>
      </c>
      <c r="V3" s="150">
        <f>(U3/U2)-1</f>
        <v>-3.2344234002100736E-3</v>
      </c>
      <c r="W3" s="150">
        <f>V3-Q3</f>
        <v>-7.8158999721734262E-5</v>
      </c>
      <c r="X3" s="53">
        <f>W3^2</f>
        <v>6.1088292375020566E-9</v>
      </c>
      <c r="Y3" s="224">
        <f>AVERAGE(X3:X71)</f>
        <v>7.5041111412626593E-6</v>
      </c>
      <c r="Z3" s="224">
        <f>SQRT(Y3)</f>
        <v>2.7393632729637483E-3</v>
      </c>
    </row>
    <row r="4" spans="1:26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('Anual_1947-1989 (ref1987)'!AF6)</f>
        <v>1.0596574784322546</v>
      </c>
      <c r="H4" s="234">
        <f>('Anual_1947-1989 (ref1987)'!AI6)</f>
        <v>1.0422614706786131</v>
      </c>
      <c r="I4" s="234">
        <f t="shared" ref="I4:I67" si="2">(G4/H4)</f>
        <v>1.0166906368920219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('Anual_1947-1989 (ref1987)'!AL6)</f>
        <v>0.9835931279844311</v>
      </c>
      <c r="M4" s="234">
        <f t="shared" ref="M4:M67" si="4">L4-1</f>
        <v>-1.6406872015568896E-2</v>
      </c>
      <c r="N4" s="234">
        <f t="shared" ref="N4:N67" si="5">(E4)*(I4)*(K4)</f>
        <v>-1.7809406287685382E-6</v>
      </c>
      <c r="O4" s="234">
        <f t="shared" ref="O4:O67" si="6">(F4*M4)/L4</f>
        <v>-2.0686913136351981E-5</v>
      </c>
      <c r="P4" s="234">
        <f t="shared" ref="P4:P67" si="7">(N4+O4)</f>
        <v>-2.2467853765120518E-5</v>
      </c>
      <c r="Q4" s="235">
        <f t="shared" ref="Q4:Q67" si="8">P4</f>
        <v>-2.2467853765120518E-5</v>
      </c>
      <c r="R4" s="234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('Anual_1947-1989 (ref1987)'!AF7)</f>
        <v>1.1116248009812979</v>
      </c>
      <c r="H5" s="234">
        <f>('Anual_1947-1989 (ref1987)'!AI7)</f>
        <v>1.4956116404841613</v>
      </c>
      <c r="I5" s="234">
        <f t="shared" si="2"/>
        <v>0.74325765519011422</v>
      </c>
      <c r="J5" s="234">
        <f>('Anual_1947-1989 (ref1987)'!AP7)</f>
        <v>1.659955259121948</v>
      </c>
      <c r="K5" s="234">
        <f t="shared" si="3"/>
        <v>0.65995525912194797</v>
      </c>
      <c r="L5" s="234">
        <f>('Anual_1947-1989 (ref1987)'!AL7)</f>
        <v>1.0442690768575869</v>
      </c>
      <c r="M5" s="234">
        <f t="shared" si="4"/>
        <v>4.4269076857586853E-2</v>
      </c>
      <c r="N5" s="234">
        <f t="shared" si="5"/>
        <v>4.1210381111047391E-2</v>
      </c>
      <c r="O5" s="234">
        <f t="shared" si="6"/>
        <v>6.7767608934072774E-4</v>
      </c>
      <c r="P5" s="234">
        <f t="shared" si="7"/>
        <v>4.1888057200388115E-2</v>
      </c>
      <c r="Q5" s="235">
        <f t="shared" si="8"/>
        <v>4.1888057200388115E-2</v>
      </c>
      <c r="R5" s="234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-1.3138505004654938E-3</v>
      </c>
      <c r="X5" s="53">
        <f t="shared" si="13"/>
        <v>1.7262031375734285E-6</v>
      </c>
    </row>
    <row r="6" spans="1:26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('Anual_1947-1989 (ref1987)'!AF8)</f>
        <v>1.1080723888850601</v>
      </c>
      <c r="H6" s="234">
        <f>('Anual_1947-1989 (ref1987)'!AI8)</f>
        <v>1.1795305748948102</v>
      </c>
      <c r="I6" s="234">
        <f t="shared" si="2"/>
        <v>0.93941811468844483</v>
      </c>
      <c r="J6" s="234">
        <f>('Anual_1947-1989 (ref1987)'!AP8)</f>
        <v>0.89960938022049464</v>
      </c>
      <c r="K6" s="234">
        <f t="shared" si="3"/>
        <v>-0.10039061977950536</v>
      </c>
      <c r="L6" s="234">
        <f>('Anual_1947-1989 (ref1987)'!AL8)</f>
        <v>1.1223132288597109</v>
      </c>
      <c r="M6" s="234">
        <f t="shared" si="4"/>
        <v>0.12231322885971085</v>
      </c>
      <c r="N6" s="234">
        <f t="shared" si="5"/>
        <v>-9.8418552473345609E-3</v>
      </c>
      <c r="O6" s="234">
        <f t="shared" si="6"/>
        <v>-1.8122197795458715E-3</v>
      </c>
      <c r="P6" s="234">
        <f t="shared" si="7"/>
        <v>-1.1654075026880432E-2</v>
      </c>
      <c r="Q6" s="235">
        <f t="shared" si="8"/>
        <v>-1.1654075026880432E-2</v>
      </c>
      <c r="R6" s="234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-7.4698837322162079E-4</v>
      </c>
      <c r="X6" s="53">
        <f t="shared" si="13"/>
        <v>5.5799162972828339E-7</v>
      </c>
    </row>
    <row r="7" spans="1:26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('Anual_1947-1989 (ref1987)'!AF9)</f>
        <v>1.2082920306863689</v>
      </c>
      <c r="H7" s="234">
        <f>('Anual_1947-1989 (ref1987)'!AI9)</f>
        <v>0.98991691538275506</v>
      </c>
      <c r="I7" s="234">
        <f t="shared" si="2"/>
        <v>1.2205994381045386</v>
      </c>
      <c r="J7" s="234">
        <f>('Anual_1947-1989 (ref1987)'!AP9)</f>
        <v>0.91608284213356184</v>
      </c>
      <c r="K7" s="234">
        <f t="shared" si="3"/>
        <v>-8.3917157866438163E-2</v>
      </c>
      <c r="L7" s="234">
        <f>('Anual_1947-1989 (ref1987)'!AL9)</f>
        <v>0.85597180532179606</v>
      </c>
      <c r="M7" s="234">
        <f t="shared" si="4"/>
        <v>-0.14402819467820394</v>
      </c>
      <c r="N7" s="234">
        <f t="shared" si="5"/>
        <v>-8.6772694830177348E-3</v>
      </c>
      <c r="O7" s="234">
        <f t="shared" si="6"/>
        <v>4.7172646467211442E-3</v>
      </c>
      <c r="P7" s="234">
        <f t="shared" si="7"/>
        <v>-3.9600048362965906E-3</v>
      </c>
      <c r="Q7" s="235">
        <f t="shared" si="8"/>
        <v>-3.9600048362965906E-3</v>
      </c>
      <c r="R7" s="234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3.9648120792805386E-4</v>
      </c>
      <c r="X7" s="53">
        <f t="shared" si="13"/>
        <v>1.5719734824008868E-7</v>
      </c>
    </row>
    <row r="8" spans="1:26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('Anual_1947-1989 (ref1987)'!AF10)</f>
        <v>1.1674839807849711</v>
      </c>
      <c r="H8" s="234">
        <f>('Anual_1947-1989 (ref1987)'!AI10)</f>
        <v>2.0557231081387553</v>
      </c>
      <c r="I8" s="234">
        <f t="shared" si="2"/>
        <v>0.5679188875986354</v>
      </c>
      <c r="J8" s="234">
        <f>('Anual_1947-1989 (ref1987)'!AP10)</f>
        <v>1.0337700789774855</v>
      </c>
      <c r="K8" s="234">
        <f t="shared" si="3"/>
        <v>3.3770078977485518E-2</v>
      </c>
      <c r="L8" s="234">
        <f>('Anual_1947-1989 (ref1987)'!AL10)</f>
        <v>1.7318158437019944</v>
      </c>
      <c r="M8" s="234">
        <f t="shared" si="4"/>
        <v>0.73181584370199437</v>
      </c>
      <c r="N8" s="234">
        <f t="shared" si="5"/>
        <v>1.169526395826961E-3</v>
      </c>
      <c r="O8" s="234">
        <f t="shared" si="6"/>
        <v>4.2300303464482027E-3</v>
      </c>
      <c r="P8" s="234">
        <f t="shared" si="7"/>
        <v>5.3995567422751639E-3</v>
      </c>
      <c r="Q8" s="235">
        <f t="shared" si="8"/>
        <v>5.3995567422751639E-3</v>
      </c>
      <c r="R8" s="234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-1.290371948923846E-4</v>
      </c>
      <c r="X8" s="53">
        <f t="shared" si="13"/>
        <v>1.6650597665695246E-8</v>
      </c>
      <c r="Y8" s="224"/>
    </row>
    <row r="9" spans="1:26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('Anual_1947-1989 (ref1987)'!AF11)</f>
        <v>1.2624212402125479</v>
      </c>
      <c r="H9" s="234">
        <f>('Anual_1947-1989 (ref1987)'!AI11)</f>
        <v>1.7983777600079631</v>
      </c>
      <c r="I9" s="234">
        <f t="shared" si="2"/>
        <v>0.70197778702899327</v>
      </c>
      <c r="J9" s="234">
        <f>('Anual_1947-1989 (ref1987)'!AP11)</f>
        <v>1.2644721897149052</v>
      </c>
      <c r="K9" s="234">
        <f t="shared" si="3"/>
        <v>0.26447218971490516</v>
      </c>
      <c r="L9" s="234">
        <f>('Anual_1947-1989 (ref1987)'!AL11)</f>
        <v>1.2668406463030766</v>
      </c>
      <c r="M9" s="234">
        <f t="shared" si="4"/>
        <v>0.26684064630307658</v>
      </c>
      <c r="N9" s="234">
        <f t="shared" si="5"/>
        <v>1.2529958569346225E-2</v>
      </c>
      <c r="O9" s="234">
        <f t="shared" si="6"/>
        <v>-3.1381814207247618E-4</v>
      </c>
      <c r="P9" s="234">
        <f t="shared" si="7"/>
        <v>1.221614042727375E-2</v>
      </c>
      <c r="Q9" s="235">
        <f t="shared" si="8"/>
        <v>1.221614042727375E-2</v>
      </c>
      <c r="R9" s="234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1.0066891587252359E-4</v>
      </c>
      <c r="X9" s="53">
        <f t="shared" si="13"/>
        <v>1.0134230622949232E-8</v>
      </c>
    </row>
    <row r="10" spans="1:26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('Anual_1947-1989 (ref1987)'!AF12)</f>
        <v>1.1906874900259501</v>
      </c>
      <c r="H10" s="234">
        <f>('Anual_1947-1989 (ref1987)'!AI12)</f>
        <v>0.95068136048341734</v>
      </c>
      <c r="I10" s="234">
        <f t="shared" si="2"/>
        <v>1.2524569635198177</v>
      </c>
      <c r="J10" s="234">
        <f>('Anual_1947-1989 (ref1987)'!AP12)</f>
        <v>0.80831426823344055</v>
      </c>
      <c r="K10" s="234">
        <f t="shared" si="3"/>
        <v>-0.19168573176655945</v>
      </c>
      <c r="L10" s="234">
        <f>('Anual_1947-1989 (ref1987)'!AL12)</f>
        <v>0.88806972689039831</v>
      </c>
      <c r="M10" s="234">
        <f t="shared" si="4"/>
        <v>-0.11193027310960169</v>
      </c>
      <c r="N10" s="234">
        <f t="shared" si="5"/>
        <v>-1.7356820708224995E-2</v>
      </c>
      <c r="O10" s="234">
        <f t="shared" si="6"/>
        <v>-9.9010842341466614E-4</v>
      </c>
      <c r="P10" s="234">
        <f t="shared" si="7"/>
        <v>-1.8346929131639662E-2</v>
      </c>
      <c r="Q10" s="235">
        <f t="shared" si="8"/>
        <v>-1.8346929131639662E-2</v>
      </c>
      <c r="R10" s="234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1.109707576208159E-3</v>
      </c>
      <c r="X10" s="53">
        <f t="shared" si="13"/>
        <v>1.2314509046937871E-6</v>
      </c>
    </row>
    <row r="11" spans="1:26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('Anual_1947-1989 (ref1987)'!AF13)</f>
        <v>1.2169457514512241</v>
      </c>
      <c r="H11" s="234">
        <f>('Anual_1947-1989 (ref1987)'!AI13)</f>
        <v>0.95705519413405504</v>
      </c>
      <c r="I11" s="234">
        <f t="shared" si="2"/>
        <v>1.2715523189363371</v>
      </c>
      <c r="J11" s="234">
        <f>('Anual_1947-1989 (ref1987)'!AP13)</f>
        <v>1.0081433551284047</v>
      </c>
      <c r="K11" s="234">
        <f t="shared" si="3"/>
        <v>8.1433551284046946E-3</v>
      </c>
      <c r="L11" s="234">
        <f>('Anual_1947-1989 (ref1987)'!AL13)</f>
        <v>0.7832576040155047</v>
      </c>
      <c r="M11" s="234">
        <f t="shared" si="4"/>
        <v>-0.2167423959844953</v>
      </c>
      <c r="N11" s="234">
        <f t="shared" si="5"/>
        <v>6.5113152464252896E-4</v>
      </c>
      <c r="O11" s="234">
        <f t="shared" si="6"/>
        <v>-2.6356768294652265E-3</v>
      </c>
      <c r="P11" s="234">
        <f t="shared" si="7"/>
        <v>-1.9845453048226974E-3</v>
      </c>
      <c r="Q11" s="235">
        <f t="shared" si="8"/>
        <v>-1.9845453048226974E-3</v>
      </c>
      <c r="R11" s="234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-1.7029176310330921E-5</v>
      </c>
      <c r="X11" s="53">
        <f t="shared" si="13"/>
        <v>2.8999284580833584E-10</v>
      </c>
    </row>
    <row r="12" spans="1:26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('Anual_1947-1989 (ref1987)'!AF14)</f>
        <v>1.125095731677515</v>
      </c>
      <c r="H12" s="234">
        <f>('Anual_1947-1989 (ref1987)'!AI14)</f>
        <v>1.0490727109570179</v>
      </c>
      <c r="I12" s="234">
        <f t="shared" si="2"/>
        <v>1.0724668747232449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('Anual_1947-1989 (ref1987)'!AL14)</f>
        <v>0.93985778678071807</v>
      </c>
      <c r="M12" s="234">
        <f t="shared" si="4"/>
        <v>-6.0142213219281926E-2</v>
      </c>
      <c r="N12" s="234">
        <f t="shared" si="5"/>
        <v>-9.902673523664847E-4</v>
      </c>
      <c r="O12" s="234">
        <f t="shared" si="6"/>
        <v>3.740052373160679E-4</v>
      </c>
      <c r="P12" s="234">
        <f t="shared" si="7"/>
        <v>-6.162621150504168E-4</v>
      </c>
      <c r="Q12" s="235">
        <f t="shared" si="8"/>
        <v>-6.162621150504168E-4</v>
      </c>
      <c r="R12" s="234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-9.1750549244577154E-7</v>
      </c>
      <c r="X12" s="53">
        <f t="shared" si="13"/>
        <v>8.4181632866815771E-13</v>
      </c>
    </row>
    <row r="13" spans="1:26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('Anual_1947-1989 (ref1987)'!AF15)</f>
        <v>1.1815709580817719</v>
      </c>
      <c r="H13" s="234">
        <f>('Anual_1947-1989 (ref1987)'!AI15)</f>
        <v>1.6236907522015134</v>
      </c>
      <c r="I13" s="234">
        <f t="shared" si="2"/>
        <v>0.72770689645162756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('Anual_1947-1989 (ref1987)'!AL15)</f>
        <v>1.3991306149067362</v>
      </c>
      <c r="M13" s="234">
        <f t="shared" si="4"/>
        <v>0.39913061490673618</v>
      </c>
      <c r="N13" s="234">
        <f t="shared" si="5"/>
        <v>-1.5194091561380654E-3</v>
      </c>
      <c r="O13" s="234">
        <f t="shared" si="6"/>
        <v>-1.045685880223959E-3</v>
      </c>
      <c r="P13" s="234">
        <f t="shared" si="7"/>
        <v>-2.5650950363620244E-3</v>
      </c>
      <c r="Q13" s="235">
        <f t="shared" si="8"/>
        <v>-2.5650950363620244E-3</v>
      </c>
      <c r="R13" s="234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1.2616115525363944E-4</v>
      </c>
      <c r="X13" s="53">
        <f t="shared" si="13"/>
        <v>1.5916637094932915E-8</v>
      </c>
    </row>
    <row r="14" spans="1:26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('Anual_1947-1989 (ref1987)'!AF16)</f>
        <v>1.5205754991158069</v>
      </c>
      <c r="H14" s="234">
        <f>('Anual_1947-1989 (ref1987)'!AI16)</f>
        <v>1.0441270869517851</v>
      </c>
      <c r="I14" s="234">
        <f t="shared" si="2"/>
        <v>1.4563126635809831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('Anual_1947-1989 (ref1987)'!AL16)</f>
        <v>0.69895709668799433</v>
      </c>
      <c r="M14" s="234">
        <f t="shared" si="4"/>
        <v>-0.30104290331200567</v>
      </c>
      <c r="N14" s="234">
        <f t="shared" si="5"/>
        <v>-3.1812711485438355E-3</v>
      </c>
      <c r="O14" s="234">
        <f t="shared" si="6"/>
        <v>2.7294937844317552E-3</v>
      </c>
      <c r="P14" s="234">
        <f t="shared" si="7"/>
        <v>-4.5177736411208032E-4</v>
      </c>
      <c r="Q14" s="235">
        <f t="shared" si="8"/>
        <v>-4.5177736411208032E-4</v>
      </c>
      <c r="R14" s="234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4.9409874643211414E-5</v>
      </c>
      <c r="X14" s="53">
        <f t="shared" si="13"/>
        <v>2.4413357122578663E-9</v>
      </c>
    </row>
    <row r="15" spans="1:26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('Anual_1947-1989 (ref1987)'!AF17)</f>
        <v>1.238076941465325</v>
      </c>
      <c r="H15" s="234">
        <f>('Anual_1947-1989 (ref1987)'!AI17)</f>
        <v>1.2525081758754761</v>
      </c>
      <c r="I15" s="234">
        <f t="shared" si="2"/>
        <v>0.98847813156982867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('Anual_1947-1989 (ref1987)'!AL17)</f>
        <v>1.0436679210119062</v>
      </c>
      <c r="M15" s="234">
        <f t="shared" si="4"/>
        <v>4.3667921011906197E-2</v>
      </c>
      <c r="N15" s="234">
        <f t="shared" si="5"/>
        <v>-3.4979409837644082E-3</v>
      </c>
      <c r="O15" s="234">
        <f t="shared" si="6"/>
        <v>-4.5093323255261837E-4</v>
      </c>
      <c r="P15" s="234">
        <f t="shared" si="7"/>
        <v>-3.9488742163170266E-3</v>
      </c>
      <c r="Q15" s="235">
        <f t="shared" si="8"/>
        <v>-3.9488742163170266E-3</v>
      </c>
      <c r="R15" s="234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-4.6208919225172382E-5</v>
      </c>
      <c r="X15" s="53">
        <f t="shared" si="13"/>
        <v>2.1352642159585057E-9</v>
      </c>
    </row>
    <row r="16" spans="1:26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('Anual_1947-1989 (ref1987)'!AF18)</f>
        <v>1.431519844050585</v>
      </c>
      <c r="H16" s="234">
        <f>('Anual_1947-1989 (ref1987)'!AI18)</f>
        <v>1.5051006513736263</v>
      </c>
      <c r="I16" s="234">
        <f t="shared" si="2"/>
        <v>0.95111236763077078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('Anual_1947-1989 (ref1987)'!AL18)</f>
        <v>1.0531642102465828</v>
      </c>
      <c r="M16" s="234">
        <f t="shared" si="4"/>
        <v>5.3164210246582799E-2</v>
      </c>
      <c r="N16" s="234">
        <f t="shared" si="5"/>
        <v>-1.9076131844279458E-4</v>
      </c>
      <c r="O16" s="234">
        <f t="shared" si="6"/>
        <v>-2.0071536446382755E-4</v>
      </c>
      <c r="P16" s="234">
        <f t="shared" si="7"/>
        <v>-3.9147668290662212E-4</v>
      </c>
      <c r="Q16" s="235">
        <f t="shared" si="8"/>
        <v>-3.9147668290662212E-4</v>
      </c>
      <c r="R16" s="234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2.3343348057092421E-5</v>
      </c>
      <c r="X16" s="53">
        <f t="shared" si="13"/>
        <v>5.4491189851456055E-10</v>
      </c>
    </row>
    <row r="17" spans="1:24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('Anual_1947-1989 (ref1987)'!AF19)</f>
        <v>1.551521070039223</v>
      </c>
      <c r="H17" s="234">
        <f>('Anual_1947-1989 (ref1987)'!AI19)</f>
        <v>1.3271953776813186</v>
      </c>
      <c r="I17" s="234">
        <f t="shared" si="2"/>
        <v>1.1690223580719619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('Anual_1947-1989 (ref1987)'!AL19)</f>
        <v>0.8846330996903633</v>
      </c>
      <c r="M17" s="234">
        <f t="shared" si="4"/>
        <v>-0.1153669003096367</v>
      </c>
      <c r="N17" s="234">
        <f t="shared" si="5"/>
        <v>-5.5759943284439889E-3</v>
      </c>
      <c r="O17" s="234">
        <f t="shared" si="6"/>
        <v>1.7762315484224256E-3</v>
      </c>
      <c r="P17" s="234">
        <f t="shared" si="7"/>
        <v>-3.7997627800215633E-3</v>
      </c>
      <c r="Q17" s="235">
        <f t="shared" si="8"/>
        <v>-3.7997627800215633E-3</v>
      </c>
      <c r="R17" s="234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1.2847851120731781E-4</v>
      </c>
      <c r="X17" s="53">
        <f t="shared" si="13"/>
        <v>1.6506727842048889E-8</v>
      </c>
    </row>
    <row r="18" spans="1:24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('Anual_1947-1989 (ref1987)'!AF20)</f>
        <v>1.805919400977946</v>
      </c>
      <c r="H18" s="234">
        <f>('Anual_1947-1989 (ref1987)'!AI20)</f>
        <v>1.508054744423847</v>
      </c>
      <c r="I18" s="234">
        <f t="shared" si="2"/>
        <v>1.1975158114488067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('Anual_1947-1989 (ref1987)'!AL20)</f>
        <v>0.83947819365705911</v>
      </c>
      <c r="M18" s="234">
        <f t="shared" si="4"/>
        <v>-0.16052180634294089</v>
      </c>
      <c r="N18" s="234">
        <f t="shared" si="5"/>
        <v>-1.1099817755372786E-3</v>
      </c>
      <c r="O18" s="234">
        <f t="shared" si="6"/>
        <v>7.2050232877657176E-4</v>
      </c>
      <c r="P18" s="234">
        <f t="shared" si="7"/>
        <v>-3.8947944676070686E-4</v>
      </c>
      <c r="Q18" s="235">
        <f t="shared" si="8"/>
        <v>-3.8947944676070686E-4</v>
      </c>
      <c r="R18" s="234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4.7514071302959433E-6</v>
      </c>
      <c r="X18" s="53">
        <f t="shared" si="13"/>
        <v>2.257586971782713E-11</v>
      </c>
    </row>
    <row r="19" spans="1:24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('Anual_1947-1989 (ref1987)'!AF21)</f>
        <v>1.8658537068973879</v>
      </c>
      <c r="H19" s="234">
        <f>('Anual_1947-1989 (ref1987)'!AI21)</f>
        <v>2.5788465400686782</v>
      </c>
      <c r="I19" s="234">
        <f t="shared" si="2"/>
        <v>0.72352258186239249</v>
      </c>
      <c r="J19" s="234">
        <f>('Anual_1947-1989 (ref1987)'!AP21)</f>
        <v>1.2264569350783991</v>
      </c>
      <c r="K19" s="234">
        <f t="shared" si="3"/>
        <v>0.22645693507839915</v>
      </c>
      <c r="L19" s="234">
        <f>('Anual_1947-1989 (ref1987)'!AL21)</f>
        <v>1.2480206114510739</v>
      </c>
      <c r="M19" s="234">
        <f t="shared" si="4"/>
        <v>0.2480206114510739</v>
      </c>
      <c r="N19" s="234">
        <f t="shared" si="5"/>
        <v>9.9441479791121251E-3</v>
      </c>
      <c r="O19" s="234">
        <f t="shared" si="6"/>
        <v>1.7914433095843599E-3</v>
      </c>
      <c r="P19" s="234">
        <f t="shared" si="7"/>
        <v>1.1735591288696485E-2</v>
      </c>
      <c r="Q19" s="235">
        <f t="shared" si="8"/>
        <v>1.1735591288696485E-2</v>
      </c>
      <c r="R19" s="234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1.4718863383824006E-4</v>
      </c>
      <c r="X19" s="53">
        <f t="shared" si="13"/>
        <v>2.1664493931167505E-8</v>
      </c>
    </row>
    <row r="20" spans="1:24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('Anual_1947-1989 (ref1987)'!AF22)</f>
        <v>1.453839775081657</v>
      </c>
      <c r="H20" s="234">
        <f>('Anual_1947-1989 (ref1987)'!AI22)</f>
        <v>1.5719860603146842</v>
      </c>
      <c r="I20" s="234">
        <f t="shared" si="2"/>
        <v>0.92484266354793476</v>
      </c>
      <c r="J20" s="234">
        <f>('Anual_1947-1989 (ref1987)'!AP22)</f>
        <v>1.0105776775259325</v>
      </c>
      <c r="K20" s="234">
        <f t="shared" si="3"/>
        <v>1.0577677525932527E-2</v>
      </c>
      <c r="L20" s="234">
        <f>('Anual_1947-1989 (ref1987)'!AL22)</f>
        <v>1.0755913321395292</v>
      </c>
      <c r="M20" s="234">
        <f t="shared" si="4"/>
        <v>7.5591332139529177E-2</v>
      </c>
      <c r="N20" s="234">
        <f t="shared" si="5"/>
        <v>6.3641814187822459E-4</v>
      </c>
      <c r="O20" s="234">
        <f t="shared" si="6"/>
        <v>1.5498183639464527E-3</v>
      </c>
      <c r="P20" s="234">
        <f t="shared" si="7"/>
        <v>2.1862365058246775E-3</v>
      </c>
      <c r="Q20" s="235">
        <f t="shared" si="8"/>
        <v>2.1862365058246775E-3</v>
      </c>
      <c r="R20" s="234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2.034383440161951E-4</v>
      </c>
      <c r="X20" s="53">
        <f t="shared" si="13"/>
        <v>4.1387159816051744E-8</v>
      </c>
    </row>
    <row r="21" spans="1:24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('Anual_1947-1989 (ref1987)'!AF23)</f>
        <v>1.4119129008915059</v>
      </c>
      <c r="H21" s="234">
        <f>('Anual_1947-1989 (ref1987)'!AI23)</f>
        <v>1.1241279949371206</v>
      </c>
      <c r="I21" s="234">
        <f t="shared" si="2"/>
        <v>1.2560072405015434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('Anual_1947-1989 (ref1987)'!AL23)</f>
        <v>0.830237228920505</v>
      </c>
      <c r="M21" s="234">
        <f t="shared" si="4"/>
        <v>-0.169762771079495</v>
      </c>
      <c r="N21" s="234">
        <f t="shared" si="5"/>
        <v>-6.1899072803143313E-3</v>
      </c>
      <c r="O21" s="234">
        <f t="shared" si="6"/>
        <v>-1.4615360557360517E-3</v>
      </c>
      <c r="P21" s="234">
        <f t="shared" si="7"/>
        <v>-7.6514433360503828E-3</v>
      </c>
      <c r="Q21" s="235">
        <f t="shared" si="8"/>
        <v>-7.6514433360503828E-3</v>
      </c>
      <c r="R21" s="234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1.6902348062208111E-4</v>
      </c>
      <c r="X21" s="53">
        <f t="shared" si="13"/>
        <v>2.8568937001603029E-8</v>
      </c>
    </row>
    <row r="22" spans="1:24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('Anual_1947-1989 (ref1987)'!AF24)</f>
        <v>1.244776153744384</v>
      </c>
      <c r="H22" s="234">
        <f>('Anual_1947-1989 (ref1987)'!AI24)</f>
        <v>1.199528233129121</v>
      </c>
      <c r="I22" s="234">
        <f t="shared" si="2"/>
        <v>1.0377214302803262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('Anual_1947-1989 (ref1987)'!AL24)</f>
        <v>0.97512153216986075</v>
      </c>
      <c r="M22" s="234">
        <f t="shared" si="4"/>
        <v>-2.487846783013925E-2</v>
      </c>
      <c r="N22" s="234">
        <f t="shared" si="5"/>
        <v>-1.3958578080177969E-3</v>
      </c>
      <c r="O22" s="234">
        <f t="shared" si="6"/>
        <v>1.4053631627090109E-5</v>
      </c>
      <c r="P22" s="234">
        <f t="shared" si="7"/>
        <v>-1.3818041763907069E-3</v>
      </c>
      <c r="Q22" s="235">
        <f t="shared" si="8"/>
        <v>-1.3818041763907069E-3</v>
      </c>
      <c r="R22" s="234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-2.2731205217300628E-5</v>
      </c>
      <c r="X22" s="53">
        <f t="shared" si="13"/>
        <v>5.1670769063103532E-10</v>
      </c>
    </row>
    <row r="23" spans="1:24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('Anual_1947-1989 (ref1987)'!AF25)</f>
        <v>1.240607928074136</v>
      </c>
      <c r="H23" s="234">
        <f>('Anual_1947-1989 (ref1987)'!AI25)</f>
        <v>1.2622507070437996</v>
      </c>
      <c r="I23" s="234">
        <f t="shared" si="2"/>
        <v>0.98285381909561287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('Anual_1947-1989 (ref1987)'!AL25)</f>
        <v>1.0433132467113355</v>
      </c>
      <c r="M23" s="234">
        <f t="shared" si="4"/>
        <v>4.3313246711335518E-2</v>
      </c>
      <c r="N23" s="234">
        <f t="shared" si="5"/>
        <v>-3.0522811660001082E-3</v>
      </c>
      <c r="O23" s="234">
        <f t="shared" si="6"/>
        <v>-3.1425322592444903E-4</v>
      </c>
      <c r="P23" s="234">
        <f t="shared" si="7"/>
        <v>-3.3665343919245571E-3</v>
      </c>
      <c r="Q23" s="235">
        <f t="shared" si="8"/>
        <v>-3.3665343919245571E-3</v>
      </c>
      <c r="R23" s="234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-6.9464661316322E-5</v>
      </c>
      <c r="X23" s="53">
        <f t="shared" si="13"/>
        <v>4.8253391717913221E-9</v>
      </c>
    </row>
    <row r="24" spans="1:24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('Anual_1947-1989 (ref1987)'!AF26)</f>
        <v>1.241623685179964</v>
      </c>
      <c r="H24" s="234">
        <f>('Anual_1947-1989 (ref1987)'!AI26)</f>
        <v>1.2954864992768444</v>
      </c>
      <c r="I24" s="234">
        <f t="shared" si="2"/>
        <v>0.95842271291368353</v>
      </c>
      <c r="J24" s="234">
        <f>('Anual_1947-1989 (ref1987)'!AP26)</f>
        <v>1.0470284180288756</v>
      </c>
      <c r="K24" s="234">
        <f t="shared" si="3"/>
        <v>4.7028418028875585E-2</v>
      </c>
      <c r="L24" s="234">
        <f>('Anual_1947-1989 (ref1987)'!AL26)</f>
        <v>1.019679453049259</v>
      </c>
      <c r="M24" s="234">
        <f t="shared" si="4"/>
        <v>1.9679453049258999E-2</v>
      </c>
      <c r="N24" s="234">
        <f t="shared" si="5"/>
        <v>3.025182297638887E-3</v>
      </c>
      <c r="O24" s="234">
        <f t="shared" si="6"/>
        <v>-2.2053096796796693E-6</v>
      </c>
      <c r="P24" s="234">
        <f t="shared" si="7"/>
        <v>3.0229769879592072E-3</v>
      </c>
      <c r="Q24" s="235">
        <f t="shared" si="8"/>
        <v>3.0229769879592072E-3</v>
      </c>
      <c r="R24" s="234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-1.0005165605046383E-4</v>
      </c>
      <c r="X24" s="53">
        <f t="shared" si="13"/>
        <v>1.0010333878440315E-8</v>
      </c>
    </row>
    <row r="25" spans="1:24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('Anual_1947-1989 (ref1987)'!AF27)</f>
        <v>1.209528146624163</v>
      </c>
      <c r="H25" s="234">
        <f>('Anual_1947-1989 (ref1987)'!AI27)</f>
        <v>1.2958957261331123</v>
      </c>
      <c r="I25" s="234">
        <f t="shared" si="2"/>
        <v>0.93335298684357426</v>
      </c>
      <c r="J25" s="234">
        <f>('Anual_1947-1989 (ref1987)'!AP27)</f>
        <v>1.0994430924831666</v>
      </c>
      <c r="K25" s="234">
        <f t="shared" si="3"/>
        <v>9.9443092483166629E-2</v>
      </c>
      <c r="L25" s="234">
        <f>('Anual_1947-1989 (ref1987)'!AL27)</f>
        <v>1.0218042409297146</v>
      </c>
      <c r="M25" s="234">
        <f t="shared" si="4"/>
        <v>2.1804240929714558E-2</v>
      </c>
      <c r="N25" s="234">
        <f t="shared" si="5"/>
        <v>6.7196383005762705E-3</v>
      </c>
      <c r="O25" s="234">
        <f t="shared" si="6"/>
        <v>-8.9609989020490724E-5</v>
      </c>
      <c r="P25" s="234">
        <f t="shared" si="7"/>
        <v>6.6300283115557799E-3</v>
      </c>
      <c r="Q25" s="235">
        <f t="shared" si="8"/>
        <v>6.6300283115557799E-3</v>
      </c>
      <c r="R25" s="234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-2.5306590169492642E-4</v>
      </c>
      <c r="X25" s="53">
        <f t="shared" si="13"/>
        <v>6.404235060066616E-8</v>
      </c>
    </row>
    <row r="26" spans="1:24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('Anual_1947-1989 (ref1987)'!AF28)</f>
        <v>1.181085371298179</v>
      </c>
      <c r="H26" s="234">
        <f>('Anual_1947-1989 (ref1987)'!AI28)</f>
        <v>1.1521656449001481</v>
      </c>
      <c r="I26" s="234">
        <f t="shared" si="2"/>
        <v>1.0251003200156497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('Anual_1947-1989 (ref1987)'!AL28)</f>
        <v>1.0048782061313162</v>
      </c>
      <c r="M26" s="234">
        <f t="shared" si="4"/>
        <v>4.8782061313161762E-3</v>
      </c>
      <c r="N26" s="234">
        <f t="shared" si="5"/>
        <v>-4.3245667334202769E-3</v>
      </c>
      <c r="O26" s="234">
        <f t="shared" si="6"/>
        <v>-8.4292957748785104E-5</v>
      </c>
      <c r="P26" s="234">
        <f t="shared" si="7"/>
        <v>-4.4088596911690623E-3</v>
      </c>
      <c r="Q26" s="235">
        <f t="shared" si="8"/>
        <v>-4.4088596911690623E-3</v>
      </c>
      <c r="R26" s="234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-3.9951885895275416E-5</v>
      </c>
      <c r="X26" s="53">
        <f t="shared" si="13"/>
        <v>1.5961531865891067E-9</v>
      </c>
    </row>
    <row r="27" spans="1:24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('Anual_1947-1989 (ref1987)'!AF29)</f>
        <v>1.1402171402171399</v>
      </c>
      <c r="H27" s="234">
        <f>('Anual_1947-1989 (ref1987)'!AI29)</f>
        <v>1.2114459988077695</v>
      </c>
      <c r="I27" s="234">
        <f t="shared" si="2"/>
        <v>0.94120343898058301</v>
      </c>
      <c r="J27" s="234">
        <f>('Anual_1947-1989 (ref1987)'!AP29)</f>
        <v>1.0042949390459408</v>
      </c>
      <c r="K27" s="234">
        <f t="shared" si="3"/>
        <v>4.2949390459408043E-3</v>
      </c>
      <c r="L27" s="234">
        <f>('Anual_1947-1989 (ref1987)'!AL29)</f>
        <v>1.0601952584557188</v>
      </c>
      <c r="M27" s="234">
        <f t="shared" si="4"/>
        <v>6.0195258455718825E-2</v>
      </c>
      <c r="N27" s="234">
        <f t="shared" si="5"/>
        <v>3.2605265614438591E-4</v>
      </c>
      <c r="O27" s="234">
        <f t="shared" si="6"/>
        <v>-9.0151185556927246E-4</v>
      </c>
      <c r="P27" s="234">
        <f t="shared" si="7"/>
        <v>-5.754591994248865E-4</v>
      </c>
      <c r="Q27" s="235">
        <f t="shared" si="8"/>
        <v>-5.754591994248865E-4</v>
      </c>
      <c r="R27" s="234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-2.9465043147526787E-5</v>
      </c>
      <c r="X27" s="53">
        <f t="shared" si="13"/>
        <v>8.6818876768561532E-10</v>
      </c>
    </row>
    <row r="28" spans="1:24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('Anual_1947-1989 (ref1987)'!AF30)</f>
        <v>1.1370266686312069</v>
      </c>
      <c r="H28" s="234">
        <f>('Anual_1947-1989 (ref1987)'!AI30)</f>
        <v>1.3960517152357295</v>
      </c>
      <c r="I28" s="234">
        <f t="shared" si="2"/>
        <v>0.81445884577364314</v>
      </c>
      <c r="J28" s="234">
        <f>('Anual_1947-1989 (ref1987)'!AP30)</f>
        <v>1.1185901187265608</v>
      </c>
      <c r="K28" s="234">
        <f t="shared" si="3"/>
        <v>0.11859011872656078</v>
      </c>
      <c r="L28" s="234">
        <f>('Anual_1947-1989 (ref1987)'!AL30)</f>
        <v>1.1609014835809348</v>
      </c>
      <c r="M28" s="234">
        <f t="shared" si="4"/>
        <v>0.16090148358093481</v>
      </c>
      <c r="N28" s="234">
        <f t="shared" si="5"/>
        <v>8.1403537060285164E-3</v>
      </c>
      <c r="O28" s="234">
        <f t="shared" si="6"/>
        <v>-1.6168971987223161E-3</v>
      </c>
      <c r="P28" s="234">
        <f t="shared" si="7"/>
        <v>6.5234565073062E-3</v>
      </c>
      <c r="Q28" s="235">
        <f t="shared" si="8"/>
        <v>6.5234565073062E-3</v>
      </c>
      <c r="R28" s="234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9.2893376745854187E-4</v>
      </c>
      <c r="X28" s="53">
        <f t="shared" si="13"/>
        <v>8.6291794432472036E-7</v>
      </c>
    </row>
    <row r="29" spans="1:24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('Anual_1947-1989 (ref1987)'!AF31)</f>
        <v>1.3383115200207329</v>
      </c>
      <c r="H29" s="234">
        <f>('Anual_1947-1989 (ref1987)'!AI31)</f>
        <v>1.3914260300571599</v>
      </c>
      <c r="I29" s="234">
        <f t="shared" si="2"/>
        <v>0.9618272844628003</v>
      </c>
      <c r="J29" s="234">
        <f>('Anual_1947-1989 (ref1987)'!AP31)</f>
        <v>0.83311382843720716</v>
      </c>
      <c r="K29" s="234">
        <f t="shared" si="3"/>
        <v>-0.16688617156279284</v>
      </c>
      <c r="L29" s="234">
        <f>('Anual_1947-1989 (ref1987)'!AL31)</f>
        <v>1.1390708441693269</v>
      </c>
      <c r="M29" s="234">
        <f t="shared" si="4"/>
        <v>0.13907084416932691</v>
      </c>
      <c r="N29" s="234">
        <f t="shared" si="5"/>
        <v>-1.6828231740939215E-2</v>
      </c>
      <c r="O29" s="234">
        <f t="shared" si="6"/>
        <v>-6.8637282372099413E-3</v>
      </c>
      <c r="P29" s="234">
        <f t="shared" si="7"/>
        <v>-2.3691959978149157E-2</v>
      </c>
      <c r="Q29" s="235">
        <f t="shared" si="8"/>
        <v>-2.3691959978149157E-2</v>
      </c>
      <c r="R29" s="234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6.9856342644170066E-5</v>
      </c>
      <c r="X29" s="53">
        <f t="shared" si="13"/>
        <v>4.8799086076196937E-9</v>
      </c>
    </row>
    <row r="30" spans="1:24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('Anual_1947-1989 (ref1987)'!AF32)</f>
        <v>1.3120960518990099</v>
      </c>
      <c r="H30" s="234">
        <f>('Anual_1947-1989 (ref1987)'!AI32)</f>
        <v>1.228221122448157</v>
      </c>
      <c r="I30" s="234">
        <f t="shared" si="2"/>
        <v>1.0682897630710575</v>
      </c>
      <c r="J30" s="234">
        <f>('Anual_1947-1989 (ref1987)'!AP32)</f>
        <v>0.9539569412069</v>
      </c>
      <c r="K30" s="234">
        <f t="shared" si="3"/>
        <v>-4.60430587931E-2</v>
      </c>
      <c r="L30" s="234">
        <f>('Anual_1947-1989 (ref1987)'!AL32)</f>
        <v>0.95839943063655886</v>
      </c>
      <c r="M30" s="234">
        <f t="shared" si="4"/>
        <v>-4.1600569363441142E-2</v>
      </c>
      <c r="N30" s="234">
        <f t="shared" si="5"/>
        <v>-4.4844547950989031E-3</v>
      </c>
      <c r="O30" s="234">
        <f t="shared" si="6"/>
        <v>1.6486671810937133E-3</v>
      </c>
      <c r="P30" s="234">
        <f t="shared" si="7"/>
        <v>-2.8357876140051898E-3</v>
      </c>
      <c r="Q30" s="235">
        <f t="shared" si="8"/>
        <v>-2.8357876140051898E-3</v>
      </c>
      <c r="R30" s="234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-4.754724860730683E-5</v>
      </c>
      <c r="X30" s="53">
        <f t="shared" si="13"/>
        <v>2.2607408501250412E-9</v>
      </c>
    </row>
    <row r="31" spans="1:24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('Anual_1947-1989 (ref1987)'!AF33)</f>
        <v>1.4483063980518041</v>
      </c>
      <c r="H31" s="234">
        <f>('Anual_1947-1989 (ref1987)'!AI33)</f>
        <v>1.5339267163258381</v>
      </c>
      <c r="I31" s="234">
        <f t="shared" si="2"/>
        <v>0.94418226284035434</v>
      </c>
      <c r="J31" s="234">
        <f>('Anual_1947-1989 (ref1987)'!AP33)</f>
        <v>1.1150963289647406</v>
      </c>
      <c r="K31" s="234">
        <f t="shared" si="3"/>
        <v>0.11509632896474065</v>
      </c>
      <c r="L31" s="234">
        <f>('Anual_1947-1989 (ref1987)'!AL33)</f>
        <v>1.0029700609122096</v>
      </c>
      <c r="M31" s="234">
        <f t="shared" si="4"/>
        <v>2.9700609122096377E-3</v>
      </c>
      <c r="N31" s="234">
        <f t="shared" si="5"/>
        <v>8.9195784299461942E-3</v>
      </c>
      <c r="O31" s="234">
        <f t="shared" si="6"/>
        <v>-7.0751203574600103E-5</v>
      </c>
      <c r="P31" s="234">
        <f t="shared" si="7"/>
        <v>8.8488272263715934E-3</v>
      </c>
      <c r="Q31" s="235">
        <f t="shared" si="8"/>
        <v>8.8488272263715934E-3</v>
      </c>
      <c r="R31" s="234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-1.8713958810989868E-4</v>
      </c>
      <c r="X31" s="53">
        <f t="shared" si="13"/>
        <v>3.5021225437942532E-8</v>
      </c>
    </row>
    <row r="32" spans="1:24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('Anual_1947-1989 (ref1987)'!AF34)</f>
        <v>1.4311181595842251</v>
      </c>
      <c r="H32" s="234">
        <f>('Anual_1947-1989 (ref1987)'!AI34)</f>
        <v>1.6518191445245833</v>
      </c>
      <c r="I32" s="234">
        <f t="shared" si="2"/>
        <v>0.86638913486870917</v>
      </c>
      <c r="J32" s="234">
        <f>('Anual_1947-1989 (ref1987)'!AP34)</f>
        <v>1.1669463710676247</v>
      </c>
      <c r="K32" s="234">
        <f t="shared" si="3"/>
        <v>0.16694637106762467</v>
      </c>
      <c r="L32" s="234">
        <f>('Anual_1947-1989 (ref1987)'!AL34)</f>
        <v>1.0684680836171683</v>
      </c>
      <c r="M32" s="234">
        <f t="shared" si="4"/>
        <v>6.8468083617168274E-2</v>
      </c>
      <c r="N32" s="234">
        <f t="shared" si="5"/>
        <v>1.0960286452267445E-2</v>
      </c>
      <c r="O32" s="234">
        <f t="shared" si="6"/>
        <v>-4.2592261597827204E-4</v>
      </c>
      <c r="P32" s="234">
        <f t="shared" si="7"/>
        <v>1.0534363836289173E-2</v>
      </c>
      <c r="Q32" s="235">
        <f t="shared" si="8"/>
        <v>1.0534363836289173E-2</v>
      </c>
      <c r="R32" s="234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1.8712907414794068E-4</v>
      </c>
      <c r="X32" s="53">
        <f t="shared" si="13"/>
        <v>3.5017290391465483E-8</v>
      </c>
    </row>
    <row r="33" spans="1:26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('Anual_1947-1989 (ref1987)'!AF35)</f>
        <v>1.381433664000854</v>
      </c>
      <c r="H33" s="234">
        <f>('Anual_1947-1989 (ref1987)'!AI35)</f>
        <v>1.1948845242489192</v>
      </c>
      <c r="I33" s="234">
        <f t="shared" si="2"/>
        <v>1.1561231532973413</v>
      </c>
      <c r="J33" s="234">
        <f>('Anual_1947-1989 (ref1987)'!AP35)</f>
        <v>0.86324113753831722</v>
      </c>
      <c r="K33" s="234">
        <f t="shared" si="3"/>
        <v>-0.13675886246168278</v>
      </c>
      <c r="L33" s="234">
        <f>('Anual_1947-1989 (ref1987)'!AL35)</f>
        <v>0.93095746145232949</v>
      </c>
      <c r="M33" s="234">
        <f t="shared" si="4"/>
        <v>-6.9042538547670507E-2</v>
      </c>
      <c r="N33" s="234">
        <f t="shared" si="5"/>
        <v>-1.1524533453698122E-2</v>
      </c>
      <c r="O33" s="234">
        <f t="shared" si="6"/>
        <v>8.8396954335556461E-4</v>
      </c>
      <c r="P33" s="234">
        <f t="shared" si="7"/>
        <v>-1.0640563910342557E-2</v>
      </c>
      <c r="Q33" s="235">
        <f t="shared" si="8"/>
        <v>-1.0640563910342557E-2</v>
      </c>
      <c r="R33" s="234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2.8159724536555575E-5</v>
      </c>
      <c r="X33" s="53">
        <f t="shared" si="13"/>
        <v>7.9297008597469004E-10</v>
      </c>
    </row>
    <row r="34" spans="1:26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('Anual_1947-1989 (ref1987)'!AF36)</f>
        <v>1.759323333462198</v>
      </c>
      <c r="H34" s="234">
        <f>('Anual_1947-1989 (ref1987)'!AI36)</f>
        <v>1.648256624213289</v>
      </c>
      <c r="I34" s="234">
        <f t="shared" si="2"/>
        <v>1.0673843548494284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('Anual_1947-1989 (ref1987)'!AL36)</f>
        <v>0.97606431609793853</v>
      </c>
      <c r="M34" s="234">
        <f t="shared" si="4"/>
        <v>-2.3935683902061466E-2</v>
      </c>
      <c r="N34" s="234">
        <f t="shared" si="5"/>
        <v>-6.9582641515651463E-3</v>
      </c>
      <c r="O34" s="234">
        <f t="shared" si="6"/>
        <v>5.1137636151602655E-4</v>
      </c>
      <c r="P34" s="234">
        <f t="shared" si="7"/>
        <v>-6.44688779004912E-3</v>
      </c>
      <c r="Q34" s="235">
        <f t="shared" si="8"/>
        <v>-6.44688779004912E-3</v>
      </c>
      <c r="R34" s="234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8.0602693680034525E-4</v>
      </c>
      <c r="X34" s="53">
        <f t="shared" si="13"/>
        <v>6.4967942284774774E-7</v>
      </c>
    </row>
    <row r="35" spans="1:26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('Anual_1947-1989 (ref1987)'!AF37)</f>
        <v>1.8635325699824761</v>
      </c>
      <c r="H35" s="234">
        <f>('Anual_1947-1989 (ref1987)'!AI37)</f>
        <v>2.1229867101671194</v>
      </c>
      <c r="I35" s="234">
        <f t="shared" si="2"/>
        <v>0.87778814679239359</v>
      </c>
      <c r="J35" s="234">
        <f>('Anual_1947-1989 (ref1987)'!AP37)</f>
        <v>0.80615686519862451</v>
      </c>
      <c r="K35" s="234">
        <f t="shared" si="3"/>
        <v>-0.19384313480137549</v>
      </c>
      <c r="L35" s="234">
        <f>('Anual_1947-1989 (ref1987)'!AL37)</f>
        <v>1.2688214429288349</v>
      </c>
      <c r="M35" s="234">
        <f t="shared" si="4"/>
        <v>0.26882144292883492</v>
      </c>
      <c r="N35" s="234">
        <f t="shared" si="5"/>
        <v>-1.7147541003262243E-2</v>
      </c>
      <c r="O35" s="234">
        <f t="shared" si="6"/>
        <v>-4.7259210812820949E-3</v>
      </c>
      <c r="P35" s="234">
        <f t="shared" si="7"/>
        <v>-2.187346208454434E-2</v>
      </c>
      <c r="Q35" s="235">
        <f t="shared" si="8"/>
        <v>-2.187346208454434E-2</v>
      </c>
      <c r="R35" s="234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-5.7415225818856219E-4</v>
      </c>
      <c r="X35" s="53">
        <f t="shared" si="13"/>
        <v>3.2965081558302536E-7</v>
      </c>
    </row>
    <row r="36" spans="1:26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('Anual_1947-1989 (ref1987)'!AF38)</f>
        <v>2.0058918497715901</v>
      </c>
      <c r="H36" s="234">
        <f>('Anual_1947-1989 (ref1987)'!AI38)</f>
        <v>1.7005560831521107</v>
      </c>
      <c r="I36" s="234">
        <f t="shared" si="2"/>
        <v>1.1795505421106232</v>
      </c>
      <c r="J36" s="234">
        <f>('Anual_1947-1989 (ref1987)'!AP38)</f>
        <v>0.88110348439798869</v>
      </c>
      <c r="K36" s="234">
        <f t="shared" si="3"/>
        <v>-0.11889651560201131</v>
      </c>
      <c r="L36" s="234">
        <f>('Anual_1947-1989 (ref1987)'!AL38)</f>
        <v>0.90317100368441205</v>
      </c>
      <c r="M36" s="234">
        <f t="shared" si="4"/>
        <v>-9.6828996315587945E-2</v>
      </c>
      <c r="N36" s="234">
        <f t="shared" si="5"/>
        <v>-1.3767038980327424E-2</v>
      </c>
      <c r="O36" s="234">
        <f t="shared" si="6"/>
        <v>4.1516578173979795E-4</v>
      </c>
      <c r="P36" s="234">
        <f t="shared" si="7"/>
        <v>-1.3351873198587626E-2</v>
      </c>
      <c r="Q36" s="235">
        <f t="shared" si="8"/>
        <v>-1.3351873198587626E-2</v>
      </c>
      <c r="R36" s="234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1.2601893134088493E-5</v>
      </c>
      <c r="X36" s="53">
        <f t="shared" si="13"/>
        <v>1.588077105629867E-10</v>
      </c>
    </row>
    <row r="37" spans="1:26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('Anual_1947-1989 (ref1987)'!AF39)</f>
        <v>2.01813799691381</v>
      </c>
      <c r="H37" s="234">
        <f>('Anual_1947-1989 (ref1987)'!AI39)</f>
        <v>1.8317394183547369</v>
      </c>
      <c r="I37" s="234">
        <f t="shared" si="2"/>
        <v>1.1017604232847136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('Anual_1947-1989 (ref1987)'!AL39)</f>
        <v>0.92055977128090571</v>
      </c>
      <c r="M37" s="234">
        <f t="shared" si="4"/>
        <v>-7.9440228719094286E-2</v>
      </c>
      <c r="N37" s="234">
        <f t="shared" si="5"/>
        <v>-2.5324303242293118E-3</v>
      </c>
      <c r="O37" s="234">
        <f t="shared" si="6"/>
        <v>5.9562208975914291E-4</v>
      </c>
      <c r="P37" s="234">
        <f t="shared" si="7"/>
        <v>-1.9368082344701689E-3</v>
      </c>
      <c r="Q37" s="235">
        <f t="shared" si="8"/>
        <v>-1.9368082344701689E-3</v>
      </c>
      <c r="R37" s="234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8.226190139617659E-6</v>
      </c>
      <c r="X37" s="53">
        <f t="shared" si="13"/>
        <v>6.7670204213142794E-11</v>
      </c>
    </row>
    <row r="38" spans="1:26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('Anual_1947-1989 (ref1987)'!AF40)</f>
        <v>2.7787867445553402</v>
      </c>
      <c r="H38" s="234">
        <f>('Anual_1947-1989 (ref1987)'!AI40)</f>
        <v>3.0545399400409101</v>
      </c>
      <c r="I38" s="234">
        <f t="shared" si="2"/>
        <v>0.90972349325971602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('Anual_1947-1989 (ref1987)'!AL40)</f>
        <v>1.1050852449542812</v>
      </c>
      <c r="M38" s="234">
        <f t="shared" si="4"/>
        <v>0.10508524495428118</v>
      </c>
      <c r="N38" s="234">
        <f t="shared" si="5"/>
        <v>-1.0519134962082184E-3</v>
      </c>
      <c r="O38" s="234">
        <f t="shared" si="6"/>
        <v>2.4601938507107842E-3</v>
      </c>
      <c r="P38" s="234">
        <f t="shared" si="7"/>
        <v>1.4082803545025658E-3</v>
      </c>
      <c r="Q38" s="235">
        <f t="shared" si="8"/>
        <v>1.4082803545025658E-3</v>
      </c>
      <c r="R38" s="234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-2.3540125011932596E-4</v>
      </c>
      <c r="X38" s="53">
        <f t="shared" si="13"/>
        <v>5.5413748557741458E-8</v>
      </c>
    </row>
    <row r="39" spans="1:26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('Anual_1947-1989 (ref1987)'!AF41)</f>
        <v>3.0870303917594897</v>
      </c>
      <c r="H39" s="234">
        <f>('Anual_1947-1989 (ref1987)'!AI41)</f>
        <v>3.3114485212482885</v>
      </c>
      <c r="I39" s="234">
        <f t="shared" si="2"/>
        <v>0.93222961853436825</v>
      </c>
      <c r="J39" s="234">
        <f>('Anual_1947-1989 (ref1987)'!AP41)</f>
        <v>1.059696046486118</v>
      </c>
      <c r="K39" s="234">
        <f t="shared" si="3"/>
        <v>5.9696046486118037E-2</v>
      </c>
      <c r="L39" s="234">
        <f>('Anual_1947-1989 (ref1987)'!AL41)</f>
        <v>1.0420449323099454</v>
      </c>
      <c r="M39" s="234">
        <f t="shared" si="4"/>
        <v>4.2044932309945438E-2</v>
      </c>
      <c r="N39" s="234">
        <f t="shared" si="5"/>
        <v>6.6307288719131994E-3</v>
      </c>
      <c r="O39" s="234">
        <f t="shared" si="6"/>
        <v>2.5180831599175345E-3</v>
      </c>
      <c r="P39" s="234">
        <f t="shared" si="7"/>
        <v>9.1488120318307335E-3</v>
      </c>
      <c r="Q39" s="235">
        <f t="shared" si="8"/>
        <v>9.1488120318307335E-3</v>
      </c>
      <c r="R39" s="234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-2.3095266466768329E-4</v>
      </c>
      <c r="X39" s="53">
        <f t="shared" si="13"/>
        <v>5.3339133317103365E-8</v>
      </c>
    </row>
    <row r="40" spans="1:26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('Anual_1947-1989 (ref1987)'!AF42)</f>
        <v>3.4851158027641902</v>
      </c>
      <c r="H40" s="234">
        <f>('Anual_1947-1989 (ref1987)'!AI42)</f>
        <v>3.1226083521248853</v>
      </c>
      <c r="I40" s="234">
        <f t="shared" si="2"/>
        <v>1.1160912319960408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('Anual_1947-1989 (ref1987)'!AL42)</f>
        <v>0.91493803204554391</v>
      </c>
      <c r="M40" s="234">
        <f t="shared" si="4"/>
        <v>-8.5061967954456086E-2</v>
      </c>
      <c r="N40" s="234">
        <f t="shared" si="5"/>
        <v>-4.6792159965673482E-3</v>
      </c>
      <c r="O40" s="234">
        <f t="shared" si="6"/>
        <v>-5.0644823395963202E-3</v>
      </c>
      <c r="P40" s="234">
        <f t="shared" si="7"/>
        <v>-9.7436983361636684E-3</v>
      </c>
      <c r="Q40" s="235">
        <f t="shared" si="8"/>
        <v>-9.7436983361636684E-3</v>
      </c>
      <c r="R40" s="234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-1.394402744454154E-5</v>
      </c>
      <c r="X40" s="53">
        <f t="shared" si="13"/>
        <v>1.9443590137412767E-10</v>
      </c>
    </row>
    <row r="41" spans="1:26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('Anual_1947-1989 (ref1987)'!AF43)</f>
        <v>1.6353048064603608</v>
      </c>
      <c r="H41" s="234">
        <f>('Anual_1947-1989 (ref1987)'!AI43)</f>
        <v>2.2786037903238219</v>
      </c>
      <c r="I41" s="234">
        <f t="shared" si="2"/>
        <v>0.71767843685889809</v>
      </c>
      <c r="J41" s="234">
        <f>('Anual_1947-1989 (ref1987)'!AP43)</f>
        <v>1.2707583780920078</v>
      </c>
      <c r="K41" s="234">
        <f t="shared" si="3"/>
        <v>0.27075837809200776</v>
      </c>
      <c r="L41" s="234">
        <f>('Anual_1947-1989 (ref1987)'!AL43)</f>
        <v>1.2360573215326962</v>
      </c>
      <c r="M41" s="234">
        <f t="shared" si="4"/>
        <v>0.23605732153269621</v>
      </c>
      <c r="N41" s="234">
        <f t="shared" si="5"/>
        <v>1.5410032683533839E-2</v>
      </c>
      <c r="O41" s="234">
        <f t="shared" si="6"/>
        <v>4.915574910968167E-3</v>
      </c>
      <c r="P41" s="234">
        <f t="shared" si="7"/>
        <v>2.0325607594502006E-2</v>
      </c>
      <c r="Q41" s="235">
        <f t="shared" si="8"/>
        <v>2.0325607594502006E-2</v>
      </c>
      <c r="R41" s="234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1.0417511683759005E-2</v>
      </c>
      <c r="X41" s="53">
        <f t="shared" si="13"/>
        <v>1.0852454968125538E-4</v>
      </c>
    </row>
    <row r="42" spans="1:26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('Anual_1947-1989 (ref1987)'!AF44)</f>
        <v>5.3230256536800402</v>
      </c>
      <c r="H42" s="234">
        <f>('Anual_1947-1989 (ref1987)'!AI44)</f>
        <v>2.8806362944324477</v>
      </c>
      <c r="I42" s="234">
        <f t="shared" si="2"/>
        <v>1.8478645374176959</v>
      </c>
      <c r="J42" s="234">
        <f>('Anual_1947-1989 (ref1987)'!AP44)</f>
        <v>0.891479939868144</v>
      </c>
      <c r="K42" s="234">
        <f t="shared" si="3"/>
        <v>-0.108520060131856</v>
      </c>
      <c r="L42" s="234">
        <f>('Anual_1947-1989 (ref1987)'!AL44)</f>
        <v>0.57315763434728217</v>
      </c>
      <c r="M42" s="234">
        <f t="shared" si="4"/>
        <v>-0.42684236565271783</v>
      </c>
      <c r="N42" s="234">
        <f t="shared" si="5"/>
        <v>-1.6305495437511384E-2</v>
      </c>
      <c r="O42" s="234">
        <f t="shared" si="6"/>
        <v>-2.5279805161653651E-2</v>
      </c>
      <c r="P42" s="234">
        <f t="shared" si="7"/>
        <v>-4.1585300599165036E-2</v>
      </c>
      <c r="Q42" s="235">
        <f t="shared" si="8"/>
        <v>-4.1585300599165036E-2</v>
      </c>
      <c r="R42" s="234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1.760701535823566E-2</v>
      </c>
      <c r="X42" s="53">
        <f t="shared" si="13"/>
        <v>3.1000698982514642E-4</v>
      </c>
    </row>
    <row r="43" spans="1:26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('Anual_1947-1989 (ref1987)'!AF45)</f>
        <v>11.0641175477493</v>
      </c>
      <c r="H43" s="234">
        <f>('Anual_1947-1989 (ref1987)'!AI45)</f>
        <v>7.442859984864123</v>
      </c>
      <c r="I43" s="234">
        <f t="shared" si="2"/>
        <v>1.4865411374457405</v>
      </c>
      <c r="J43" s="234">
        <f>('Anual_1947-1989 (ref1987)'!AP45)</f>
        <v>1.0793561025425611</v>
      </c>
      <c r="K43" s="234">
        <f t="shared" si="3"/>
        <v>7.9356102542561091E-2</v>
      </c>
      <c r="L43" s="234">
        <f>('Anual_1947-1989 (ref1987)'!AL45)</f>
        <v>0.64750137096050175</v>
      </c>
      <c r="M43" s="234">
        <f t="shared" si="4"/>
        <v>-0.35249862903949825</v>
      </c>
      <c r="N43" s="234">
        <f t="shared" si="5"/>
        <v>1.0479654815190561E-2</v>
      </c>
      <c r="O43" s="234">
        <f t="shared" si="6"/>
        <v>-3.0309342999235871E-2</v>
      </c>
      <c r="P43" s="234">
        <f t="shared" si="7"/>
        <v>-1.9829688184045312E-2</v>
      </c>
      <c r="Q43" s="235">
        <f t="shared" si="8"/>
        <v>-1.9829688184045312E-2</v>
      </c>
      <c r="R43" s="234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6.7417192893757458E-3</v>
      </c>
      <c r="X43" s="53">
        <f t="shared" si="13"/>
        <v>4.5450778976741008E-5</v>
      </c>
    </row>
    <row r="44" spans="1:26" ht="13.5" thickBot="1">
      <c r="A44" s="233"/>
      <c r="B44" s="136">
        <v>1989</v>
      </c>
      <c r="C44" s="82">
        <f>('Anual_1947-1989 (ref1987)'!G46/'Anual_1947-1989 (ref1987)'!B46)</f>
        <v>8.9296096718890161E-2</v>
      </c>
      <c r="D44" s="82">
        <f>('Anual_1947-1989 (ref1987)'!H46/'Anual_1947-1989 (ref1987)'!B46)</f>
        <v>5.4612700194984466E-2</v>
      </c>
      <c r="E44" s="317">
        <f t="shared" si="0"/>
        <v>7.195439845693731E-2</v>
      </c>
      <c r="F44" s="317">
        <f t="shared" si="1"/>
        <v>3.4683396523905695E-2</v>
      </c>
      <c r="G44" s="317">
        <f>('Anual_1947-1989 (ref1987)'!AF46)</f>
        <v>18.591562594314301</v>
      </c>
      <c r="H44" s="317">
        <f>('Anual_1947-1989 (ref1987)'!AI46)</f>
        <v>11.048864939077795</v>
      </c>
      <c r="I44" s="317">
        <f t="shared" si="2"/>
        <v>1.6826671967506253</v>
      </c>
      <c r="J44" s="317">
        <f>('Anual_1947-1989 (ref1987)'!AP46)</f>
        <v>0.95366387405000119</v>
      </c>
      <c r="K44" s="317">
        <f t="shared" si="3"/>
        <v>-4.6336125949998808E-2</v>
      </c>
      <c r="L44" s="317">
        <f>('Anual_1947-1989 (ref1987)'!AL46)</f>
        <v>0.60856098473946907</v>
      </c>
      <c r="M44" s="317">
        <f t="shared" si="4"/>
        <v>-0.39143901526053093</v>
      </c>
      <c r="N44" s="317">
        <f t="shared" si="5"/>
        <v>-5.6101606257212598E-3</v>
      </c>
      <c r="O44" s="317">
        <f t="shared" si="6"/>
        <v>-2.2309078172371453E-2</v>
      </c>
      <c r="P44" s="317">
        <f t="shared" si="7"/>
        <v>-2.7919238798092712E-2</v>
      </c>
      <c r="Q44" s="318">
        <f t="shared" si="8"/>
        <v>-2.7919238798092712E-2</v>
      </c>
      <c r="R44" s="317">
        <f t="shared" si="9"/>
        <v>0.97208076120190734</v>
      </c>
      <c r="S44" s="141">
        <f t="shared" si="10"/>
        <v>89.349639072795966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6.8166677924232331E-3</v>
      </c>
      <c r="X44" s="53">
        <f t="shared" si="13"/>
        <v>4.6466959792260235E-5</v>
      </c>
    </row>
    <row r="45" spans="1:26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('Anual_1947-1989 (ref1987)'!AF47)</f>
        <v>17.510100000000001</v>
      </c>
      <c r="H45" s="234">
        <f>('Anual_1947-1989 (ref1987)'!AI47)</f>
        <v>23.563184667851882</v>
      </c>
      <c r="I45" s="234">
        <f t="shared" si="2"/>
        <v>0.74311262449551962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('Anual_1947-1989 (ref1987)'!AL47)</f>
        <v>1.4154483985098427</v>
      </c>
      <c r="M45" s="234">
        <f t="shared" si="4"/>
        <v>0.41544839850984272</v>
      </c>
      <c r="N45" s="234">
        <f t="shared" si="5"/>
        <v>-5.4136247886416543E-3</v>
      </c>
      <c r="O45" s="234">
        <f t="shared" si="6"/>
        <v>3.6362176553263897E-3</v>
      </c>
      <c r="P45" s="234">
        <f t="shared" si="7"/>
        <v>-1.7774071333152646E-3</v>
      </c>
      <c r="Q45" s="235">
        <f t="shared" si="8"/>
        <v>-1.7774071333152646E-3</v>
      </c>
      <c r="R45" s="234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-1.1204457468453805E-3</v>
      </c>
      <c r="X45" s="53">
        <f t="shared" si="13"/>
        <v>1.2553986716239025E-6</v>
      </c>
      <c r="Y45" s="224">
        <f>AVERAGE(X45:X71)</f>
        <v>5.140449943460097E-8</v>
      </c>
      <c r="Z45" s="224">
        <f>SQRT(Y45)</f>
        <v>2.2672560383556369E-4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('Anual_1900-2000 (ref1985e2000)'!J21)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89.809791578566035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4"/>
      <c r="Z46" s="224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('Anual_1900-2000 (ref1985e2000)'!J22)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90.389856741020367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('Anual_1900-2000 (ref1985e2000)'!J23)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90.36250130720056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 ht="13.5" thickBot="1">
      <c r="A49" s="27"/>
      <c r="B49" s="319">
        <v>1994</v>
      </c>
      <c r="C49" s="82">
        <f>('Anual_1900-2000 (ref1985e2000)'!G8/'Anual_1900-2000 (ref1985e2000)'!B8)</f>
        <v>9.5130764270200396E-2</v>
      </c>
      <c r="D49" s="82">
        <f>('Anual_1900-2000 (ref1985e2000)'!H8/'Anual_1900-2000 (ref1985e2000)'!B8)</f>
        <v>9.1616833690822339E-2</v>
      </c>
      <c r="E49" s="317">
        <f t="shared" si="0"/>
        <v>9.3373798980511374E-2</v>
      </c>
      <c r="F49" s="317">
        <f t="shared" si="1"/>
        <v>3.5139305793780579E-3</v>
      </c>
      <c r="G49" s="317">
        <f>('Anual_1900-2000 (ref1985e2000)'!J24)</f>
        <v>23.314463274215104</v>
      </c>
      <c r="H49" s="317">
        <f>('Anual_1900-2000 (ref1985e2000)'!B24)</f>
        <v>21.571768666762537</v>
      </c>
      <c r="I49" s="317">
        <f t="shared" si="2"/>
        <v>1.0807858935617869</v>
      </c>
      <c r="J49" s="317">
        <f>('Anual_1900-2000 (ref1985e2000)'!R24)</f>
        <v>1.0405090985638821</v>
      </c>
      <c r="K49" s="317">
        <f t="shared" si="3"/>
        <v>4.0509098563882073E-2</v>
      </c>
      <c r="L49" s="317">
        <f>('Anual_1900-2000 (ref1985e2000)'!N24)</f>
        <v>0.90706287317240264</v>
      </c>
      <c r="M49" s="317">
        <f t="shared" si="4"/>
        <v>-9.2937126827597361E-2</v>
      </c>
      <c r="N49" s="317">
        <f t="shared" si="5"/>
        <v>4.0880601335821706E-3</v>
      </c>
      <c r="O49" s="317">
        <f t="shared" si="6"/>
        <v>-3.6003525398063582E-4</v>
      </c>
      <c r="P49" s="317">
        <f t="shared" si="7"/>
        <v>3.7280248796015348E-3</v>
      </c>
      <c r="Q49" s="318">
        <f t="shared" si="8"/>
        <v>3.7280248796015348E-3</v>
      </c>
      <c r="R49" s="317">
        <f t="shared" si="9"/>
        <v>1.0037280248796014</v>
      </c>
      <c r="S49" s="141">
        <f t="shared" si="10"/>
        <v>90.699374960256819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('Anual_1900-2000 (ref1985e2000)'!J25)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91.390414062326556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82">
        <f>('Anual_1900-2000 (ref1985e2000)'!G10/'Anual_1900-2000 (ref1985e2000)'!B10)</f>
        <v>6.9881954735120308E-2</v>
      </c>
      <c r="D51" s="82">
        <f>('Anual_1900-2000 (ref1985e2000)'!H10/'Anual_1900-2000 (ref1985e2000)'!B10)</f>
        <v>8.898673144291494E-2</v>
      </c>
      <c r="E51" s="317">
        <f t="shared" si="0"/>
        <v>7.9434343089017617E-2</v>
      </c>
      <c r="F51" s="317">
        <f t="shared" si="1"/>
        <v>-1.9104776707794632E-2</v>
      </c>
      <c r="G51" s="317">
        <f>('Anual_1900-2000 (ref1985e2000)'!J26)</f>
        <v>1.1711701863893196</v>
      </c>
      <c r="H51" s="317">
        <f>('Anual_1900-2000 (ref1985e2000)'!B26)</f>
        <v>1.0835342435636763</v>
      </c>
      <c r="I51" s="317">
        <f t="shared" si="2"/>
        <v>1.0808797168582454</v>
      </c>
      <c r="J51" s="317">
        <f>('Anual_1900-2000 (ref1985e2000)'!R26)</f>
        <v>1.0101813129872743</v>
      </c>
      <c r="K51" s="317">
        <f t="shared" si="3"/>
        <v>1.0181312987274316E-2</v>
      </c>
      <c r="L51" s="317">
        <f>('Anual_1900-2000 (ref1985e2000)'!N26)</f>
        <v>0.92049825088490445</v>
      </c>
      <c r="M51" s="317">
        <f t="shared" si="4"/>
        <v>-7.9501749115095555E-2</v>
      </c>
      <c r="N51" s="317">
        <f t="shared" si="5"/>
        <v>8.7415704905216519E-4</v>
      </c>
      <c r="O51" s="317">
        <f t="shared" si="6"/>
        <v>1.6500445962421746E-3</v>
      </c>
      <c r="P51" s="317">
        <f t="shared" si="7"/>
        <v>2.5242016452943399E-3</v>
      </c>
      <c r="Q51" s="318">
        <f t="shared" si="8"/>
        <v>2.5242016452943399E-3</v>
      </c>
      <c r="R51" s="317">
        <f t="shared" si="9"/>
        <v>1.0025242016452944</v>
      </c>
      <c r="S51" s="141">
        <f t="shared" si="10"/>
        <v>91.621101895866815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('Trimestral_1996-2018 (ref2010)'!J32)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91.65637340142861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('Trimestral_1996-2018 (ref2010)'!J33)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91.522423004275694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('Trimestral_1996-2018 (ref2010)'!J34)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90.333484335967228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82">
        <f>('Trimestral_1996-2018 (ref2010)'!G8/'Trimestral_1996-2018 (ref2010)'!B8)</f>
        <v>0.12451713353126401</v>
      </c>
      <c r="E55" s="317">
        <f t="shared" si="0"/>
        <v>0.11319880679487761</v>
      </c>
      <c r="F55" s="317">
        <f t="shared" si="1"/>
        <v>-2.26366534727728E-2</v>
      </c>
      <c r="G55" s="317">
        <f>('Trimestral_1996-2018 (ref2010)'!J35)</f>
        <v>1.0686428353299242</v>
      </c>
      <c r="H55" s="317">
        <f>('Trimestral_1996-2018 (ref2010)'!B35)</f>
        <v>1.0404176133098821</v>
      </c>
      <c r="I55" s="317">
        <f t="shared" si="2"/>
        <v>1.0271287429768217</v>
      </c>
      <c r="J55" s="317">
        <f>('Trimestral_1996-2018 (ref2010)'!R35)</f>
        <v>0.95881711569433592</v>
      </c>
      <c r="K55" s="317">
        <f t="shared" si="3"/>
        <v>-4.118288430566408E-2</v>
      </c>
      <c r="L55" s="317">
        <f>('Trimestral_1996-2018 (ref2010)'!N35)</f>
        <v>0.99427662260467908</v>
      </c>
      <c r="M55" s="317">
        <f t="shared" si="4"/>
        <v>-5.7233773953209166E-3</v>
      </c>
      <c r="N55" s="317">
        <f t="shared" si="5"/>
        <v>-4.7883235854740856E-3</v>
      </c>
      <c r="O55" s="317">
        <f t="shared" si="6"/>
        <v>1.3030388912532284E-4</v>
      </c>
      <c r="P55" s="317">
        <f t="shared" si="7"/>
        <v>-4.6580196963487627E-3</v>
      </c>
      <c r="Q55" s="318">
        <f t="shared" si="8"/>
        <v>-4.6580196963487627E-3</v>
      </c>
      <c r="R55" s="317">
        <f t="shared" si="9"/>
        <v>0.99534198030365129</v>
      </c>
      <c r="S55" s="141">
        <f t="shared" si="10"/>
        <v>89.912709186690478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('Anual_2000-2017 (ref2010)'!D27)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89.489552219353001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('Anual_2000-2017 (ref2010)'!D28)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89.77067492282734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('Anual_2000-2017 (ref2010)'!D29)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89.562664365501092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('Anual_2000-2017 (ref2010)'!D30)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90.029451446331095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('Anual_2000-2017 (ref2010)'!D31)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89.557985132661202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('Anual_2000-2017 (ref2010)'!D32)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90.244662755092122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('Anual_2000-2017 (ref2010)'!D33)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90.358955736331822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('Anual_2000-2017 (ref2010)'!D34)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90.71844953223183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('Anual_2000-2017 (ref2010)'!D35)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90.713996425217218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('Anual_2000-2017 (ref2010)'!D36)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92.188670694049947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('Anual_2000-2017 (ref2010)'!D37)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92.918532745430952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4">(C67+D67)/2</f>
        <v>0.12382652510197809</v>
      </c>
      <c r="F67" s="234">
        <f t="shared" ref="F67:F72" si="15">(C67-D67)</f>
        <v>-1.3591954739177028E-2</v>
      </c>
      <c r="G67" s="234">
        <f>('Anual_2000-2017 (ref2010)'!D38)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92.413481525910044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4"/>
        <v>0.1278093014523356</v>
      </c>
      <c r="F68" s="234">
        <f t="shared" si="15"/>
        <v>-2.3014960371324361E-2</v>
      </c>
      <c r="G68" s="234">
        <f>('Anual_2000-2017 (ref2010)'!D39)</f>
        <v>1.0785872103497052</v>
      </c>
      <c r="H68" s="234">
        <f>('Anual_2000-2017 (ref2010)'!B39)</f>
        <v>1.0747220368653212</v>
      </c>
      <c r="I68" s="234">
        <f t="shared" ref="I68:I72" si="16">(G68/H68)</f>
        <v>1.0035964401508484</v>
      </c>
      <c r="J68" s="234">
        <f>('Anual_2000-2017 (ref2010)'!K39)</f>
        <v>0.97584634779115498</v>
      </c>
      <c r="K68" s="234">
        <f t="shared" ref="K68:K73" si="17">J68-1</f>
        <v>-2.4153652208845022E-2</v>
      </c>
      <c r="L68" s="234">
        <f>('Anual_2000-2017 (ref2010)'!H39)</f>
        <v>1.0086724691694453</v>
      </c>
      <c r="M68" s="234">
        <f t="shared" ref="M68:M73" si="18">L68-1</f>
        <v>8.6724691694453071E-3</v>
      </c>
      <c r="N68" s="234">
        <f t="shared" ref="N68:N72" si="19">(E68)*(I68)*(K68)</f>
        <v>-3.0981638479609871E-3</v>
      </c>
      <c r="O68" s="234">
        <f t="shared" ref="O68:O72" si="20">(F68*M68)/L68</f>
        <v>-1.9788042239386841E-4</v>
      </c>
      <c r="P68" s="234">
        <f t="shared" ref="P68:P72" si="21">(N68+O68)</f>
        <v>-3.2960442703548554E-3</v>
      </c>
      <c r="Q68" s="235">
        <f t="shared" ref="Q68:Q73" si="22">P68</f>
        <v>-3.2960442703548554E-3</v>
      </c>
      <c r="R68" s="234">
        <f t="shared" ref="R68:R72" si="23">P68+1</f>
        <v>0.9967039557296451</v>
      </c>
      <c r="S68" s="46">
        <f t="shared" ref="S68:S72" si="24">S67*R68</f>
        <v>92.108882599623016</v>
      </c>
      <c r="U68" s="46">
        <f>'SNA 2008'!S68</f>
        <v>96.088361712867822</v>
      </c>
      <c r="V68" s="150">
        <f t="shared" ref="V68:V73" si="25">(U68/U67)-1</f>
        <v>-3.2835221809014437E-3</v>
      </c>
      <c r="W68" s="150">
        <f t="shared" ref="W68:W72" si="26">V68-Q68</f>
        <v>1.2522089453411746E-5</v>
      </c>
      <c r="X68" s="53">
        <f t="shared" ref="X68:X73" si="27">W68^2</f>
        <v>1.5680272427924567E-10</v>
      </c>
    </row>
    <row r="69" spans="1:24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4"/>
        <v>0.12342702908294979</v>
      </c>
      <c r="F69" s="234">
        <f t="shared" si="15"/>
        <v>-2.661520175021323E-2</v>
      </c>
      <c r="G69" s="234">
        <f>('Anual_2000-2017 (ref2010)'!D40)</f>
        <v>1.0838050928286407</v>
      </c>
      <c r="H69" s="234">
        <f>('Anual_2000-2017 (ref2010)'!B40)</f>
        <v>1.0380542406279463</v>
      </c>
      <c r="I69" s="234">
        <f t="shared" si="16"/>
        <v>1.04407366244467</v>
      </c>
      <c r="J69" s="234">
        <f>('Anual_2000-2017 (ref2010)'!K40)</f>
        <v>0.95711264357757908</v>
      </c>
      <c r="K69" s="234">
        <f t="shared" si="17"/>
        <v>-4.2887356422420919E-2</v>
      </c>
      <c r="L69" s="234">
        <f>('Anual_2000-2017 (ref2010)'!H40)</f>
        <v>0.97901046200932174</v>
      </c>
      <c r="M69" s="234">
        <f t="shared" si="18"/>
        <v>-2.0989537990678264E-2</v>
      </c>
      <c r="N69" s="234">
        <f t="shared" si="19"/>
        <v>-5.526761113062233E-3</v>
      </c>
      <c r="O69" s="234">
        <f t="shared" si="20"/>
        <v>5.7061779209091655E-4</v>
      </c>
      <c r="P69" s="234">
        <f t="shared" si="21"/>
        <v>-4.9561433209713169E-3</v>
      </c>
      <c r="Q69" s="235">
        <f t="shared" si="22"/>
        <v>-4.9561433209713169E-3</v>
      </c>
      <c r="R69" s="234">
        <f t="shared" si="23"/>
        <v>0.99504385667902873</v>
      </c>
      <c r="S69" s="46">
        <f t="shared" si="24"/>
        <v>91.652377776324769</v>
      </c>
      <c r="U69" s="46">
        <f>'SNA 2008'!S69</f>
        <v>95.615103895936855</v>
      </c>
      <c r="V69" s="150">
        <f t="shared" si="25"/>
        <v>-4.9252355695807992E-3</v>
      </c>
      <c r="W69" s="150">
        <f t="shared" si="26"/>
        <v>3.0907751390517671E-5</v>
      </c>
      <c r="X69" s="53">
        <f t="shared" si="27"/>
        <v>9.5528909601804708E-10</v>
      </c>
    </row>
    <row r="70" spans="1:24">
      <c r="A70" s="27"/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4"/>
        <v>0.13476812968839619</v>
      </c>
      <c r="F70" s="234">
        <f t="shared" si="15"/>
        <v>-1.153243102198262E-2</v>
      </c>
      <c r="G70" s="234">
        <f>('Anual_2000-2017 (ref2010)'!D41)</f>
        <v>1.0884029874075856</v>
      </c>
      <c r="H70" s="234">
        <f>('Anual_2000-2017 (ref2010)'!B41)</f>
        <v>1.1378327765298122</v>
      </c>
      <c r="I70" s="234">
        <f t="shared" si="16"/>
        <v>0.95655794933858496</v>
      </c>
      <c r="J70" s="234">
        <f>('Anual_2000-2017 (ref2010)'!K41)</f>
        <v>0.91561337926834319</v>
      </c>
      <c r="K70" s="234">
        <f t="shared" si="17"/>
        <v>-8.4386620731656814E-2</v>
      </c>
      <c r="L70" s="234">
        <f>('Anual_2000-2017 (ref2010)'!H41)</f>
        <v>1.0925281851086823</v>
      </c>
      <c r="M70" s="234">
        <f t="shared" si="18"/>
        <v>9.2528185108682326E-2</v>
      </c>
      <c r="N70" s="234">
        <f t="shared" si="19"/>
        <v>-1.087857680641203E-2</v>
      </c>
      <c r="O70" s="234">
        <f t="shared" si="20"/>
        <v>-9.76702410884684E-4</v>
      </c>
      <c r="P70" s="234">
        <f t="shared" si="21"/>
        <v>-1.1855279217296713E-2</v>
      </c>
      <c r="Q70" s="235">
        <f t="shared" si="22"/>
        <v>-1.1855279217296713E-2</v>
      </c>
      <c r="R70" s="234">
        <f t="shared" si="23"/>
        <v>0.98814472078270332</v>
      </c>
      <c r="S70" s="46">
        <f t="shared" si="24"/>
        <v>90.565813246857289</v>
      </c>
      <c r="U70" s="46">
        <f>'SNA 2008'!S70</f>
        <v>94.495799061044096</v>
      </c>
      <c r="V70" s="150">
        <f t="shared" si="25"/>
        <v>-1.1706360075819822E-2</v>
      </c>
      <c r="W70" s="150">
        <f t="shared" si="26"/>
        <v>1.4891914147689179E-4</v>
      </c>
      <c r="X70" s="53">
        <f t="shared" si="27"/>
        <v>2.2176910698214514E-8</v>
      </c>
    </row>
    <row r="71" spans="1:24" ht="13.5" thickBot="1">
      <c r="B71" s="140">
        <v>2016</v>
      </c>
      <c r="C71" s="48">
        <f>('Anual_2000-2017 (ref2010)'!H20/'Anual_2000-2017 (ref2010)'!B20)</f>
        <v>0.14420713447784816</v>
      </c>
      <c r="D71" s="48">
        <f>-('Anual_2000-2017 (ref2010)'!I20/'Anual_2000-2017 (ref2010)'!B20)</f>
        <v>0.13958391991471306</v>
      </c>
      <c r="E71" s="234">
        <f t="shared" ref="E71" si="28">(C71+D71)/2</f>
        <v>0.14189552719628062</v>
      </c>
      <c r="F71" s="234">
        <f t="shared" ref="F71" si="29">(C71-D71)</f>
        <v>4.6232145631351085E-3</v>
      </c>
      <c r="G71" s="234">
        <f>('Anual_2000-2017 (ref2010)'!D42)</f>
        <v>1.0816490031557697</v>
      </c>
      <c r="H71" s="234">
        <f>('Anual_2000-2017 (ref2010)'!B42)</f>
        <v>1.0018368403781865</v>
      </c>
      <c r="I71" s="234">
        <f t="shared" si="16"/>
        <v>1.0796658293654431</v>
      </c>
      <c r="J71" s="234">
        <f>('Anual_2000-2017 (ref2010)'!K42)</f>
        <v>1.0004370868484982</v>
      </c>
      <c r="K71" s="234">
        <f t="shared" si="17"/>
        <v>4.3708684849819157E-4</v>
      </c>
      <c r="L71" s="234">
        <f>('Anual_2000-2017 (ref2010)'!H42)</f>
        <v>0.92601016073567388</v>
      </c>
      <c r="M71" s="234">
        <f t="shared" si="18"/>
        <v>-7.3989839264326118E-2</v>
      </c>
      <c r="N71" s="234">
        <f t="shared" si="19"/>
        <v>6.696159681582072E-5</v>
      </c>
      <c r="O71" s="234">
        <f t="shared" si="20"/>
        <v>-3.6940296868783628E-4</v>
      </c>
      <c r="P71" s="234">
        <f t="shared" si="21"/>
        <v>-3.0244137187201558E-4</v>
      </c>
      <c r="Q71" s="235">
        <f t="shared" si="22"/>
        <v>-3.0244137187201558E-4</v>
      </c>
      <c r="R71" s="234">
        <f t="shared" si="23"/>
        <v>0.99969755862812804</v>
      </c>
      <c r="S71" s="46">
        <f t="shared" si="24"/>
        <v>90.538422398054209</v>
      </c>
      <c r="U71" s="46">
        <f>'SNA 2008'!S71</f>
        <v>94.471098639336049</v>
      </c>
      <c r="V71" s="150">
        <f t="shared" si="25"/>
        <v>-2.6139174390271691E-4</v>
      </c>
      <c r="W71" s="150">
        <f t="shared" si="26"/>
        <v>4.1049627969298665E-5</v>
      </c>
      <c r="X71" s="53">
        <f t="shared" si="27"/>
        <v>1.6850719564178272E-9</v>
      </c>
    </row>
    <row r="72" spans="1:24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4"/>
        <v>0.12059878477155192</v>
      </c>
      <c r="F72" s="234">
        <f t="shared" si="15"/>
        <v>1.0153917926460518E-2</v>
      </c>
      <c r="G72" s="234">
        <f>('Trimestral_1996-2018 (ref2010)'!J52)</f>
        <v>1.0324524686550844</v>
      </c>
      <c r="H72" s="234">
        <f>('Trimestral_1996-2018 (ref2010)'!B52)</f>
        <v>1.0009161006510061</v>
      </c>
      <c r="I72" s="234">
        <f t="shared" si="16"/>
        <v>1.0315075039591897</v>
      </c>
      <c r="J72" s="234">
        <f>('Trimestral_1996-2018 (ref2010)'!R52)</f>
        <v>1.0537110649126122</v>
      </c>
      <c r="K72" s="234">
        <f t="shared" si="17"/>
        <v>5.3711064912612239E-2</v>
      </c>
      <c r="L72" s="234">
        <f>('Trimestral_1996-2018 (ref2010)'!N52)</f>
        <v>0.9444236151842561</v>
      </c>
      <c r="M72" s="234">
        <f t="shared" si="18"/>
        <v>-5.5576384815743896E-2</v>
      </c>
      <c r="N72" s="234">
        <f t="shared" si="19"/>
        <v>6.6815786725145446E-3</v>
      </c>
      <c r="O72" s="234">
        <f t="shared" si="20"/>
        <v>-5.9752640763684444E-4</v>
      </c>
      <c r="P72" s="234">
        <f t="shared" si="21"/>
        <v>6.0840522648777E-3</v>
      </c>
      <c r="Q72" s="235">
        <f t="shared" si="22"/>
        <v>6.0840522648777E-3</v>
      </c>
      <c r="R72" s="234">
        <f t="shared" si="23"/>
        <v>1.0060840522648777</v>
      </c>
      <c r="S72" s="46">
        <f t="shared" si="24"/>
        <v>91.089262891903545</v>
      </c>
      <c r="U72" s="46">
        <f>'SNA 2008'!S72</f>
        <v>95.048054239314766</v>
      </c>
      <c r="V72" s="150">
        <f t="shared" si="25"/>
        <v>6.1072180623342742E-3</v>
      </c>
      <c r="W72" s="150">
        <f t="shared" si="26"/>
        <v>2.3165797456574204E-5</v>
      </c>
      <c r="X72" s="53">
        <f t="shared" si="27"/>
        <v>5.3665417179901988E-10</v>
      </c>
    </row>
    <row r="73" spans="1:24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30">(C73+D73)/2</f>
        <v>0.14541029244699863</v>
      </c>
      <c r="F73" s="234">
        <f t="shared" ref="F73" si="31">(C73-D73)</f>
        <v>5.2863040450293886E-3</v>
      </c>
      <c r="G73" s="234">
        <f>('Trimestral_1996-2018 (ref2010)'!J53)</f>
        <v>1.0295245123718677</v>
      </c>
      <c r="H73" s="234">
        <f>('Trimestral_1996-2018 (ref2010)'!B53)</f>
        <v>1.1783472189150255</v>
      </c>
      <c r="I73" s="234">
        <f t="shared" ref="I73" si="32">(G73/H73)</f>
        <v>0.87370216167676984</v>
      </c>
      <c r="J73" s="234">
        <f>('Trimestral_1996-2018 (ref2010)'!R53)</f>
        <v>0.99391944957074829</v>
      </c>
      <c r="K73" s="234">
        <f t="shared" si="17"/>
        <v>-6.0805504292517076E-3</v>
      </c>
      <c r="L73" s="234">
        <f>('Trimestral_1996-2018 (ref2010)'!N53)</f>
        <v>1.1480505082312793</v>
      </c>
      <c r="M73" s="234">
        <f t="shared" si="18"/>
        <v>0.1480505082312793</v>
      </c>
      <c r="N73" s="234">
        <f t="shared" ref="N73" si="33">(E73)*(I73)*(K73)</f>
        <v>-7.7250527343541227E-4</v>
      </c>
      <c r="O73" s="234">
        <f t="shared" ref="O73" si="34">(F73*M73)/L73</f>
        <v>6.817121676444593E-4</v>
      </c>
      <c r="P73" s="234">
        <f t="shared" ref="P73" si="35">(N73+O73)</f>
        <v>-9.0793105790952966E-5</v>
      </c>
      <c r="Q73" s="235">
        <f t="shared" si="22"/>
        <v>-9.0793105790952966E-5</v>
      </c>
      <c r="R73" s="234">
        <f t="shared" ref="R73" si="36">P73+1</f>
        <v>0.99990920689420903</v>
      </c>
      <c r="S73" s="46">
        <f t="shared" ref="S73" si="37">S72*R73</f>
        <v>91.080992614821383</v>
      </c>
      <c r="U73" s="46">
        <f>'SNA 2008'!S73</f>
        <v>95.039424405342828</v>
      </c>
      <c r="V73" s="150">
        <f t="shared" si="25"/>
        <v>-9.0794430680385396E-5</v>
      </c>
      <c r="W73" s="150">
        <f t="shared" ref="W73" si="38">V73-Q73</f>
        <v>-1.3248894324300806E-9</v>
      </c>
      <c r="X73" s="53">
        <f t="shared" si="27"/>
        <v>1.755332008164901E-18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I59" activePane="bottomRight" state="frozen"/>
      <selection activeCell="U5" sqref="U5"/>
      <selection pane="topRight" activeCell="U5" sqref="U5"/>
      <selection pane="bottomLeft" activeCell="U5" sqref="U5"/>
      <selection pane="bottomRight" activeCell="K70" sqref="K7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298" t="s">
        <v>74</v>
      </c>
      <c r="I1" s="298" t="s">
        <v>77</v>
      </c>
      <c r="J1" s="298" t="s">
        <v>78</v>
      </c>
      <c r="K1" s="298" t="s">
        <v>46</v>
      </c>
      <c r="L1" s="298" t="s">
        <v>47</v>
      </c>
      <c r="M1" s="113" t="s">
        <v>86</v>
      </c>
      <c r="N1" s="298" t="s">
        <v>87</v>
      </c>
      <c r="O1" s="298" t="s">
        <v>73</v>
      </c>
      <c r="P1" s="113" t="s">
        <v>91</v>
      </c>
      <c r="Q1" s="113" t="s">
        <v>88</v>
      </c>
      <c r="R1" s="113" t="s">
        <v>89</v>
      </c>
      <c r="S1" s="113" t="s">
        <v>169</v>
      </c>
      <c r="T1" s="113" t="s">
        <v>158</v>
      </c>
      <c r="U1" s="1" t="s">
        <v>168</v>
      </c>
    </row>
    <row r="2" spans="1:21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1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(ref1987)'!AG5)</f>
        <v>8.0908052511439856E-6</v>
      </c>
      <c r="I3" s="147">
        <f>('Anual_1947-1989 (ref1987)'!H5/'Anual_1947-1989 (ref1987)'!AG5)</f>
        <v>7.3872569684358139E-6</v>
      </c>
      <c r="J3" s="147">
        <f>(D3-E3+F3+H3-I3)</f>
        <v>7.0975135750137494E-5</v>
      </c>
      <c r="K3" s="147">
        <f>(J3-D3)</f>
        <v>-2.3013697713523084E-7</v>
      </c>
      <c r="L3" s="150">
        <f>(K3/D3)</f>
        <v>-3.2320215669518083E-3</v>
      </c>
      <c r="M3" s="150">
        <f>('Anual_1947-1989 (ref1987)'!Z5-1)</f>
        <v>9.6999999999999975E-2</v>
      </c>
      <c r="N3" s="150">
        <f>('Anual_1947-1989 (ref1987)'!BF5-1)</f>
        <v>9.3454472341053751E-2</v>
      </c>
      <c r="O3" s="150">
        <f>(N3-M3)</f>
        <v>-3.5455276589462237E-3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109.34544723410538</v>
      </c>
      <c r="S3" s="153">
        <f t="shared" ref="S3:S66" si="0">(R3/Q3)*100</f>
        <v>99.676797843304811</v>
      </c>
      <c r="T3" s="150">
        <f>(S3/S2)-1</f>
        <v>-3.2320215669519037E-3</v>
      </c>
    </row>
    <row r="4" spans="1:21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(ref1987)'!AG6)</f>
        <v>7.4995909133217028E-6</v>
      </c>
      <c r="I4" s="147">
        <f>('Anual_1947-1989 (ref1987)'!H6/'Anual_1947-1989 (ref1987)'!AG6)</f>
        <v>7.3949454587172138E-6</v>
      </c>
      <c r="J4" s="147">
        <f t="shared" ref="J4:J67" si="2">(D4-E4+F4+H4-I4)</f>
        <v>8.1225212966771912E-5</v>
      </c>
      <c r="K4" s="147">
        <f t="shared" ref="K4:K67" si="3">(J4-D4)</f>
        <v>-1.6885140990486117E-10</v>
      </c>
      <c r="L4" s="150">
        <f t="shared" ref="L4:L67" si="4">(K4/D4)</f>
        <v>-2.0788010610134774E-6</v>
      </c>
      <c r="M4" s="150">
        <f>('Anual_1947-1989 (ref1987)'!Z6-1)</f>
        <v>7.6999999999999957E-2</v>
      </c>
      <c r="N4" s="150">
        <f>('Anual_1947-1989 (ref1987)'!BF6-1)</f>
        <v>7.6997761131257114E-2</v>
      </c>
      <c r="O4" s="150">
        <f t="shared" ref="O4:O67" si="5">(N4-M4)</f>
        <v>-2.2388687428431808E-6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117.76480186102751</v>
      </c>
      <c r="S4" s="153">
        <f>(R4/Q4)*100</f>
        <v>99.676590635071676</v>
      </c>
      <c r="T4" s="150">
        <f t="shared" ref="T4:T67" si="7">(S4/S3)-1</f>
        <v>-2.0788010611783037E-6</v>
      </c>
    </row>
    <row r="5" spans="1:21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(ref1987)'!AG7)</f>
        <v>8.6108594219095475E-6</v>
      </c>
      <c r="I5" s="147">
        <f>('Anual_1947-1989 (ref1987)'!H7/'Anual_1947-1989 (ref1987)'!AG7)</f>
        <v>7.1147641555546073E-6</v>
      </c>
      <c r="J5" s="147">
        <f t="shared" si="2"/>
        <v>9.7780962675768449E-5</v>
      </c>
      <c r="K5" s="147">
        <f t="shared" si="3"/>
        <v>3.8357990394047981E-6</v>
      </c>
      <c r="L5" s="150">
        <f t="shared" si="4"/>
        <v>4.0830191687697089E-2</v>
      </c>
      <c r="M5" s="150">
        <f>('Anual_1947-1989 (ref1987)'!Z7-1)</f>
        <v>6.800000000000006E-2</v>
      </c>
      <c r="N5" s="150">
        <f>('Anual_1947-1989 (ref1987)'!BF7-1)</f>
        <v>0.1116066447224604</v>
      </c>
      <c r="O5" s="150">
        <f t="shared" si="5"/>
        <v>4.3606644722460342E-2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130.90813626314215</v>
      </c>
      <c r="S5" s="153">
        <f t="shared" si="0"/>
        <v>103.74640493747775</v>
      </c>
      <c r="T5" s="150">
        <f t="shared" si="7"/>
        <v>4.0830191687696971E-2</v>
      </c>
    </row>
    <row r="6" spans="1:21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(ref1987)'!AG8)</f>
        <v>1.0869220819558137E-5</v>
      </c>
      <c r="I6" s="147">
        <f>('Anual_1947-1989 (ref1987)'!H8/'Anual_1947-1989 (ref1987)'!AG8)</f>
        <v>1.2751056065929396E-5</v>
      </c>
      <c r="J6" s="147">
        <f t="shared" si="2"/>
        <v>1.0606938717233417E-4</v>
      </c>
      <c r="K6" s="147">
        <f t="shared" si="3"/>
        <v>-1.3100673731203876E-6</v>
      </c>
      <c r="L6" s="150">
        <f t="shared" si="4"/>
        <v>-1.2200354142847931E-2</v>
      </c>
      <c r="M6" s="150">
        <f>('Anual_1947-1989 (ref1987)'!Z8-1)</f>
        <v>4.9000000000000155E-2</v>
      </c>
      <c r="N6" s="150">
        <f>('Anual_1947-1989 (ref1987)'!BF8-1)</f>
        <v>3.6201828504152767E-2</v>
      </c>
      <c r="O6" s="150">
        <f t="shared" si="5"/>
        <v>-1.2798171495847388E-2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135.6472501619387</v>
      </c>
      <c r="S6" s="153">
        <f t="shared" si="0"/>
        <v>102.48066205619324</v>
      </c>
      <c r="T6" s="150">
        <f t="shared" si="7"/>
        <v>-1.2200354142847702E-2</v>
      </c>
    </row>
    <row r="7" spans="1:21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(ref1987)'!AG9)</f>
        <v>8.9880581685950621E-6</v>
      </c>
      <c r="I7" s="147">
        <f>('Anual_1947-1989 (ref1987)'!H9/'Anual_1947-1989 (ref1987)'!AG9)</f>
        <v>1.255228813200345E-5</v>
      </c>
      <c r="J7" s="147">
        <f t="shared" si="2"/>
        <v>1.3550714232692449E-4</v>
      </c>
      <c r="K7" s="147">
        <f t="shared" si="3"/>
        <v>-5.8827585489368479E-7</v>
      </c>
      <c r="L7" s="150">
        <f t="shared" si="4"/>
        <v>-4.3225250545008888E-3</v>
      </c>
      <c r="M7" s="150">
        <f>('Anual_1947-1989 (ref1987)'!Z9-1)</f>
        <v>7.2999999999999954E-2</v>
      </c>
      <c r="N7" s="150">
        <f>('Anual_1947-1989 (ref1987)'!BF9-1)</f>
        <v>6.8361930616520628E-2</v>
      </c>
      <c r="O7" s="150">
        <f t="shared" si="5"/>
        <v>-4.6380693834793263E-3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144.92035806583098</v>
      </c>
      <c r="S7" s="153">
        <f t="shared" si="0"/>
        <v>102.03768682685354</v>
      </c>
      <c r="T7" s="150">
        <f t="shared" si="7"/>
        <v>-4.3225250545004812E-3</v>
      </c>
    </row>
    <row r="8" spans="1:21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(ref1987)'!AG10)</f>
        <v>1.0275276532360552E-5</v>
      </c>
      <c r="I8" s="147">
        <f>('Anual_1947-1989 (ref1987)'!H10/'Anual_1947-1989 (ref1987)'!AG10)</f>
        <v>8.7164884515999755E-6</v>
      </c>
      <c r="J8" s="147">
        <f t="shared" si="2"/>
        <v>1.5703003166036157E-4</v>
      </c>
      <c r="K8" s="147">
        <f t="shared" si="3"/>
        <v>8.5570438763431169E-7</v>
      </c>
      <c r="L8" s="150">
        <f t="shared" si="4"/>
        <v>5.479161668742104E-3</v>
      </c>
      <c r="M8" s="150">
        <f>('Anual_1947-1989 (ref1987)'!Z10-1)</f>
        <v>4.6999999999999931E-2</v>
      </c>
      <c r="N8" s="150">
        <f>('Anual_1947-1989 (ref1987)'!BF10-1)</f>
        <v>5.2736682267172652E-2</v>
      </c>
      <c r="O8" s="150">
        <f t="shared" si="5"/>
        <v>5.7366822671727213E-3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152.5629769431936</v>
      </c>
      <c r="S8" s="153">
        <f t="shared" si="0"/>
        <v>102.59676780928231</v>
      </c>
      <c r="T8" s="150">
        <f t="shared" si="7"/>
        <v>5.4791616687417388E-3</v>
      </c>
    </row>
    <row r="9" spans="1:21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(ref1987)'!AG11)</f>
        <v>1.3299396972209971E-5</v>
      </c>
      <c r="I9" s="147">
        <f>('Anual_1947-1989 (ref1987)'!H11/'Anual_1947-1989 (ref1987)'!AG11)</f>
        <v>1.3596258511768229E-5</v>
      </c>
      <c r="J9" s="147">
        <f t="shared" si="2"/>
        <v>1.942385838768293E-4</v>
      </c>
      <c r="K9" s="147">
        <f t="shared" si="3"/>
        <v>2.3545838768293027E-6</v>
      </c>
      <c r="L9" s="150">
        <f t="shared" si="4"/>
        <v>1.2270871343255836E-2</v>
      </c>
      <c r="M9" s="150">
        <f>('Anual_1947-1989 (ref1987)'!Z11-1)</f>
        <v>7.8000000000000069E-2</v>
      </c>
      <c r="N9" s="150">
        <f>('Anual_1947-1989 (ref1987)'!BF11-1)</f>
        <v>9.1227999308029828E-2</v>
      </c>
      <c r="O9" s="150">
        <f t="shared" si="5"/>
        <v>1.3227999308029759E-2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166.48099209819824</v>
      </c>
      <c r="S9" s="153">
        <f t="shared" si="0"/>
        <v>103.85571954730391</v>
      </c>
      <c r="T9" s="150">
        <f t="shared" si="7"/>
        <v>1.2270871343255774E-2</v>
      </c>
    </row>
    <row r="10" spans="1:21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(ref1987)'!AG12)</f>
        <v>1.8348078752094287E-5</v>
      </c>
      <c r="I10" s="147">
        <f>('Anual_1947-1989 (ref1987)'!H12/'Anual_1947-1989 (ref1987)'!AG12)</f>
        <v>1.6457133437868789E-5</v>
      </c>
      <c r="J10" s="147">
        <f t="shared" si="2"/>
        <v>2.6091014679935901E-4</v>
      </c>
      <c r="K10" s="147">
        <f t="shared" si="3"/>
        <v>-4.6409804733682221E-6</v>
      </c>
      <c r="L10" s="150">
        <f t="shared" si="4"/>
        <v>-1.7476786941302742E-2</v>
      </c>
      <c r="M10" s="150">
        <f>('Anual_1947-1989 (ref1987)'!Z12-1)</f>
        <v>8.8000000000000078E-2</v>
      </c>
      <c r="N10" s="150">
        <f>('Anual_1947-1989 (ref1987)'!BF12-1)</f>
        <v>6.8985255807862522E-2</v>
      </c>
      <c r="O10" s="150">
        <f t="shared" si="5"/>
        <v>-1.9014744192137556E-2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177.96572592523918</v>
      </c>
      <c r="S10" s="153">
        <f t="shared" si="0"/>
        <v>102.04065526413997</v>
      </c>
      <c r="T10" s="150">
        <f t="shared" si="7"/>
        <v>-1.7476786941302835E-2</v>
      </c>
    </row>
    <row r="11" spans="1:21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(ref1987)'!AG13)</f>
        <v>2.0910452335253958E-5</v>
      </c>
      <c r="I11" s="147">
        <f>('Anual_1947-1989 (ref1987)'!H13/'Anual_1947-1989 (ref1987)'!AG13)</f>
        <v>1.7966164506439463E-5</v>
      </c>
      <c r="J11" s="147">
        <f t="shared" si="2"/>
        <v>3.0425169880112266E-4</v>
      </c>
      <c r="K11" s="147">
        <f t="shared" si="3"/>
        <v>-5.9422847160461954E-7</v>
      </c>
      <c r="L11" s="150">
        <f t="shared" si="4"/>
        <v>-1.9492747596165164E-3</v>
      </c>
      <c r="M11" s="150">
        <f>('Anual_1947-1989 (ref1987)'!Z13-1)</f>
        <v>2.9000000000000137E-2</v>
      </c>
      <c r="N11" s="150">
        <f>('Anual_1947-1989 (ref1987)'!BF13-1)</f>
        <v>2.6994196272354776E-2</v>
      </c>
      <c r="O11" s="150">
        <f t="shared" si="5"/>
        <v>-2.0058037276453611E-3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182.76976766061719</v>
      </c>
      <c r="S11" s="153">
        <f t="shared" si="0"/>
        <v>101.84174999037884</v>
      </c>
      <c r="T11" s="150">
        <f t="shared" si="7"/>
        <v>-1.9492747596165927E-3</v>
      </c>
    </row>
    <row r="12" spans="1:21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(ref1987)'!AG14)</f>
        <v>2.1812745180026074E-5</v>
      </c>
      <c r="I12" s="147">
        <f>('Anual_1947-1989 (ref1987)'!H14/'Anual_1947-1989 (ref1987)'!AG14)</f>
        <v>2.4100576211839154E-5</v>
      </c>
      <c r="J12" s="147">
        <f t="shared" si="2"/>
        <v>4.027775233001299E-4</v>
      </c>
      <c r="K12" s="147">
        <f t="shared" si="3"/>
        <v>-1.7713124532463482E-7</v>
      </c>
      <c r="L12" s="150">
        <f t="shared" si="4"/>
        <v>-4.3958108766467633E-4</v>
      </c>
      <c r="M12" s="150">
        <f>('Anual_1947-1989 (ref1987)'!Z14-1)</f>
        <v>7.6999999999999957E-2</v>
      </c>
      <c r="N12" s="150">
        <f>('Anual_1947-1989 (ref1987)'!BF14-1)</f>
        <v>7.6526571168584745E-2</v>
      </c>
      <c r="O12" s="150">
        <f t="shared" si="5"/>
        <v>-4.7342883141521241E-4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196.7565112929631</v>
      </c>
      <c r="S12" s="153">
        <f t="shared" si="0"/>
        <v>101.79698228314837</v>
      </c>
      <c r="T12" s="150">
        <f t="shared" si="7"/>
        <v>-4.3958108766495307E-4</v>
      </c>
    </row>
    <row r="13" spans="1:21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(ref1987)'!AG15)</f>
        <v>2.8197873867550761E-5</v>
      </c>
      <c r="I13" s="147">
        <f>('Anual_1947-1989 (ref1987)'!H15/'Anual_1947-1989 (ref1987)'!AG15)</f>
        <v>3.0003805115247834E-5</v>
      </c>
      <c r="J13" s="147">
        <f t="shared" si="2"/>
        <v>5.019543832918466E-4</v>
      </c>
      <c r="K13" s="147">
        <f t="shared" si="3"/>
        <v>-1.2790712536080205E-6</v>
      </c>
      <c r="L13" s="150">
        <f t="shared" si="4"/>
        <v>-2.5417055286265518E-3</v>
      </c>
      <c r="M13" s="150">
        <f>('Anual_1947-1989 (ref1987)'!Z15-1)</f>
        <v>0.1080000000000001</v>
      </c>
      <c r="N13" s="150">
        <f>('Anual_1947-1989 (ref1987)'!BF15-1)</f>
        <v>0.10518379027428182</v>
      </c>
      <c r="O13" s="150">
        <f t="shared" si="5"/>
        <v>-2.8162097257182772E-3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217.4521069119015</v>
      </c>
      <c r="S13" s="153">
        <f t="shared" si="0"/>
        <v>101.53824433048177</v>
      </c>
      <c r="T13" s="150">
        <f t="shared" si="7"/>
        <v>-2.5417055286266477E-3</v>
      </c>
    </row>
    <row r="14" spans="1:21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(ref1987)'!AG16)</f>
        <v>3.6056512377941428E-5</v>
      </c>
      <c r="I14" s="147">
        <f>('Anual_1947-1989 (ref1987)'!H16/'Anual_1947-1989 (ref1987)'!AG16)</f>
        <v>3.9897314783417798E-5</v>
      </c>
      <c r="J14" s="147">
        <f t="shared" si="2"/>
        <v>6.2029388637871202E-4</v>
      </c>
      <c r="K14" s="147">
        <f t="shared" si="3"/>
        <v>-5.7520453037879921E-7</v>
      </c>
      <c r="L14" s="150">
        <f t="shared" si="4"/>
        <v>-9.2645058161386568E-4</v>
      </c>
      <c r="M14" s="150">
        <f>('Anual_1947-1989 (ref1987)'!Z16-1)</f>
        <v>9.8000000000000087E-2</v>
      </c>
      <c r="N14" s="150">
        <f>('Anual_1947-1989 (ref1987)'!BF16-1)</f>
        <v>9.6982757261387942E-2</v>
      </c>
      <c r="O14" s="150">
        <f t="shared" si="5"/>
        <v>-1.0172427386121452E-3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238.54121181251583</v>
      </c>
      <c r="S14" s="153">
        <f t="shared" si="0"/>
        <v>101.44417416496576</v>
      </c>
      <c r="T14" s="150">
        <f t="shared" si="7"/>
        <v>-9.2645058161378024E-4</v>
      </c>
    </row>
    <row r="15" spans="1:21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(ref1987)'!AG17)</f>
        <v>4.7558542875749651E-5</v>
      </c>
      <c r="I15" s="147">
        <f>('Anual_1947-1989 (ref1987)'!H17/'Anual_1947-1989 (ref1987)'!AG17)</f>
        <v>5.7193853098066323E-5</v>
      </c>
      <c r="J15" s="147">
        <f t="shared" si="2"/>
        <v>9.1953144003672561E-4</v>
      </c>
      <c r="K15" s="147">
        <f t="shared" si="3"/>
        <v>-3.247614508728792E-6</v>
      </c>
      <c r="L15" s="150">
        <f t="shared" si="4"/>
        <v>-3.5193847245790738E-3</v>
      </c>
      <c r="M15" s="150">
        <f>('Anual_1947-1989 (ref1987)'!Z17-1)</f>
        <v>9.4000000000000083E-2</v>
      </c>
      <c r="N15" s="150">
        <f>('Anual_1947-1989 (ref1987)'!BF17-1)</f>
        <v>9.0149793111310439E-2</v>
      </c>
      <c r="O15" s="150">
        <f t="shared" si="5"/>
        <v>-3.8502068886896446E-3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260.04565270593542</v>
      </c>
      <c r="S15" s="153">
        <f t="shared" si="0"/>
        <v>101.08715308801204</v>
      </c>
      <c r="T15" s="150">
        <f t="shared" si="7"/>
        <v>-3.5193847245790222E-3</v>
      </c>
    </row>
    <row r="16" spans="1:21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(ref1987)'!AG18)</f>
        <v>7.3570925407907194E-5</v>
      </c>
      <c r="I16" s="147">
        <f>('Anual_1947-1989 (ref1987)'!H18/'Anual_1947-1989 (ref1987)'!AG18)</f>
        <v>7.8619375408078878E-5</v>
      </c>
      <c r="J16" s="147">
        <f t="shared" si="2"/>
        <v>1.2560259307605388E-3</v>
      </c>
      <c r="K16" s="147">
        <f t="shared" si="3"/>
        <v>-8.1174196673357984E-7</v>
      </c>
      <c r="L16" s="150">
        <f t="shared" si="4"/>
        <v>-6.4586062651363877E-4</v>
      </c>
      <c r="M16" s="150">
        <f>('Anual_1947-1989 (ref1987)'!Z18-1)</f>
        <v>8.5999999999999854E-2</v>
      </c>
      <c r="N16" s="150">
        <f>('Anual_1947-1989 (ref1987)'!BF18-1)</f>
        <v>8.5298595359605933E-2</v>
      </c>
      <c r="O16" s="150">
        <f t="shared" si="5"/>
        <v>-7.0140464039392114E-4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282.22718161112363</v>
      </c>
      <c r="S16" s="153">
        <f t="shared" si="0"/>
        <v>101.02186487598613</v>
      </c>
      <c r="T16" s="150">
        <f t="shared" si="7"/>
        <v>-6.4586062651383891E-4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(ref1987)'!AG19)</f>
        <v>1.2073130358638651E-4</v>
      </c>
      <c r="I17" s="147">
        <f>('Anual_1947-1989 (ref1987)'!H19/'Anual_1947-1989 (ref1987)'!AG19)</f>
        <v>1.4541749882010575E-4</v>
      </c>
      <c r="J17" s="147">
        <f t="shared" si="2"/>
        <v>1.7960757412313442E-3</v>
      </c>
      <c r="K17" s="147">
        <f t="shared" si="3"/>
        <v>-7.5187314959284778E-6</v>
      </c>
      <c r="L17" s="150">
        <f t="shared" si="4"/>
        <v>-4.1687483575834896E-3</v>
      </c>
      <c r="M17" s="150">
        <f>('Anual_1947-1989 (ref1987)'!Z19-1)</f>
        <v>6.5999999999999837E-2</v>
      </c>
      <c r="N17" s="150">
        <f>('Anual_1947-1989 (ref1987)'!BF19-1)</f>
        <v>6.1556114250815863E-2</v>
      </c>
      <c r="O17" s="150">
        <f t="shared" si="5"/>
        <v>-4.4438857491839734E-3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299.59999024706372</v>
      </c>
      <c r="S17" s="153">
        <f t="shared" si="0"/>
        <v>100.60073014270434</v>
      </c>
      <c r="T17" s="150">
        <f t="shared" si="7"/>
        <v>-4.1687483575835182E-3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(ref1987)'!AG20)</f>
        <v>2.4341095723955946E-4</v>
      </c>
      <c r="I18" s="147">
        <f>('Anual_1947-1989 (ref1987)'!H20/'Anual_1947-1989 (ref1987)'!AG20)</f>
        <v>2.5402058471069478E-4</v>
      </c>
      <c r="J18" s="147">
        <f t="shared" si="2"/>
        <v>2.7246402450840689E-3</v>
      </c>
      <c r="K18" s="147">
        <f t="shared" si="3"/>
        <v>-1.5100094613862414E-6</v>
      </c>
      <c r="L18" s="150">
        <f t="shared" si="4"/>
        <v>-5.5389810553124221E-4</v>
      </c>
      <c r="M18" s="150">
        <f>('Anual_1947-1989 (ref1987)'!Z20-1)</f>
        <v>6.0000000000000053E-3</v>
      </c>
      <c r="N18" s="150">
        <f>('Anual_1947-1989 (ref1987)'!BF20-1)</f>
        <v>5.4427785058357436E-3</v>
      </c>
      <c r="O18" s="150">
        <f t="shared" si="5"/>
        <v>-5.572214941642617E-4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301.23064663432905</v>
      </c>
      <c r="S18" s="153">
        <f t="shared" si="0"/>
        <v>100.54500758886327</v>
      </c>
      <c r="T18" s="150">
        <f t="shared" si="7"/>
        <v>-5.5389810553085894E-4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(ref1987)'!AG21)</f>
        <v>3.2416047463658447E-4</v>
      </c>
      <c r="I19" s="147">
        <f>('Anual_1947-1989 (ref1987)'!H21/'Anual_1947-1989 (ref1987)'!AG21)</f>
        <v>2.7934207889811105E-4</v>
      </c>
      <c r="J19" s="147">
        <f t="shared" si="2"/>
        <v>5.0878287462502057E-3</v>
      </c>
      <c r="K19" s="147">
        <f t="shared" si="3"/>
        <v>5.8527946250205853E-5</v>
      </c>
      <c r="L19" s="150">
        <f t="shared" si="4"/>
        <v>1.1637392269359958E-2</v>
      </c>
      <c r="M19" s="150">
        <f>('Anual_1947-1989 (ref1987)'!Z21-1)</f>
        <v>3.400000000000003E-2</v>
      </c>
      <c r="N19" s="150">
        <f>('Anual_1947-1989 (ref1987)'!BF21-1)</f>
        <v>4.6033063606518265E-2</v>
      </c>
      <c r="O19" s="150">
        <f t="shared" si="5"/>
        <v>1.2033063606518235E-2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315.09721615107975</v>
      </c>
      <c r="S19" s="153">
        <f t="shared" si="0"/>
        <v>101.71508928290064</v>
      </c>
      <c r="T19" s="150">
        <f t="shared" si="7"/>
        <v>1.1637392269359781E-2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(ref1987)'!AG22)</f>
        <v>7.1242037647137064E-4</v>
      </c>
      <c r="I20" s="147">
        <f>('Anual_1947-1989 (ref1987)'!H22/'Anual_1947-1989 (ref1987)'!AG22)</f>
        <v>5.0592426143524221E-4</v>
      </c>
      <c r="J20" s="147">
        <f t="shared" si="2"/>
        <v>9.7554989651631174E-3</v>
      </c>
      <c r="K20" s="147">
        <f t="shared" si="3"/>
        <v>-5.4924530187017151E-6</v>
      </c>
      <c r="L20" s="150">
        <f t="shared" si="4"/>
        <v>-5.626941755599653E-4</v>
      </c>
      <c r="M20" s="150">
        <f>('Anual_1947-1989 (ref1987)'!Z22-1)</f>
        <v>2.4000000000000021E-2</v>
      </c>
      <c r="N20" s="150">
        <f>('Anual_1947-1989 (ref1987)'!BF22-1)</f>
        <v>2.342380116422671E-2</v>
      </c>
      <c r="O20" s="150">
        <f t="shared" si="5"/>
        <v>-5.7619883577331166E-4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322.47799068960398</v>
      </c>
      <c r="S20" s="153">
        <f t="shared" si="0"/>
        <v>101.6578547945946</v>
      </c>
      <c r="T20" s="150">
        <f t="shared" si="7"/>
        <v>-5.6269417555987467E-4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(ref1987)'!AG23)</f>
        <v>1.0486205540718811E-3</v>
      </c>
      <c r="I21" s="147">
        <f>('Anual_1947-1989 (ref1987)'!H23/'Anual_1947-1989 (ref1987)'!AG23)</f>
        <v>9.3311375437929802E-4</v>
      </c>
      <c r="J21" s="147">
        <f t="shared" si="2"/>
        <v>1.6428919514721807E-2</v>
      </c>
      <c r="K21" s="147">
        <f t="shared" si="3"/>
        <v>-1.2393648527819073E-4</v>
      </c>
      <c r="L21" s="150">
        <f t="shared" si="4"/>
        <v>-7.4873173111752282E-3</v>
      </c>
      <c r="M21" s="150">
        <f>('Anual_1947-1989 (ref1987)'!Z23-1)</f>
        <v>6.6999999999999948E-2</v>
      </c>
      <c r="N21" s="150">
        <f>('Anual_1947-1989 (ref1987)'!BF23-1)</f>
        <v>5.9011032428975874E-2</v>
      </c>
      <c r="O21" s="150">
        <f t="shared" si="5"/>
        <v>-7.9889675710240748E-3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341.50774985581921</v>
      </c>
      <c r="S21" s="153">
        <f t="shared" si="0"/>
        <v>100.89671017857407</v>
      </c>
      <c r="T21" s="150">
        <f t="shared" si="7"/>
        <v>-7.4873173111754676E-3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(ref1987)'!AG24)</f>
        <v>1.3207354714071036E-3</v>
      </c>
      <c r="I22" s="147">
        <f>('Anual_1947-1989 (ref1987)'!H24/'Anual_1947-1989 (ref1987)'!AG24)</f>
        <v>1.3334471809550298E-3</v>
      </c>
      <c r="J22" s="147">
        <f t="shared" si="2"/>
        <v>2.3758516569292645E-2</v>
      </c>
      <c r="K22" s="147">
        <f t="shared" si="3"/>
        <v>-3.2806339798265721E-5</v>
      </c>
      <c r="L22" s="150">
        <f t="shared" si="4"/>
        <v>-1.3789203704065603E-3</v>
      </c>
      <c r="M22" s="150">
        <f>('Anual_1947-1989 (ref1987)'!Z24-1)</f>
        <v>4.2000000000000037E-2</v>
      </c>
      <c r="N22" s="150">
        <f>('Anual_1947-1989 (ref1987)'!BF24-1)</f>
        <v>4.0563164974036336E-2</v>
      </c>
      <c r="O22" s="150">
        <f t="shared" si="5"/>
        <v>-1.4368350259637008E-3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355.36038505313275</v>
      </c>
      <c r="S22" s="153">
        <f t="shared" si="0"/>
        <v>100.75758164960182</v>
      </c>
      <c r="T22" s="150">
        <f t="shared" si="7"/>
        <v>-1.3789203704066555E-3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(ref1987)'!AG25)</f>
        <v>2.046773000351945E-3</v>
      </c>
      <c r="I23" s="147">
        <f>('Anual_1947-1989 (ref1987)'!H25/'Anual_1947-1989 (ref1987)'!AG25)</f>
        <v>2.3066059359180728E-3</v>
      </c>
      <c r="J23" s="147">
        <f t="shared" si="2"/>
        <v>3.2935125734048366E-2</v>
      </c>
      <c r="K23" s="147">
        <f t="shared" si="3"/>
        <v>-1.1786844776981442E-4</v>
      </c>
      <c r="L23" s="150">
        <f t="shared" si="4"/>
        <v>-3.5660444896895784E-3</v>
      </c>
      <c r="M23" s="150">
        <f>('Anual_1947-1989 (ref1987)'!Z25-1)</f>
        <v>9.8000000000000087E-2</v>
      </c>
      <c r="N23" s="150">
        <f>('Anual_1947-1989 (ref1987)'!BF25-1)</f>
        <v>9.4084483150321141E-2</v>
      </c>
      <c r="O23" s="150">
        <f t="shared" si="5"/>
        <v>-3.9155168496789461E-3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388.79428321295586</v>
      </c>
      <c r="S23" s="153">
        <f t="shared" si="0"/>
        <v>100.39827563076584</v>
      </c>
      <c r="T23" s="150">
        <f t="shared" si="7"/>
        <v>-3.5660444896892241E-3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(ref1987)'!AG26)</f>
        <v>3.0102941492009339E-3</v>
      </c>
      <c r="I24" s="147">
        <f>('Anual_1947-1989 (ref1987)'!H26/'Anual_1947-1989 (ref1987)'!AG26)</f>
        <v>3.0154235298489435E-3</v>
      </c>
      <c r="J24" s="147">
        <f t="shared" si="2"/>
        <v>4.5992977908005578E-2</v>
      </c>
      <c r="K24" s="147">
        <f t="shared" si="3"/>
        <v>1.3397972618739429E-4</v>
      </c>
      <c r="L24" s="150">
        <f t="shared" si="4"/>
        <v>2.9215580692845034E-3</v>
      </c>
      <c r="M24" s="150">
        <f>('Anual_1947-1989 (ref1987)'!Z26-1)</f>
        <v>9.4999999999999973E-2</v>
      </c>
      <c r="N24" s="150">
        <f>('Anual_1947-1989 (ref1987)'!BF26-1)</f>
        <v>9.8199106085866683E-2</v>
      </c>
      <c r="O24" s="150">
        <f t="shared" si="5"/>
        <v>3.1991060858667097E-3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426.97353427576343</v>
      </c>
      <c r="S24" s="153">
        <f t="shared" si="0"/>
        <v>100.69159502307716</v>
      </c>
      <c r="T24" s="150">
        <f t="shared" si="7"/>
        <v>2.9215580692845133E-3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(ref1987)'!AG27)</f>
        <v>4.0583714270405746E-3</v>
      </c>
      <c r="I25" s="147">
        <f>('Anual_1947-1989 (ref1987)'!H27/'Anual_1947-1989 (ref1987)'!AG27)</f>
        <v>4.300804156503614E-3</v>
      </c>
      <c r="J25" s="147">
        <f t="shared" si="2"/>
        <v>6.1170703437204189E-2</v>
      </c>
      <c r="K25" s="147">
        <f t="shared" si="3"/>
        <v>3.9048525538600692E-4</v>
      </c>
      <c r="L25" s="150">
        <f t="shared" si="4"/>
        <v>6.4245451409520741E-3</v>
      </c>
      <c r="M25" s="150">
        <f>('Anual_1947-1989 (ref1987)'!Z27-1)</f>
        <v>0.10400000000000009</v>
      </c>
      <c r="N25" s="150">
        <f>('Anual_1947-1989 (ref1987)'!BF27-1)</f>
        <v>0.11109269783561104</v>
      </c>
      <c r="O25" s="150">
        <f t="shared" si="5"/>
        <v>7.0926978356109505E-3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474.40717610286373</v>
      </c>
      <c r="S25" s="153">
        <f t="shared" si="0"/>
        <v>101.33849272061737</v>
      </c>
      <c r="T25" s="150">
        <f t="shared" si="7"/>
        <v>6.4245451409519205E-3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(ref1987)'!AG28)</f>
        <v>5.0486587575525677E-3</v>
      </c>
      <c r="I26" s="147">
        <f>('Anual_1947-1989 (ref1987)'!H28/'Anual_1947-1989 (ref1987)'!AG28)</f>
        <v>6.4062482130129231E-3</v>
      </c>
      <c r="J26" s="147">
        <f t="shared" si="2"/>
        <v>7.834828807453742E-2</v>
      </c>
      <c r="K26" s="147">
        <f t="shared" si="3"/>
        <v>-3.2674361915618899E-4</v>
      </c>
      <c r="L26" s="150">
        <f t="shared" si="4"/>
        <v>-4.1530789644712652E-3</v>
      </c>
      <c r="M26" s="150">
        <f>('Anual_1947-1989 (ref1987)'!Z28-1)</f>
        <v>0.11342921993190824</v>
      </c>
      <c r="N26" s="150">
        <f>('Anual_1947-1989 (ref1987)'!BF28-1)</f>
        <v>0.10880506046018112</v>
      </c>
      <c r="O26" s="150">
        <f t="shared" si="5"/>
        <v>-4.6241594717271184E-3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526.02507758147965</v>
      </c>
      <c r="S26" s="153">
        <f t="shared" si="0"/>
        <v>100.91762595820812</v>
      </c>
      <c r="T26" s="150">
        <f t="shared" si="7"/>
        <v>-4.1530789644714794E-3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(ref1987)'!AG29)</f>
        <v>7.8615625774604413E-3</v>
      </c>
      <c r="I27" s="147">
        <f>('Anual_1947-1989 (ref1987)'!H29/'Anual_1947-1989 (ref1987)'!AG29)</f>
        <v>9.5781113559298622E-3</v>
      </c>
      <c r="J27" s="147">
        <f t="shared" si="2"/>
        <v>0.10511579236562862</v>
      </c>
      <c r="K27" s="147">
        <f t="shared" si="3"/>
        <v>-2.5142459412347273E-5</v>
      </c>
      <c r="L27" s="150">
        <f t="shared" si="4"/>
        <v>-2.391310240315573E-4</v>
      </c>
      <c r="M27" s="150">
        <f>('Anual_1947-1989 (ref1987)'!Z29-1)</f>
        <v>0.11940348116250821</v>
      </c>
      <c r="N27" s="150">
        <f>('Anual_1947-1989 (ref1987)'!BF29-1)</f>
        <v>0.11913579706175326</v>
      </c>
      <c r="O27" s="150">
        <f t="shared" si="5"/>
        <v>-2.6768410075495019E-4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588.69349447361981</v>
      </c>
      <c r="S27" s="153">
        <f t="shared" si="0"/>
        <v>100.8934934229699</v>
      </c>
      <c r="T27" s="150">
        <f t="shared" si="7"/>
        <v>-2.3913102403161357E-4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(ref1987)'!AG30)</f>
        <v>1.2957507026666561E-2</v>
      </c>
      <c r="I28" s="147">
        <f>('Anual_1947-1989 (ref1987)'!H30/'Anual_1947-1989 (ref1987)'!AG30)</f>
        <v>1.4884416631573564E-2</v>
      </c>
      <c r="J28" s="147">
        <f t="shared" si="2"/>
        <v>0.14468718773454409</v>
      </c>
      <c r="K28" s="147">
        <f t="shared" si="3"/>
        <v>1.0531133793075242E-3</v>
      </c>
      <c r="L28" s="150">
        <f t="shared" si="4"/>
        <v>7.3319188642032018E-3</v>
      </c>
      <c r="M28" s="150">
        <f>('Anual_1947-1989 (ref1987)'!Z30-1)</f>
        <v>0.13968721779678095</v>
      </c>
      <c r="N28" s="150">
        <f>('Anual_1947-1989 (ref1987)'!BF30-1)</f>
        <v>0.14804331200823651</v>
      </c>
      <c r="O28" s="150">
        <f t="shared" si="5"/>
        <v>8.3560942114555559E-3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675.84562915319691</v>
      </c>
      <c r="S28" s="153">
        <f t="shared" si="0"/>
        <v>101.63323633067314</v>
      </c>
      <c r="T28" s="150">
        <f t="shared" si="7"/>
        <v>7.3319188642033684E-3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(ref1987)'!AG31)</f>
        <v>1.6294588706835349E-2</v>
      </c>
      <c r="I29" s="147">
        <f>('Anual_1947-1989 (ref1987)'!H31/'Anual_1947-1989 (ref1987)'!AG31)</f>
        <v>2.8233237759365041E-2</v>
      </c>
      <c r="J29" s="147">
        <f t="shared" si="2"/>
        <v>0.19598610545783179</v>
      </c>
      <c r="K29" s="147">
        <f t="shared" si="3"/>
        <v>-5.3116771539720997E-3</v>
      </c>
      <c r="L29" s="150">
        <f t="shared" si="4"/>
        <v>-2.6387161771252558E-2</v>
      </c>
      <c r="M29" s="150">
        <f>('Anual_1947-1989 (ref1987)'!Z31-1)</f>
        <v>8.153938684571882E-2</v>
      </c>
      <c r="N29" s="150">
        <f>('Anual_1947-1989 (ref1987)'!BF31-1)</f>
        <v>5.3000632083039623E-2</v>
      </c>
      <c r="O29" s="150">
        <f t="shared" si="5"/>
        <v>-2.8538754762679197E-2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711.66587468887599</v>
      </c>
      <c r="S29" s="153">
        <f t="shared" si="0"/>
        <v>98.951423682279753</v>
      </c>
      <c r="T29" s="150">
        <f t="shared" si="7"/>
        <v>-2.6387161771252332E-2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(ref1987)'!AG32)</f>
        <v>2.1360725685212582E-2</v>
      </c>
      <c r="I30" s="147">
        <f>('Anual_1947-1989 (ref1987)'!H32/'Anual_1947-1989 (ref1987)'!AG32)</f>
        <v>3.2601090655902304E-2</v>
      </c>
      <c r="J30" s="147">
        <f t="shared" si="2"/>
        <v>0.2839437814734993</v>
      </c>
      <c r="K30" s="147">
        <f t="shared" si="3"/>
        <v>-1.0143000204093089E-3</v>
      </c>
      <c r="L30" s="150">
        <f t="shared" si="4"/>
        <v>-3.5594709758424276E-3</v>
      </c>
      <c r="M30" s="150">
        <f>('Anual_1947-1989 (ref1987)'!Z32-1)</f>
        <v>5.1666490840630352E-2</v>
      </c>
      <c r="N30" s="150">
        <f>('Anual_1947-1989 (ref1987)'!BF32-1)</f>
        <v>4.7923114490217245E-2</v>
      </c>
      <c r="O30" s="150">
        <f t="shared" si="5"/>
        <v>-3.7433763504131079E-3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745.77111988037154</v>
      </c>
      <c r="S30" s="153">
        <f t="shared" si="0"/>
        <v>98.599208961664402</v>
      </c>
      <c r="T30" s="150">
        <f t="shared" si="7"/>
        <v>-3.5594709758423049E-3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(ref1987)'!AG33)</f>
        <v>2.9370046905457196E-2</v>
      </c>
      <c r="I31" s="147">
        <f>('Anual_1947-1989 (ref1987)'!H33/'Anual_1947-1989 (ref1987)'!AG33)</f>
        <v>3.9375695253455273E-2</v>
      </c>
      <c r="J31" s="147">
        <f t="shared" si="2"/>
        <v>0.42422922726378443</v>
      </c>
      <c r="K31" s="147">
        <f t="shared" si="3"/>
        <v>3.4408821941872558E-3</v>
      </c>
      <c r="L31" s="150">
        <f t="shared" si="4"/>
        <v>8.1772278973604746E-3</v>
      </c>
      <c r="M31" s="150">
        <f>('Anual_1947-1989 (ref1987)'!Z33-1)</f>
        <v>0.10257129534787301</v>
      </c>
      <c r="N31" s="150">
        <f>('Anual_1947-1989 (ref1987)'!BF33-1)</f>
        <v>0.11158727210302044</v>
      </c>
      <c r="O31" s="150">
        <f t="shared" si="5"/>
        <v>9.0159767551474257E-3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828.98968476103687</v>
      </c>
      <c r="S31" s="153">
        <f t="shared" si="0"/>
        <v>99.405477163843386</v>
      </c>
      <c r="T31" s="150">
        <f t="shared" si="7"/>
        <v>8.1772278973604173E-3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(ref1987)'!AG34)</f>
        <v>4.5692067450844594E-2</v>
      </c>
      <c r="I32" s="147">
        <f>('Anual_1947-1989 (ref1987)'!H34/'Anual_1947-1989 (ref1987)'!AG34)</f>
        <v>4.9883768162606076E-2</v>
      </c>
      <c r="J32" s="147">
        <f t="shared" si="2"/>
        <v>0.63018992940467311</v>
      </c>
      <c r="K32" s="147">
        <f t="shared" si="3"/>
        <v>6.7033189703515905E-3</v>
      </c>
      <c r="L32" s="150">
        <f t="shared" si="4"/>
        <v>1.0751343907260576E-2</v>
      </c>
      <c r="M32" s="150">
        <f>('Anual_1947-1989 (ref1987)'!Z34-1)</f>
        <v>4.934328069789351E-2</v>
      </c>
      <c r="N32" s="150">
        <f>('Anual_1947-1989 (ref1987)'!BF34-1)</f>
        <v>6.0625131185449543E-2</v>
      </c>
      <c r="O32" s="150">
        <f t="shared" si="5"/>
        <v>1.1281850487556033E-2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879.24729315105924</v>
      </c>
      <c r="S32" s="153">
        <f t="shared" si="0"/>
        <v>100.4742196350972</v>
      </c>
      <c r="T32" s="150">
        <f t="shared" si="7"/>
        <v>1.0751343907260624E-2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(ref1987)'!AG35)</f>
        <v>6.3478845206148132E-2</v>
      </c>
      <c r="I33" s="147">
        <f>('Anual_1947-1989 (ref1987)'!H35/'Anual_1947-1989 (ref1987)'!AG35)</f>
        <v>7.4783591618030276E-2</v>
      </c>
      <c r="J33" s="147">
        <f t="shared" si="2"/>
        <v>0.94153718620228044</v>
      </c>
      <c r="K33" s="147">
        <f t="shared" si="3"/>
        <v>-1.0054208137874832E-2</v>
      </c>
      <c r="L33" s="150">
        <f t="shared" si="4"/>
        <v>-1.056567787148447E-2</v>
      </c>
      <c r="M33" s="150">
        <f>('Anual_1947-1989 (ref1987)'!Z35-1)</f>
        <v>4.9698976892475377E-2</v>
      </c>
      <c r="N33" s="150">
        <f>('Anual_1947-1989 (ref1987)'!BF35-1)</f>
        <v>3.8608195640602805E-2</v>
      </c>
      <c r="O33" s="150">
        <f t="shared" si="5"/>
        <v>-1.1090781251872572E-2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913.19344466150574</v>
      </c>
      <c r="S33" s="153">
        <f t="shared" si="0"/>
        <v>99.412641396043995</v>
      </c>
      <c r="T33" s="150">
        <f t="shared" si="7"/>
        <v>-1.0565677871484325E-2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(ref1987)'!AG36)</f>
        <v>0.10278687188921316</v>
      </c>
      <c r="I34" s="147">
        <f>('Anual_1947-1989 (ref1987)'!H36/'Anual_1947-1989 (ref1987)'!AG36)</f>
        <v>0.13238924524152837</v>
      </c>
      <c r="J34" s="147">
        <f t="shared" si="2"/>
        <v>1.3924450195005056</v>
      </c>
      <c r="K34" s="147">
        <f t="shared" si="3"/>
        <v>-1.1829722310742641E-2</v>
      </c>
      <c r="L34" s="150">
        <f t="shared" si="4"/>
        <v>-8.4240796750958725E-3</v>
      </c>
      <c r="M34" s="150">
        <f>('Anual_1947-1989 (ref1987)'!Z36-1)</f>
        <v>6.7595601220407309E-2</v>
      </c>
      <c r="N34" s="150">
        <f>('Anual_1947-1989 (ref1987)'!BF36-1)</f>
        <v>5.8602090814944496E-2</v>
      </c>
      <c r="O34" s="150">
        <f t="shared" si="5"/>
        <v>-8.9935104054628123E-3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966.70848983717133</v>
      </c>
      <c r="S34" s="153">
        <f t="shared" si="0"/>
        <v>98.575181384211959</v>
      </c>
      <c r="T34" s="150">
        <f t="shared" si="7"/>
        <v>-8.4240796750961744E-3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(ref1987)'!AG37)</f>
        <v>0.22297936832902993</v>
      </c>
      <c r="I35" s="147">
        <f>('Anual_1947-1989 (ref1987)'!H37/'Anual_1947-1989 (ref1987)'!AG37)</f>
        <v>0.27847557150815511</v>
      </c>
      <c r="J35" s="147">
        <f t="shared" si="2"/>
        <v>2.3129615517509023</v>
      </c>
      <c r="K35" s="147">
        <f t="shared" si="3"/>
        <v>-5.4191075961789181E-2</v>
      </c>
      <c r="L35" s="150">
        <f t="shared" si="4"/>
        <v>-2.2892936994160951E-2</v>
      </c>
      <c r="M35" s="150">
        <f>('Anual_1947-1989 (ref1987)'!Z37-1)</f>
        <v>9.2000000000000082E-2</v>
      </c>
      <c r="N35" s="150">
        <f>('Anual_1947-1989 (ref1987)'!BF37-1)</f>
        <v>6.7000912802376522E-2</v>
      </c>
      <c r="O35" s="150">
        <f t="shared" si="5"/>
        <v>-2.499908719762356E-2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1031.4788410700687</v>
      </c>
      <c r="S35" s="153">
        <f t="shared" si="0"/>
        <v>96.318505967595229</v>
      </c>
      <c r="T35" s="150">
        <f t="shared" si="7"/>
        <v>-2.2892936994160729E-2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(ref1987)'!AG38)</f>
        <v>0.4087671657367084</v>
      </c>
      <c r="I36" s="147">
        <f>('Anual_1947-1989 (ref1987)'!H38/'Anual_1947-1989 (ref1987)'!AG38)</f>
        <v>0.42521690455692213</v>
      </c>
      <c r="J36" s="147">
        <f t="shared" si="2"/>
        <v>4.2973079184297802</v>
      </c>
      <c r="K36" s="147">
        <f t="shared" si="3"/>
        <v>-5.7682716115674104E-2</v>
      </c>
      <c r="L36" s="150">
        <f t="shared" si="4"/>
        <v>-1.3245198659696924E-2</v>
      </c>
      <c r="M36" s="150">
        <f>('Anual_1947-1989 (ref1987)'!Z38-1)</f>
        <v>-4.2499999999999982E-2</v>
      </c>
      <c r="N36" s="150">
        <f>('Anual_1947-1989 (ref1987)'!BF38-1)</f>
        <v>-5.5182277716659844E-2</v>
      </c>
      <c r="O36" s="150">
        <f t="shared" si="5"/>
        <v>-1.2682277716659862E-2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974.55948920328171</v>
      </c>
      <c r="S36" s="153">
        <f t="shared" si="0"/>
        <v>95.04274822144923</v>
      </c>
      <c r="T36" s="150">
        <f t="shared" si="7"/>
        <v>-1.3245198659696866E-2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(ref1987)'!AG39)</f>
        <v>0.70634690431324276</v>
      </c>
      <c r="I37" s="147">
        <f>('Anual_1947-1989 (ref1987)'!H39/'Anual_1947-1989 (ref1987)'!AG39)</f>
        <v>0.76805583823140444</v>
      </c>
      <c r="J37" s="147">
        <f t="shared" si="2"/>
        <v>8.7873486290431213</v>
      </c>
      <c r="K37" s="147">
        <f t="shared" si="3"/>
        <v>-1.8149203829606719E-2</v>
      </c>
      <c r="L37" s="150">
        <f t="shared" si="4"/>
        <v>-2.0611218325274037E-3</v>
      </c>
      <c r="M37" s="150">
        <f>('Anual_1947-1989 (ref1987)'!Z39-1)</f>
        <v>8.2999999999999741E-3</v>
      </c>
      <c r="N37" s="150">
        <f>('Anual_1947-1989 (ref1987)'!BF39-1)</f>
        <v>6.2217708562626317E-3</v>
      </c>
      <c r="O37" s="150">
        <f t="shared" si="5"/>
        <v>-2.0782291437373424E-3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980.62297503090088</v>
      </c>
      <c r="S37" s="153">
        <f t="shared" si="0"/>
        <v>94.846853538066611</v>
      </c>
      <c r="T37" s="150">
        <f t="shared" si="7"/>
        <v>-2.0611218325272684E-3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(ref1987)'!AG40)</f>
        <v>2.0122884484833952</v>
      </c>
      <c r="I38" s="147">
        <f>('Anual_1947-1989 (ref1987)'!H40/'Anual_1947-1989 (ref1987)'!AG40)</f>
        <v>1.5870830195871057</v>
      </c>
      <c r="J38" s="147">
        <f t="shared" si="2"/>
        <v>17.258429629477906</v>
      </c>
      <c r="K38" s="147">
        <f t="shared" si="3"/>
        <v>7.5021279441543243E-2</v>
      </c>
      <c r="L38" s="150">
        <f t="shared" si="4"/>
        <v>4.3659137880747902E-3</v>
      </c>
      <c r="M38" s="150">
        <f>('Anual_1947-1989 (ref1987)'!Z40-1)</f>
        <v>-2.9300000000000104E-2</v>
      </c>
      <c r="N38" s="150">
        <f>('Anual_1947-1989 (ref1987)'!BF40-1)</f>
        <v>-2.5062007485915805E-2</v>
      </c>
      <c r="O38" s="150">
        <f t="shared" si="5"/>
        <v>4.2379925140842989E-3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956.04659468981538</v>
      </c>
      <c r="S38" s="153">
        <f t="shared" si="0"/>
        <v>95.260946723683972</v>
      </c>
      <c r="T38" s="150">
        <f t="shared" si="7"/>
        <v>4.3659137880749377E-3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(ref1987)'!AG41)</f>
        <v>6.409922978995052</v>
      </c>
      <c r="I39" s="147">
        <f>('Anual_1947-1989 (ref1987)'!H41/'Anual_1947-1989 (ref1987)'!AG41)</f>
        <v>3.7493135308062859</v>
      </c>
      <c r="J39" s="147">
        <f t="shared" si="2"/>
        <v>42.40184290137703</v>
      </c>
      <c r="K39" s="147">
        <f t="shared" si="3"/>
        <v>0.47704434283156871</v>
      </c>
      <c r="L39" s="150">
        <f t="shared" si="4"/>
        <v>1.1378572091775348E-2</v>
      </c>
      <c r="M39" s="150">
        <f>('Anual_1947-1989 (ref1987)'!Z41-1)</f>
        <v>5.4000000000000048E-2</v>
      </c>
      <c r="N39" s="150">
        <f>('Anual_1947-1989 (ref1987)'!BF41-1)</f>
        <v>6.5993014984731424E-2</v>
      </c>
      <c r="O39" s="150">
        <f t="shared" si="5"/>
        <v>1.1993014984731376E-2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1019.1389919392818</v>
      </c>
      <c r="S39" s="153">
        <f t="shared" si="0"/>
        <v>96.344880273510185</v>
      </c>
      <c r="T39" s="150">
        <f t="shared" si="7"/>
        <v>1.1378572091775396E-2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(ref1987)'!AG42)</f>
        <v>18.830521081534307</v>
      </c>
      <c r="I40" s="147">
        <f>('Anual_1947-1989 (ref1987)'!H42/'Anual_1947-1989 (ref1987)'!AG42)</f>
        <v>10.908582214550355</v>
      </c>
      <c r="J40" s="147">
        <f t="shared" si="2"/>
        <v>135.59237308792154</v>
      </c>
      <c r="K40" s="147">
        <f t="shared" si="3"/>
        <v>-0.84219679480574428</v>
      </c>
      <c r="L40" s="150">
        <f t="shared" si="4"/>
        <v>-6.1728988153783668E-3</v>
      </c>
      <c r="M40" s="150">
        <f>('Anual_1947-1989 (ref1987)'!Z42-1)</f>
        <v>7.8500000000000014E-2</v>
      </c>
      <c r="N40" s="150">
        <f>('Anual_1947-1989 (ref1987)'!BF42-1)</f>
        <v>7.1842528627614533E-2</v>
      </c>
      <c r="O40" s="150">
        <f t="shared" si="5"/>
        <v>-6.6574713723854817E-3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1092.356514143198</v>
      </c>
      <c r="S40" s="153">
        <f t="shared" si="0"/>
        <v>95.750153076202096</v>
      </c>
      <c r="T40" s="150">
        <f t="shared" si="7"/>
        <v>-6.1728988153780806E-3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(ref1987)'!AG43)</f>
        <v>48.168518774747199</v>
      </c>
      <c r="I41" s="147">
        <f>('Anual_1947-1989 (ref1987)'!H43/'Anual_1947-1989 (ref1987)'!AG43)</f>
        <v>34.717505263319737</v>
      </c>
      <c r="J41" s="147">
        <f t="shared" si="2"/>
        <v>520.26953189564074</v>
      </c>
      <c r="K41" s="147">
        <f t="shared" si="3"/>
        <v>9.117989954404436</v>
      </c>
      <c r="L41" s="150">
        <f t="shared" si="4"/>
        <v>1.7838134498775846E-2</v>
      </c>
      <c r="M41" s="150">
        <f>('Anual_1947-1989 (ref1987)'!Z43-1)</f>
        <v>7.4899999999999967E-2</v>
      </c>
      <c r="N41" s="150">
        <f>('Anual_1947-1989 (ref1987)'!BF43-1)</f>
        <v>9.4074210772734146E-2</v>
      </c>
      <c r="O41" s="150">
        <f t="shared" si="5"/>
        <v>1.9174210772734179E-2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1195.1190910936743</v>
      </c>
      <c r="S41" s="178">
        <f t="shared" si="0"/>
        <v>97.458157185053764</v>
      </c>
      <c r="T41" s="150">
        <f t="shared" si="7"/>
        <v>1.7838134498775915E-2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(ref1987)'!AG44)</f>
        <v>119.64394340635563</v>
      </c>
      <c r="I42" s="147">
        <f>('Anual_1947-1989 (ref1987)'!H44/'Anual_1947-1989 (ref1987)'!AG44)</f>
        <v>78.32151252246635</v>
      </c>
      <c r="J42" s="147">
        <f t="shared" si="2"/>
        <v>1302.5991539632166</v>
      </c>
      <c r="K42" s="147">
        <f t="shared" si="3"/>
        <v>-16.045816318710649</v>
      </c>
      <c r="L42" s="150">
        <f t="shared" si="4"/>
        <v>-1.2168412787620948E-2</v>
      </c>
      <c r="M42" s="150">
        <f>('Anual_1947-1989 (ref1987)'!Z44-1)</f>
        <v>3.5299999999999887E-2</v>
      </c>
      <c r="N42" s="150">
        <f>('Anual_1947-1989 (ref1987)'!BF44-1)</f>
        <v>2.270204224097605E-2</v>
      </c>
      <c r="O42" s="150">
        <f t="shared" si="5"/>
        <v>-1.2597957759023837E-2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1222.2507351826798</v>
      </c>
      <c r="S42" s="178">
        <f t="shared" si="0"/>
        <v>96.272246098905185</v>
      </c>
      <c r="T42" s="150">
        <f t="shared" si="7"/>
        <v>-1.216841278762093E-2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(ref1987)'!AG45)</f>
        <v>438.06915885889578</v>
      </c>
      <c r="I43" s="147">
        <f>('Anual_1947-1989 (ref1987)'!H45/'Anual_1947-1989 (ref1987)'!AG45)</f>
        <v>229.02896837745533</v>
      </c>
      <c r="J43" s="147">
        <f t="shared" si="2"/>
        <v>4043.7892967169801</v>
      </c>
      <c r="K43" s="147">
        <f t="shared" si="3"/>
        <v>8.4062448854165268</v>
      </c>
      <c r="L43" s="150">
        <f t="shared" si="4"/>
        <v>2.0831343090468536E-3</v>
      </c>
      <c r="M43" s="150">
        <f>('Anual_1947-1989 (ref1987)'!Z45-1)</f>
        <v>-6.0000000000004494E-4</v>
      </c>
      <c r="N43" s="150">
        <f>('Anual_1947-1989 (ref1987)'!BF45-1)</f>
        <v>1.4818844284614219E-3</v>
      </c>
      <c r="O43" s="150">
        <f t="shared" si="5"/>
        <v>2.0818844284614668E-3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1224.0619695148225</v>
      </c>
      <c r="S43" s="178">
        <f t="shared" si="0"/>
        <v>96.472794117762817</v>
      </c>
      <c r="T43" s="150">
        <f t="shared" si="7"/>
        <v>2.0831343090468302E-3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8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8">
        <f t="shared" si="2"/>
        <v>29934.768580048105</v>
      </c>
      <c r="K44" s="148">
        <f t="shared" si="3"/>
        <v>-369.13159016585996</v>
      </c>
      <c r="L44" s="155">
        <f t="shared" si="4"/>
        <v>-1.2180992812558281E-2</v>
      </c>
      <c r="M44" s="155">
        <f>('Anual_1947-1989 (ref1987)'!Z46-1)</f>
        <v>3.1600000000000072E-2</v>
      </c>
      <c r="N44" s="155">
        <f>('Anual_1947-1989 (ref1987)'!BF46-1)</f>
        <v>1.9034087814564948E-2</v>
      </c>
      <c r="O44" s="155">
        <f t="shared" si="5"/>
        <v>-1.2565912185435124E-2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1247.3608725330371</v>
      </c>
      <c r="S44" s="156">
        <f t="shared" si="0"/>
        <v>95.297659706006939</v>
      </c>
      <c r="T44" s="150">
        <f t="shared" si="7"/>
        <v>-1.2180992812558245E-2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(ref1987)'!AG47)</f>
        <v>30858.400622526871</v>
      </c>
      <c r="I45" s="147">
        <f>('Anual_1947-1989 (ref1987)'!H47/'Anual_1947-1989 (ref1987)'!AG47)</f>
        <v>26194.678257667962</v>
      </c>
      <c r="J45" s="147">
        <f t="shared" si="2"/>
        <v>402394.97999760497</v>
      </c>
      <c r="K45" s="152">
        <f t="shared" si="3"/>
        <v>-4686.9343937343219</v>
      </c>
      <c r="L45" s="150">
        <f t="shared" si="4"/>
        <v>-1.1513492071349159E-2</v>
      </c>
      <c r="M45" s="150">
        <f>('Anual_1947-1989 (ref1987)'!Z47-1)</f>
        <v>-4.3499999999999983E-2</v>
      </c>
      <c r="N45" s="150">
        <f>('Anual_1947-1989 (ref1987)'!BF47-1)</f>
        <v>-5.4512655166245594E-2</v>
      </c>
      <c r="O45" s="150">
        <f t="shared" si="5"/>
        <v>-1.1012655166245611E-2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1179.3639194207765</v>
      </c>
      <c r="S45" s="178">
        <f t="shared" si="0"/>
        <v>94.200450856563691</v>
      </c>
      <c r="T45" s="150">
        <f t="shared" si="7"/>
        <v>-1.1513492071349218E-2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1199.8484372479982</v>
      </c>
      <c r="S46" s="178">
        <f t="shared" si="0"/>
        <v>94.858182899247311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1201.0716279015558</v>
      </c>
      <c r="S47" s="178">
        <f t="shared" si="0"/>
        <v>95.473863165906607</v>
      </c>
      <c r="T47" s="150">
        <f t="shared" si="7"/>
        <v>6.4905340566479008E-3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1259.8400134987035</v>
      </c>
      <c r="S48" s="178">
        <f t="shared" si="0"/>
        <v>95.444954525649734</v>
      </c>
      <c r="T48" s="150">
        <f t="shared" si="7"/>
        <v>-3.0279114407094632E-4</v>
      </c>
    </row>
    <row r="49" spans="1:20" ht="15.75" thickBot="1">
      <c r="A49" s="116"/>
      <c r="B49" s="319">
        <v>1994</v>
      </c>
      <c r="C49" s="197">
        <f>('Anual_1900-2000 (ref1985e2000)'!L24)</f>
        <v>23.401688121744463</v>
      </c>
      <c r="D49" s="148">
        <f>'Anual_1900-2000 (ref1985e2000)'!P24</f>
        <v>14922.200363636364</v>
      </c>
      <c r="E49" s="148">
        <f>('Anual_1900-2000 (ref1985e2000)'!U24)</f>
        <v>1539.9807272727271</v>
      </c>
      <c r="F49" s="148">
        <f>('Anual_1900-2000 (ref1985e2000)'!V24)</f>
        <v>1543.1759999999999</v>
      </c>
      <c r="G49" s="148">
        <f t="shared" si="1"/>
        <v>14925.395636363637</v>
      </c>
      <c r="H49" s="148">
        <f>('Anual_1900-2000 (ref1985e2000)'!G8/'Anual_1900-2000 (ref1985e2000)'!J24)</f>
        <v>1424.8712316161341</v>
      </c>
      <c r="I49" s="148">
        <f>('Anual_1900-2000 (ref1985e2000)'!H8/'Anual_1900-2000 (ref1985e2000)'!J24)</f>
        <v>1372.2394817204756</v>
      </c>
      <c r="J49" s="148">
        <f t="shared" si="2"/>
        <v>14978.027386259297</v>
      </c>
      <c r="K49" s="148">
        <f t="shared" si="3"/>
        <v>55.827022622932418</v>
      </c>
      <c r="L49" s="155">
        <f t="shared" si="4"/>
        <v>3.7412058049412244E-3</v>
      </c>
      <c r="M49" s="155">
        <f>('Anual_1900-2000 (ref1985e2000)'!R8-1)</f>
        <v>5.8528729438989791E-2</v>
      </c>
      <c r="N49" s="155">
        <f>('Anual_1900-2000 (ref1985e2000)'!AA24-1)</f>
        <v>6.2488903266263884E-2</v>
      </c>
      <c r="O49" s="155">
        <f t="shared" si="5"/>
        <v>3.9601738272740938E-3</v>
      </c>
      <c r="P49" s="141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1338.5660342331926</v>
      </c>
      <c r="S49" s="156">
        <f t="shared" si="0"/>
        <v>95.802033743573446</v>
      </c>
      <c r="T49" s="150">
        <f t="shared" si="7"/>
        <v>3.7412058049413055E-3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1405.8225980691791</v>
      </c>
      <c r="S50" s="178">
        <f t="shared" si="0"/>
        <v>96.538060892522424</v>
      </c>
      <c r="T50" s="150">
        <f t="shared" si="7"/>
        <v>7.6827925273386111E-3</v>
      </c>
    </row>
    <row r="51" spans="1:20" ht="15.75" thickBot="1">
      <c r="B51" s="137">
        <v>1996</v>
      </c>
      <c r="C51" s="197">
        <f>('Anual_1900-2000 (ref1985e2000)'!L26)</f>
        <v>1.1741342505699579</v>
      </c>
      <c r="D51" s="148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1446.8501793936387</v>
      </c>
      <c r="S51" s="156">
        <f t="shared" si="0"/>
        <v>96.782384912793134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1496.5437406847777</v>
      </c>
      <c r="S52" s="178">
        <f t="shared" si="0"/>
        <v>96.819599432781018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1499.3901770362802</v>
      </c>
      <c r="S53" s="178">
        <f t="shared" si="0"/>
        <v>96.676888436519278</v>
      </c>
      <c r="T53" s="150">
        <f t="shared" si="7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1486.9157648159032</v>
      </c>
      <c r="S54" s="178">
        <f t="shared" si="0"/>
        <v>95.42603560056935</v>
      </c>
      <c r="T54" s="150">
        <f t="shared" si="7"/>
        <v>-1.293848877615944E-2</v>
      </c>
    </row>
    <row r="55" spans="1:20" ht="15.75" thickBot="1">
      <c r="B55" s="139">
        <v>2000</v>
      </c>
      <c r="C55" s="82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1545.023727486185</v>
      </c>
      <c r="S55" s="156">
        <f t="shared" si="0"/>
        <v>94.987247405979119</v>
      </c>
      <c r="T55" s="150">
        <f t="shared" si="7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1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10"/>
        <v>1649.166598151083</v>
      </c>
      <c r="R56" s="142">
        <f t="shared" si="10"/>
        <v>1559.1612931289037</v>
      </c>
      <c r="S56" s="153">
        <f t="shared" si="0"/>
        <v>94.542376426791179</v>
      </c>
      <c r="T56" s="150">
        <f t="shared" si="7"/>
        <v>-4.6834811128544374E-3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si="1"/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10"/>
        <v>1699.5232711813089</v>
      </c>
      <c r="R57" s="142">
        <f t="shared" si="10"/>
        <v>1611.8325680950184</v>
      </c>
      <c r="S57" s="153">
        <f t="shared" si="0"/>
        <v>94.840276413200371</v>
      </c>
      <c r="T57" s="150">
        <f t="shared" si="7"/>
        <v>3.1509678270027486E-3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10"/>
        <v>1718.9119254998081</v>
      </c>
      <c r="R58" s="142">
        <f t="shared" si="10"/>
        <v>1626.4514278004601</v>
      </c>
      <c r="S58" s="153">
        <f t="shared" si="0"/>
        <v>94.620986897134756</v>
      </c>
      <c r="T58" s="150">
        <f t="shared" si="7"/>
        <v>-2.3121981963677429E-3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10"/>
        <v>1817.9206445473662</v>
      </c>
      <c r="R59" s="142">
        <f t="shared" si="10"/>
        <v>1729.1366818141282</v>
      </c>
      <c r="S59" s="153">
        <f t="shared" si="0"/>
        <v>95.116180510984634</v>
      </c>
      <c r="T59" s="150">
        <f t="shared" si="7"/>
        <v>5.2334437643122289E-3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10"/>
        <v>1876.1328643710867</v>
      </c>
      <c r="R60" s="142">
        <f t="shared" si="10"/>
        <v>1775.2094886413029</v>
      </c>
      <c r="S60" s="153">
        <f t="shared" si="0"/>
        <v>94.620670121696577</v>
      </c>
      <c r="T60" s="150">
        <f t="shared" si="7"/>
        <v>-5.2095278282419111E-3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10"/>
        <v>1950.4650366232108</v>
      </c>
      <c r="R61" s="142">
        <f t="shared" si="10"/>
        <v>1859.7663091937809</v>
      </c>
      <c r="S61" s="153">
        <f t="shared" si="0"/>
        <v>95.349892167949122</v>
      </c>
      <c r="T61" s="150">
        <f t="shared" si="7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10"/>
        <v>2068.8557405874813</v>
      </c>
      <c r="R62" s="142">
        <f t="shared" si="10"/>
        <v>1975.1520316684127</v>
      </c>
      <c r="S62" s="153">
        <f t="shared" si="0"/>
        <v>95.470747085900726</v>
      </c>
      <c r="T62" s="150">
        <f t="shared" si="7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10"/>
        <v>2174.2472955526564</v>
      </c>
      <c r="R63" s="142">
        <f t="shared" si="10"/>
        <v>2084.0620559202216</v>
      </c>
      <c r="S63" s="153">
        <f t="shared" si="0"/>
        <v>95.852116738656846</v>
      </c>
      <c r="T63" s="150">
        <f t="shared" si="7"/>
        <v>3.9946231112339969E-3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10"/>
        <v>2171.5118314801302</v>
      </c>
      <c r="R64" s="142">
        <f t="shared" si="10"/>
        <v>2081.3379140547213</v>
      </c>
      <c r="S64" s="153">
        <f t="shared" si="0"/>
        <v>95.847413027266569</v>
      </c>
      <c r="T64" s="150">
        <f t="shared" si="7"/>
        <v>-4.9072587547605018E-5</v>
      </c>
    </row>
    <row r="65" spans="1:20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10"/>
        <v>2334.988145821183</v>
      </c>
      <c r="R65" s="142">
        <f t="shared" si="10"/>
        <v>2275.059066342139</v>
      </c>
      <c r="S65" s="153">
        <f t="shared" si="0"/>
        <v>97.433431103866781</v>
      </c>
      <c r="T65" s="150">
        <f t="shared" si="7"/>
        <v>1.6547322734198566E-2</v>
      </c>
    </row>
    <row r="66" spans="1:20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10"/>
        <v>2427.790453591052</v>
      </c>
      <c r="R66" s="142">
        <f t="shared" si="10"/>
        <v>2384.3678584765239</v>
      </c>
      <c r="S66" s="153">
        <f t="shared" si="0"/>
        <v>98.211435626567365</v>
      </c>
      <c r="T66" s="150">
        <f t="shared" si="7"/>
        <v>7.9849853780804558E-3</v>
      </c>
    </row>
    <row r="67" spans="1:20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10"/>
        <v>2474.4325807538612</v>
      </c>
      <c r="R67" s="142">
        <f t="shared" si="10"/>
        <v>2417.0444783255248</v>
      </c>
      <c r="S67" s="153">
        <f t="shared" ref="S67:S72" si="11">(R67/Q67)*100</f>
        <v>97.680757080443371</v>
      </c>
      <c r="T67" s="150">
        <f t="shared" si="7"/>
        <v>-5.4034292721452104E-3</v>
      </c>
    </row>
    <row r="68" spans="1:20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ref="G68:G72" si="12">(D68-E68+F68)</f>
        <v>5056917</v>
      </c>
      <c r="H68" s="146">
        <f>('Anual_2000-2017 (ref2010)'!H17/'Anual_2000-2017 (ref2010)'!D39)</f>
        <v>574897.41585101443</v>
      </c>
      <c r="I68" s="146">
        <f>-('Anual_2000-2017 (ref2010)'!I17/'Anual_2000-2017 (ref2010)'!D39)</f>
        <v>688663.83067825425</v>
      </c>
      <c r="J68" s="146">
        <f t="shared" ref="J68:J72" si="13">(D68-E68+F68+H68-I68)</f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2481.4974842823749</v>
      </c>
      <c r="S68" s="178">
        <f t="shared" si="11"/>
        <v>97.360020147922484</v>
      </c>
      <c r="T68" s="247">
        <f t="shared" ref="T68:T73" si="18">(S68/S67)-1</f>
        <v>-3.2835221809015547E-3</v>
      </c>
    </row>
    <row r="69" spans="1:20" s="116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2"/>
        <v>5474011</v>
      </c>
      <c r="H69" s="146">
        <f>('Anual_2000-2017 (ref2010)'!H18/'Anual_2000-2017 (ref2010)'!D40)</f>
        <v>587167.38296469382</v>
      </c>
      <c r="I69" s="146">
        <f>-('Anual_2000-2017 (ref2010)'!I18/'Anual_2000-2017 (ref2010)'!D40)</f>
        <v>729082.19866146636</v>
      </c>
      <c r="J69" s="146">
        <f t="shared" si="13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2481.7195803563814</v>
      </c>
      <c r="S69" s="178">
        <f t="shared" si="11"/>
        <v>96.880499113634826</v>
      </c>
      <c r="T69" s="247">
        <f t="shared" si="18"/>
        <v>-4.9252355695809102E-3</v>
      </c>
    </row>
    <row r="70" spans="1:20" s="116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si="12"/>
        <v>5572323</v>
      </c>
      <c r="H70" s="146">
        <f>('Anual_2000-2017 (ref2010)'!H19/'Anual_2000-2017 (ref2010)'!D41)</f>
        <v>710644.87046501588</v>
      </c>
      <c r="I70" s="146">
        <f>-('Anual_2000-2017 (ref2010)'!I19/'Anual_2000-2017 (ref2010)'!D41)</f>
        <v>774174.64831383969</v>
      </c>
      <c r="J70" s="146">
        <f t="shared" si="13"/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19">Q69*(M70+1)</f>
        <v>2470.8003136315056</v>
      </c>
      <c r="R70" s="249">
        <f t="shared" ref="R70" si="20">R69*(N70+1)</f>
        <v>2365.701884674801</v>
      </c>
      <c r="S70" s="178">
        <f t="shared" si="11"/>
        <v>95.746381106685462</v>
      </c>
      <c r="T70" s="247">
        <f t="shared" si="18"/>
        <v>-1.1706360075819933E-2</v>
      </c>
    </row>
    <row r="71" spans="1:20" ht="15.75" thickBot="1">
      <c r="B71" s="140">
        <v>2016</v>
      </c>
      <c r="C71" s="246">
        <f>('Anual_2000-2017 (ref2010)'!F42)</f>
        <v>0.93483906010056916</v>
      </c>
      <c r="D71" s="144">
        <f>'Anual_2000-2017 (ref2010)'!K20</f>
        <v>5797599</v>
      </c>
      <c r="E71" s="146">
        <f>('Anual_2000-2017 (ref2010)'!N42)</f>
        <v>780144</v>
      </c>
      <c r="F71" s="146">
        <f>('Anual_2000-2017 (ref2010)'!O42)</f>
        <v>755463</v>
      </c>
      <c r="G71" s="146">
        <f t="shared" si="12"/>
        <v>5772918</v>
      </c>
      <c r="H71" s="146">
        <f>('Anual_2000-2017 (ref2010)'!H20/'Anual_2000-2017 (ref2010)'!D42)</f>
        <v>722579.13400715636</v>
      </c>
      <c r="I71" s="146">
        <f>-('Anual_2000-2017 (ref2010)'!I20/'Anual_2000-2017 (ref2010)'!D42)</f>
        <v>699413.57852021477</v>
      </c>
      <c r="J71" s="146">
        <f t="shared" si="13"/>
        <v>5796083.5554869408</v>
      </c>
      <c r="K71" s="146">
        <f t="shared" si="14"/>
        <v>-1515.4445130592212</v>
      </c>
      <c r="L71" s="247">
        <f t="shared" si="15"/>
        <v>-2.6139174390281584E-4</v>
      </c>
      <c r="M71" s="247">
        <f>('Anual_2000-2017 (ref2010)'!J42-1)</f>
        <v>-3.3054543131702308E-2</v>
      </c>
      <c r="N71" s="247">
        <f>('Anual_2000-2017 (ref2010)'!T42-1)</f>
        <v>-3.3307294690931855E-2</v>
      </c>
      <c r="O71" s="247">
        <f t="shared" si="16"/>
        <v>-2.5275155922954706E-4</v>
      </c>
      <c r="P71" s="248">
        <f>('Anual_2000-2017 (ref2010)'!B42/'Anual_2000-2017 (ref2010)'!C42)</f>
        <v>1.0004370868484982</v>
      </c>
      <c r="Q71" s="249">
        <f t="shared" ref="Q71" si="21">Q70*(M71+1)</f>
        <v>2389.1291380947496</v>
      </c>
      <c r="R71" s="249">
        <f t="shared" ref="R71" si="22">R70*(N71+1)</f>
        <v>2286.9067548510448</v>
      </c>
      <c r="S71" s="178">
        <f t="shared" ref="S71" si="23">(R71/Q71)*100</f>
        <v>95.721353793155615</v>
      </c>
      <c r="T71" s="247">
        <f t="shared" si="18"/>
        <v>-2.6139174390271691E-4</v>
      </c>
    </row>
    <row r="72" spans="1:20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si="12"/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si="13"/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24">Q71*(M72+1)</f>
        <v>2414.5461574463952</v>
      </c>
      <c r="R72" s="142">
        <f t="shared" ref="R72" si="25">R71*(N72+1)</f>
        <v>2325.3514937619698</v>
      </c>
      <c r="S72" s="153">
        <f t="shared" si="11"/>
        <v>96.305944973992254</v>
      </c>
      <c r="T72" s="150">
        <f t="shared" si="18"/>
        <v>6.1072180623342742E-3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26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27">(D73-E73+F73+H73-I73)</f>
        <v>6632650.5240193047</v>
      </c>
      <c r="K73" s="146">
        <f t="shared" ref="K73" si="28">(J73-D73)</f>
        <v>-602.26241030264646</v>
      </c>
      <c r="L73" s="150">
        <f t="shared" ref="L73" si="29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0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1">Q72*(M73+1)</f>
        <v>2441.5306226357488</v>
      </c>
      <c r="R73" s="142">
        <f t="shared" ref="R73" si="32">R72*(N73+1)</f>
        <v>2351.1256494603876</v>
      </c>
      <c r="S73" s="153">
        <f t="shared" ref="S73" si="33">(R73/Q73)*100</f>
        <v>96.29720093054722</v>
      </c>
      <c r="T73" s="150">
        <f t="shared" si="18"/>
        <v>-9.0794430680274374E-5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Trimestral_1996-2018 (ref2010)</vt:lpstr>
      <vt:lpstr>Anual_2000-2017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2019-12-05T16:10:34Z</dcterms:modified>
</cp:coreProperties>
</file>