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ESTIMATION" sheetId="1" r:id="rId4"/>
  </sheets>
  <definedNames/>
  <calcPr/>
</workbook>
</file>

<file path=xl/sharedStrings.xml><?xml version="1.0" encoding="utf-8"?>
<sst xmlns="http://schemas.openxmlformats.org/spreadsheetml/2006/main" count="77" uniqueCount="53">
  <si>
    <t xml:space="preserve">No.1 </t>
  </si>
  <si>
    <t>Variable</t>
  </si>
  <si>
    <t>Amount</t>
  </si>
  <si>
    <t xml:space="preserve">Unit </t>
  </si>
  <si>
    <t>Source / Explanation</t>
  </si>
  <si>
    <t>Avg. Time for Maintenance  if Structural Damage in Tank</t>
  </si>
  <si>
    <t>min  (2 weeks)</t>
  </si>
  <si>
    <t>$</t>
  </si>
  <si>
    <t>Avg. Cost on Ground</t>
  </si>
  <si>
    <t>$ / min</t>
  </si>
  <si>
    <t>https://www.airlines.org/dataset/u-s-passenger-carrier-delay-costs/</t>
  </si>
  <si>
    <t>Cost if Flight is canceled</t>
  </si>
  <si>
    <t>https://simpleflying.com/how-much-do-canceled-flights-cost-airlines/</t>
  </si>
  <si>
    <t>Maintanence Personel Cost</t>
  </si>
  <si>
    <t>$ / person / h</t>
  </si>
  <si>
    <t>People have to be higghly educated aviation engineers and we assume  yearly salary 50.000$ /</t>
  </si>
  <si>
    <t xml:space="preserve">Revenue per Seat </t>
  </si>
  <si>
    <t xml:space="preserve">$ / seat </t>
  </si>
  <si>
    <t>https://www.transfertravel.com/blog-posts/how-much-airlines-really-make-from-your-ticket</t>
  </si>
  <si>
    <t>Cost per Seat</t>
  </si>
  <si>
    <t>Average AoG cost</t>
  </si>
  <si>
    <t>per day</t>
  </si>
  <si>
    <t>https://simpleflying.com/aircraft-grounding-cost-to-airlines-and-manufacturers/</t>
  </si>
  <si>
    <t>https://www.concordairportnc.com/General-Aviation-FBO/Aviation-Fees</t>
  </si>
  <si>
    <t>https://www.linkedin.com/pulse/aircraft-ground-chuck-marx/</t>
  </si>
  <si>
    <t>Average AoG leaseing fee</t>
  </si>
  <si>
    <t>dollars per day</t>
  </si>
  <si>
    <t>https://www.eways-aviation.com/blog/how-much-does-it-cost-to-have-an-aircraft-on-ground-aog</t>
  </si>
  <si>
    <t>Average Maintenance check to ident the issue (120-150) hours</t>
  </si>
  <si>
    <t>hours (man hours)</t>
  </si>
  <si>
    <t>Low Severity</t>
  </si>
  <si>
    <t>worker wages</t>
  </si>
  <si>
    <t>per hour</t>
  </si>
  <si>
    <t>day 1</t>
  </si>
  <si>
    <t>day 2</t>
  </si>
  <si>
    <t>day 3</t>
  </si>
  <si>
    <t>day 3.75</t>
  </si>
  <si>
    <t>worker cost</t>
  </si>
  <si>
    <t>Days needed to fix a leakage</t>
  </si>
  <si>
    <t>Plain leasing fee</t>
  </si>
  <si>
    <t>Worker Cost</t>
  </si>
  <si>
    <t>Assumption</t>
  </si>
  <si>
    <t>Airport fee</t>
  </si>
  <si>
    <t>workers</t>
  </si>
  <si>
    <t>on time flight cancelation fee</t>
  </si>
  <si>
    <t>shift in hours</t>
  </si>
  <si>
    <t>Total daily fees</t>
  </si>
  <si>
    <t>One time flight cancellation fee</t>
  </si>
  <si>
    <t>amount of days it would take to find and fix the problem</t>
  </si>
  <si>
    <t>Total fees for 3.375 days</t>
  </si>
  <si>
    <t>Total fee</t>
  </si>
  <si>
    <t>High Severity</t>
  </si>
  <si>
    <t>day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</si>
</sst>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sz val="12.0"/>
      <color rgb="FF000000"/>
      <name val="Arial"/>
    </font>
    <font>
      <u/>
      <sz val="12.0"/>
      <color rgb="FF000000"/>
      <name val="-webkit-standard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164" xfId="0" applyFont="1" applyNumberFormat="1"/>
    <xf borderId="5" fillId="0" fontId="1" numFmtId="164" xfId="0" applyBorder="1" applyFont="1" applyNumberForma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5" fillId="0" fontId="6" numFmtId="164" xfId="0" applyBorder="1" applyFont="1" applyNumberFormat="1"/>
    <xf borderId="0" fillId="0" fontId="1" numFmtId="164" xfId="0" applyFont="1" applyNumberFormat="1"/>
    <xf borderId="5" fillId="0" fontId="1" numFmtId="164" xfId="0" applyBorder="1" applyFont="1" applyNumberFormat="1"/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5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2" fillId="0" fontId="1" numFmtId="164" xfId="0" applyBorder="1" applyFont="1" applyNumberFormat="1"/>
    <xf borderId="3" fillId="0" fontId="1" numFmtId="164" xfId="0" applyBorder="1" applyFont="1" applyNumberFormat="1"/>
    <xf borderId="9" fillId="0" fontId="1" numFmtId="0" xfId="0" applyAlignment="1" applyBorder="1" applyFont="1">
      <alignment readingOrder="0"/>
    </xf>
    <xf borderId="10" fillId="0" fontId="1" numFmtId="164" xfId="0" applyBorder="1" applyFont="1" applyNumberFormat="1"/>
    <xf borderId="2" fillId="0" fontId="1" numFmtId="0" xfId="0" applyBorder="1" applyFont="1"/>
    <xf borderId="11" fillId="0" fontId="5" numFmtId="0" xfId="0" applyAlignment="1" applyBorder="1" applyFont="1">
      <alignment readingOrder="0"/>
    </xf>
    <xf borderId="3" fillId="0" fontId="5" numFmtId="164" xfId="0" applyBorder="1" applyFont="1" applyNumberForma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irlines.org/dataset/u-s-passenger-carrier-delay-costs/" TargetMode="External"/><Relationship Id="rId2" Type="http://schemas.openxmlformats.org/officeDocument/2006/relationships/hyperlink" Target="https://simpleflying.com/how-much-do-canceled-flights-cost-airlines/" TargetMode="External"/><Relationship Id="rId3" Type="http://schemas.openxmlformats.org/officeDocument/2006/relationships/hyperlink" Target="https://www.transfertravel.com/blog-posts/how-much-airlines-really-make-from-your-ticket" TargetMode="External"/><Relationship Id="rId4" Type="http://schemas.openxmlformats.org/officeDocument/2006/relationships/hyperlink" Target="https://www.transfertravel.com/blog-posts/how-much-airlines-really-make-from-your-ticket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eways-aviation.com/blog/how-much-does-it-cost-to-have-an-aircraft-on-ground-aog" TargetMode="External"/><Relationship Id="rId9" Type="http://schemas.openxmlformats.org/officeDocument/2006/relationships/hyperlink" Target="https://www.eways-aviation.com/blog/how-much-does-it-cost-to-have-an-aircraft-on-ground-aog" TargetMode="External"/><Relationship Id="rId5" Type="http://schemas.openxmlformats.org/officeDocument/2006/relationships/hyperlink" Target="https://simpleflying.com/aircraft-grounding-cost-to-airlines-and-manufacturers/" TargetMode="External"/><Relationship Id="rId6" Type="http://schemas.openxmlformats.org/officeDocument/2006/relationships/hyperlink" Target="https://www.concordairportnc.com/General-Aviation-FBO/Aviation-Fees" TargetMode="External"/><Relationship Id="rId7" Type="http://schemas.openxmlformats.org/officeDocument/2006/relationships/hyperlink" Target="https://www.linkedin.com/pulse/aircraft-ground-chuck-marx/" TargetMode="External"/><Relationship Id="rId8" Type="http://schemas.openxmlformats.org/officeDocument/2006/relationships/hyperlink" Target="https://www.eways-aviation.com/blog/how-much-does-it-cost-to-have-an-aircraft-on-ground-a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46.25"/>
    <col customWidth="1" min="3" max="3" width="8.63"/>
    <col customWidth="1" min="4" max="4" width="34.0"/>
    <col customWidth="1" min="5" max="5" width="79.88"/>
    <col customWidth="1" min="7" max="7" width="21.63"/>
    <col customWidth="1" min="8" max="11" width="16.25"/>
    <col customWidth="1" min="13" max="13" width="2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C2" s="1">
        <v>20160.0</v>
      </c>
      <c r="D2" s="1" t="s">
        <v>6</v>
      </c>
    </row>
    <row r="3">
      <c r="A3" s="1">
        <v>2.0</v>
      </c>
      <c r="C3" s="2">
        <f>C2*C4</f>
        <v>2039788.8</v>
      </c>
      <c r="D3" s="1" t="s">
        <v>7</v>
      </c>
    </row>
    <row r="4">
      <c r="A4" s="1">
        <v>3.0</v>
      </c>
      <c r="B4" s="1" t="s">
        <v>8</v>
      </c>
      <c r="C4" s="1">
        <v>101.18</v>
      </c>
      <c r="D4" s="1" t="s">
        <v>9</v>
      </c>
      <c r="E4" s="3" t="s">
        <v>10</v>
      </c>
    </row>
    <row r="5">
      <c r="A5" s="1">
        <v>4.0</v>
      </c>
      <c r="B5" s="1" t="s">
        <v>11</v>
      </c>
      <c r="C5" s="4">
        <v>43000.0</v>
      </c>
      <c r="D5" s="1" t="s">
        <v>7</v>
      </c>
      <c r="E5" s="5" t="s">
        <v>12</v>
      </c>
    </row>
    <row r="6">
      <c r="A6" s="1">
        <v>5.0</v>
      </c>
      <c r="B6" s="1" t="s">
        <v>13</v>
      </c>
      <c r="C6" s="1">
        <v>300.0</v>
      </c>
      <c r="D6" s="1" t="s">
        <v>14</v>
      </c>
      <c r="E6" s="1" t="s">
        <v>15</v>
      </c>
    </row>
    <row r="7">
      <c r="A7" s="1">
        <v>6.0</v>
      </c>
      <c r="B7" s="1" t="s">
        <v>16</v>
      </c>
      <c r="C7" s="1">
        <v>63.11</v>
      </c>
      <c r="D7" s="1" t="s">
        <v>17</v>
      </c>
      <c r="E7" s="6" t="s">
        <v>18</v>
      </c>
    </row>
    <row r="8">
      <c r="A8" s="1">
        <v>7.0</v>
      </c>
      <c r="B8" s="1" t="s">
        <v>19</v>
      </c>
      <c r="C8" s="1">
        <v>50.29</v>
      </c>
      <c r="D8" s="1" t="s">
        <v>17</v>
      </c>
      <c r="E8" s="6" t="s">
        <v>18</v>
      </c>
    </row>
    <row r="9">
      <c r="A9" s="1">
        <v>8.0</v>
      </c>
      <c r="B9" s="1" t="s">
        <v>20</v>
      </c>
      <c r="C9" s="4">
        <f>0.4*488</f>
        <v>195.2</v>
      </c>
      <c r="D9" s="1" t="s">
        <v>21</v>
      </c>
      <c r="E9" s="3" t="s">
        <v>22</v>
      </c>
    </row>
    <row r="10">
      <c r="A10" s="1"/>
      <c r="B10" s="1"/>
      <c r="C10" s="4">
        <v>175.0</v>
      </c>
      <c r="D10" s="1"/>
      <c r="E10" s="3" t="s">
        <v>23</v>
      </c>
    </row>
    <row r="11">
      <c r="C11" s="1">
        <v>15000.0</v>
      </c>
      <c r="E11" s="3" t="s">
        <v>24</v>
      </c>
    </row>
    <row r="12">
      <c r="A12" s="1">
        <v>8.5</v>
      </c>
      <c r="B12" s="1" t="s">
        <v>25</v>
      </c>
      <c r="C12" s="4">
        <v>6451.0</v>
      </c>
      <c r="D12" s="1" t="s">
        <v>26</v>
      </c>
      <c r="E12" s="3" t="s">
        <v>27</v>
      </c>
    </row>
    <row r="13">
      <c r="A13" s="1">
        <v>9.0</v>
      </c>
      <c r="B13" s="1" t="s">
        <v>28</v>
      </c>
      <c r="C13" s="4">
        <v>150.0</v>
      </c>
      <c r="D13" s="1" t="s">
        <v>29</v>
      </c>
      <c r="E13" s="3" t="s">
        <v>27</v>
      </c>
      <c r="H13" s="7" t="s">
        <v>30</v>
      </c>
    </row>
    <row r="14">
      <c r="A14" s="1">
        <v>10.0</v>
      </c>
      <c r="B14" s="1" t="s">
        <v>31</v>
      </c>
      <c r="C14" s="4">
        <v>50.13</v>
      </c>
      <c r="D14" s="1" t="s">
        <v>32</v>
      </c>
      <c r="E14" s="3" t="s">
        <v>27</v>
      </c>
    </row>
    <row r="15">
      <c r="G15" s="8"/>
      <c r="H15" s="9" t="s">
        <v>33</v>
      </c>
      <c r="I15" s="9" t="s">
        <v>34</v>
      </c>
      <c r="J15" s="9" t="s">
        <v>35</v>
      </c>
      <c r="K15" s="10" t="s">
        <v>36</v>
      </c>
      <c r="M15" s="11" t="s">
        <v>30</v>
      </c>
    </row>
    <row r="16">
      <c r="G16" s="12" t="s">
        <v>37</v>
      </c>
      <c r="H16" s="13">
        <f t="shared" ref="H16:J16" si="1">$C$14*$C$19*$C$20</f>
        <v>2005.2</v>
      </c>
      <c r="I16" s="13">
        <f t="shared" si="1"/>
        <v>2005.2</v>
      </c>
      <c r="J16" s="13">
        <f t="shared" si="1"/>
        <v>2005.2</v>
      </c>
      <c r="K16" s="14">
        <f>($C$14*$C$19*$C$20)*0.75</f>
        <v>1503.9</v>
      </c>
      <c r="M16" s="15" t="s">
        <v>38</v>
      </c>
      <c r="N16" s="16">
        <v>3.75</v>
      </c>
    </row>
    <row r="17">
      <c r="G17" s="12" t="s">
        <v>39</v>
      </c>
      <c r="H17" s="13">
        <f t="shared" ref="H17:J17" si="2">$C$12</f>
        <v>6451</v>
      </c>
      <c r="I17" s="13">
        <f t="shared" si="2"/>
        <v>6451</v>
      </c>
      <c r="J17" s="13">
        <f t="shared" si="2"/>
        <v>6451</v>
      </c>
      <c r="K17" s="14">
        <f>$C$12*0.75</f>
        <v>4838.25</v>
      </c>
      <c r="M17" s="17" t="s">
        <v>40</v>
      </c>
      <c r="N17" s="18">
        <f>$C$14*$C$19*$C$20*N16</f>
        <v>7519.5</v>
      </c>
    </row>
    <row r="18">
      <c r="B18" s="1" t="s">
        <v>41</v>
      </c>
      <c r="G18" s="12" t="s">
        <v>42</v>
      </c>
      <c r="H18" s="19">
        <f t="shared" ref="H18:J18" si="3">$C$9*24</f>
        <v>4684.8</v>
      </c>
      <c r="I18" s="19">
        <f t="shared" si="3"/>
        <v>4684.8</v>
      </c>
      <c r="J18" s="19">
        <f t="shared" si="3"/>
        <v>4684.8</v>
      </c>
      <c r="K18" s="20">
        <f>$C$9*24*0.75</f>
        <v>3513.6</v>
      </c>
      <c r="M18" s="17" t="s">
        <v>39</v>
      </c>
      <c r="N18" s="20">
        <f>$C$12*N16</f>
        <v>24191.25</v>
      </c>
    </row>
    <row r="19">
      <c r="B19" s="1" t="s">
        <v>43</v>
      </c>
      <c r="C19" s="21">
        <v>5.0</v>
      </c>
      <c r="G19" s="12" t="s">
        <v>44</v>
      </c>
      <c r="H19" s="19">
        <f>C5</f>
        <v>43000</v>
      </c>
      <c r="I19" s="22">
        <v>0.0</v>
      </c>
      <c r="J19" s="22">
        <v>0.0</v>
      </c>
      <c r="K19" s="23">
        <v>0.0</v>
      </c>
      <c r="M19" s="17" t="s">
        <v>42</v>
      </c>
      <c r="N19" s="20">
        <f>$C$9*ROUND(N16,0)</f>
        <v>780.8</v>
      </c>
      <c r="O19" s="19">
        <v>15750.0</v>
      </c>
    </row>
    <row r="20">
      <c r="B20" s="1" t="s">
        <v>45</v>
      </c>
      <c r="C20" s="21">
        <v>8.0</v>
      </c>
      <c r="G20" s="24" t="s">
        <v>46</v>
      </c>
      <c r="H20" s="25">
        <f t="shared" ref="H20:K20" si="4">SUM(H16:H19)</f>
        <v>56141</v>
      </c>
      <c r="I20" s="25">
        <f t="shared" si="4"/>
        <v>13141</v>
      </c>
      <c r="J20" s="25">
        <f t="shared" si="4"/>
        <v>13141</v>
      </c>
      <c r="K20" s="26">
        <f t="shared" si="4"/>
        <v>9855.75</v>
      </c>
      <c r="M20" s="27" t="s">
        <v>47</v>
      </c>
      <c r="N20" s="28">
        <f>C5</f>
        <v>43000</v>
      </c>
    </row>
    <row r="21">
      <c r="B21" s="1" t="s">
        <v>48</v>
      </c>
      <c r="C21" s="2">
        <f>(C13/C19)/C20</f>
        <v>3.75</v>
      </c>
      <c r="G21" s="24" t="s">
        <v>49</v>
      </c>
      <c r="H21" s="29"/>
      <c r="I21" s="29"/>
      <c r="J21" s="29"/>
      <c r="K21" s="26">
        <f>SUM(H20:K20)</f>
        <v>92278.75</v>
      </c>
      <c r="M21" s="30" t="s">
        <v>50</v>
      </c>
      <c r="N21" s="31">
        <f>SUM(N17:N20)</f>
        <v>75491.55</v>
      </c>
      <c r="O21" s="19">
        <v>90460.75</v>
      </c>
    </row>
    <row r="25">
      <c r="H25" s="7" t="s">
        <v>51</v>
      </c>
      <c r="M25" s="11" t="s">
        <v>51</v>
      </c>
    </row>
    <row r="26">
      <c r="M26" s="15" t="s">
        <v>38</v>
      </c>
      <c r="N26" s="16">
        <v>14.0</v>
      </c>
    </row>
    <row r="27">
      <c r="G27" s="8"/>
      <c r="H27" s="9" t="s">
        <v>33</v>
      </c>
      <c r="I27" s="9" t="s">
        <v>34</v>
      </c>
      <c r="J27" s="9" t="s">
        <v>35</v>
      </c>
      <c r="K27" s="10" t="s">
        <v>52</v>
      </c>
      <c r="M27" s="17" t="s">
        <v>40</v>
      </c>
      <c r="N27" s="18">
        <f>$C$14*$C$19*$C$20*N26</f>
        <v>28072.8</v>
      </c>
    </row>
    <row r="28">
      <c r="G28" s="12" t="s">
        <v>37</v>
      </c>
      <c r="H28" s="13">
        <f t="shared" ref="H28:J28" si="5">$C$14*$C$19*$C$20</f>
        <v>2005.2</v>
      </c>
      <c r="I28" s="13">
        <f t="shared" si="5"/>
        <v>2005.2</v>
      </c>
      <c r="J28" s="13">
        <f t="shared" si="5"/>
        <v>2005.2</v>
      </c>
      <c r="K28" s="14">
        <f>($C$14*$C$19*$C$20)</f>
        <v>2005.2</v>
      </c>
      <c r="M28" s="17" t="s">
        <v>39</v>
      </c>
      <c r="N28" s="20">
        <f>$C$12*N26</f>
        <v>90314</v>
      </c>
    </row>
    <row r="29">
      <c r="G29" s="12" t="s">
        <v>39</v>
      </c>
      <c r="H29" s="13">
        <f t="shared" ref="H29:K29" si="6">$C$12</f>
        <v>6451</v>
      </c>
      <c r="I29" s="13">
        <f t="shared" si="6"/>
        <v>6451</v>
      </c>
      <c r="J29" s="13">
        <f t="shared" si="6"/>
        <v>6451</v>
      </c>
      <c r="K29" s="14">
        <f t="shared" si="6"/>
        <v>6451</v>
      </c>
      <c r="M29" s="17" t="s">
        <v>42</v>
      </c>
      <c r="N29" s="20">
        <f>$C$9*N26</f>
        <v>2732.8</v>
      </c>
      <c r="O29" s="19">
        <v>58800.0</v>
      </c>
    </row>
    <row r="30">
      <c r="G30" s="12" t="s">
        <v>42</v>
      </c>
      <c r="H30" s="19">
        <f t="shared" ref="H30:K30" si="7">$C$9*24</f>
        <v>4684.8</v>
      </c>
      <c r="I30" s="19">
        <f t="shared" si="7"/>
        <v>4684.8</v>
      </c>
      <c r="J30" s="19">
        <f t="shared" si="7"/>
        <v>4684.8</v>
      </c>
      <c r="K30" s="20">
        <f t="shared" si="7"/>
        <v>4684.8</v>
      </c>
      <c r="M30" s="17" t="s">
        <v>47</v>
      </c>
      <c r="N30" s="20">
        <f>C5</f>
        <v>43000</v>
      </c>
    </row>
    <row r="31">
      <c r="G31" s="12" t="s">
        <v>44</v>
      </c>
      <c r="H31" s="32">
        <f>C5</f>
        <v>43000</v>
      </c>
      <c r="I31" s="22">
        <v>0.0</v>
      </c>
      <c r="J31" s="22">
        <v>0.0</v>
      </c>
      <c r="K31" s="23">
        <v>0.0</v>
      </c>
      <c r="M31" s="30" t="s">
        <v>50</v>
      </c>
      <c r="N31" s="31">
        <f>SUM(N27:N30)</f>
        <v>164119.6</v>
      </c>
      <c r="O31" s="19">
        <v>220186.8</v>
      </c>
    </row>
    <row r="32">
      <c r="G32" s="24" t="s">
        <v>46</v>
      </c>
      <c r="H32" s="25">
        <f t="shared" ref="H32:K32" si="8">SUM(H28:H31)</f>
        <v>56141</v>
      </c>
      <c r="I32" s="25">
        <f t="shared" si="8"/>
        <v>13141</v>
      </c>
      <c r="J32" s="25">
        <f t="shared" si="8"/>
        <v>13141</v>
      </c>
      <c r="K32" s="26">
        <f t="shared" si="8"/>
        <v>13141</v>
      </c>
    </row>
    <row r="33">
      <c r="G33" s="24" t="s">
        <v>49</v>
      </c>
      <c r="H33" s="29"/>
      <c r="I33" s="29"/>
      <c r="J33" s="29"/>
      <c r="K33" s="26">
        <f>SUM(H32:K32)</f>
        <v>95564</v>
      </c>
    </row>
  </sheetData>
  <mergeCells count="2">
    <mergeCell ref="H13:K13"/>
    <mergeCell ref="H25:K25"/>
  </mergeCells>
  <hyperlinks>
    <hyperlink r:id="rId1" ref="E4"/>
    <hyperlink r:id="rId2" ref="E5"/>
    <hyperlink r:id="rId3" ref="E7"/>
    <hyperlink r:id="rId4" ref="E8"/>
    <hyperlink r:id="rId5" ref="E9"/>
    <hyperlink r:id="rId6" ref="E10"/>
    <hyperlink r:id="rId7" ref="E11"/>
    <hyperlink r:id="rId8" ref="E12"/>
    <hyperlink r:id="rId9" ref="E13"/>
    <hyperlink r:id="rId10" ref="E14"/>
  </hyperlinks>
  <drawing r:id="rId11"/>
</worksheet>
</file>