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tables/table6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Pipee\Desktop\felipe 2025\excel\"/>
    </mc:Choice>
  </mc:AlternateContent>
  <xr:revisionPtr revIDLastSave="0" documentId="13_ncr:1_{59AD4BD1-0BAA-4F19-9807-1B904E985E51}" xr6:coauthVersionLast="47" xr6:coauthVersionMax="47" xr10:uidLastSave="{00000000-0000-0000-0000-000000000000}"/>
  <bookViews>
    <workbookView xWindow="20370" yWindow="-120" windowWidth="19440" windowHeight="15000" activeTab="1" xr2:uid="{55C5ADD4-BE40-4408-9E4C-2743E38C28E3}"/>
  </bookViews>
  <sheets>
    <sheet name="Hoja1" sheetId="1" r:id="rId1"/>
    <sheet name="Funciones" sheetId="2" r:id="rId2"/>
    <sheet name="tablas" sheetId="3" r:id="rId3"/>
    <sheet name="Graficos" sheetId="4" r:id="rId4"/>
  </sheets>
  <calcPr calcId="191029"/>
  <pivotCaches>
    <pivotCache cacheId="18" r:id="rId5"/>
    <pivotCache cacheId="1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3" i="2" l="1"/>
  <c r="C464" i="2"/>
  <c r="C465" i="2"/>
  <c r="C466" i="2"/>
  <c r="C467" i="2"/>
  <c r="C468" i="2"/>
  <c r="C462" i="2"/>
  <c r="B463" i="2"/>
  <c r="B464" i="2"/>
  <c r="B465" i="2"/>
  <c r="B466" i="2"/>
  <c r="B467" i="2"/>
  <c r="B468" i="2"/>
  <c r="B462" i="2"/>
  <c r="A453" i="2" a="1"/>
  <c r="A453" i="2" s="1"/>
  <c r="A444" i="2" a="1"/>
  <c r="A444" i="2" s="1"/>
  <c r="A430" i="2" a="1"/>
  <c r="A430" i="2" s="1"/>
  <c r="A426" i="2" a="1"/>
  <c r="A426" i="2" s="1"/>
  <c r="A397" i="2" a="1"/>
  <c r="A397" i="2" s="1"/>
  <c r="A385" i="2" a="1"/>
  <c r="A385" i="2" s="1"/>
  <c r="A364" i="2" a="1"/>
  <c r="A364" i="2" s="1"/>
  <c r="E344" i="2"/>
  <c r="B344" i="2"/>
  <c r="B320" i="2"/>
  <c r="B319" i="2"/>
  <c r="C302" i="2"/>
  <c r="D302" i="2"/>
  <c r="C303" i="2"/>
  <c r="D303" i="2"/>
  <c r="B303" i="2"/>
  <c r="B302" i="2"/>
  <c r="D287" i="2"/>
  <c r="D286" i="2"/>
  <c r="F279" i="2"/>
  <c r="B272" i="2"/>
  <c r="B273" i="2" s="1"/>
  <c r="A248" i="2" a="1"/>
  <c r="A248" i="2" s="1"/>
  <c r="D238" i="2"/>
  <c r="E238" i="2" s="1"/>
  <c r="E219" i="2"/>
  <c r="E203" i="2"/>
  <c r="E204" i="2"/>
  <c r="E205" i="2"/>
  <c r="E206" i="2"/>
  <c r="E207" i="2"/>
  <c r="E208" i="2"/>
  <c r="E209" i="2"/>
  <c r="E210" i="2"/>
  <c r="E211" i="2"/>
  <c r="E202" i="2"/>
  <c r="D203" i="2"/>
  <c r="D204" i="2"/>
  <c r="D205" i="2"/>
  <c r="D206" i="2"/>
  <c r="D207" i="2"/>
  <c r="D208" i="2"/>
  <c r="D209" i="2"/>
  <c r="D210" i="2"/>
  <c r="D211" i="2"/>
  <c r="D202" i="2"/>
  <c r="C203" i="2"/>
  <c r="C204" i="2"/>
  <c r="C205" i="2"/>
  <c r="C206" i="2"/>
  <c r="C207" i="2"/>
  <c r="C208" i="2"/>
  <c r="C209" i="2"/>
  <c r="C210" i="2"/>
  <c r="C211" i="2"/>
  <c r="C202" i="2"/>
  <c r="E184" i="2"/>
  <c r="E185" i="2"/>
  <c r="E186" i="2"/>
  <c r="E187" i="2"/>
  <c r="E188" i="2"/>
  <c r="E189" i="2"/>
  <c r="E190" i="2"/>
  <c r="E191" i="2"/>
  <c r="E192" i="2"/>
  <c r="E183" i="2"/>
  <c r="C184" i="2"/>
  <c r="C185" i="2"/>
  <c r="C186" i="2"/>
  <c r="C187" i="2"/>
  <c r="C188" i="2"/>
  <c r="C189" i="2"/>
  <c r="C190" i="2"/>
  <c r="C191" i="2"/>
  <c r="C192" i="2"/>
  <c r="C183" i="2"/>
  <c r="D184" i="2"/>
  <c r="D185" i="2"/>
  <c r="D186" i="2"/>
  <c r="D187" i="2"/>
  <c r="D188" i="2"/>
  <c r="D189" i="2"/>
  <c r="D190" i="2"/>
  <c r="D191" i="2"/>
  <c r="D192" i="2"/>
  <c r="D183" i="2"/>
  <c r="B184" i="2"/>
  <c r="B185" i="2"/>
  <c r="B186" i="2"/>
  <c r="B187" i="2"/>
  <c r="B188" i="2"/>
  <c r="B189" i="2"/>
  <c r="B190" i="2"/>
  <c r="B191" i="2"/>
  <c r="B192" i="2"/>
  <c r="B183" i="2"/>
  <c r="E175" i="2"/>
  <c r="D175" i="2"/>
  <c r="C175" i="2"/>
  <c r="C161" i="2"/>
  <c r="D161" i="2"/>
  <c r="C162" i="2"/>
  <c r="D162" i="2"/>
  <c r="C163" i="2"/>
  <c r="D163" i="2"/>
  <c r="C164" i="2"/>
  <c r="D164" i="2"/>
  <c r="C165" i="2"/>
  <c r="D165" i="2"/>
  <c r="C166" i="2"/>
  <c r="D166" i="2"/>
  <c r="C167" i="2"/>
  <c r="D167" i="2"/>
  <c r="C168" i="2"/>
  <c r="D168" i="2"/>
  <c r="C169" i="2"/>
  <c r="D169" i="2"/>
  <c r="D160" i="2"/>
  <c r="C160" i="2"/>
  <c r="B161" i="2"/>
  <c r="B162" i="2"/>
  <c r="B163" i="2"/>
  <c r="B164" i="2"/>
  <c r="B165" i="2"/>
  <c r="B166" i="2"/>
  <c r="B167" i="2"/>
  <c r="B168" i="2"/>
  <c r="B169" i="2"/>
  <c r="B160" i="2"/>
  <c r="B153" i="2"/>
  <c r="A153" i="2"/>
  <c r="D141" i="2"/>
  <c r="C144" i="2"/>
  <c r="D144" i="2" s="1"/>
  <c r="C139" i="2"/>
  <c r="D139" i="2" s="1"/>
  <c r="C140" i="2"/>
  <c r="D140" i="2" s="1"/>
  <c r="C141" i="2"/>
  <c r="C142" i="2"/>
  <c r="D142" i="2" s="1"/>
  <c r="C143" i="2"/>
  <c r="D143" i="2" s="1"/>
  <c r="C138" i="2"/>
  <c r="B139" i="2"/>
  <c r="B140" i="2"/>
  <c r="B141" i="2"/>
  <c r="B142" i="2"/>
  <c r="B143" i="2"/>
  <c r="B144" i="2"/>
  <c r="B138" i="2"/>
  <c r="E123" i="2"/>
  <c r="E124" i="2"/>
  <c r="E125" i="2"/>
  <c r="E126" i="2"/>
  <c r="E127" i="2"/>
  <c r="E128" i="2"/>
  <c r="E122" i="2"/>
  <c r="D123" i="2"/>
  <c r="D124" i="2"/>
  <c r="D125" i="2"/>
  <c r="D126" i="2"/>
  <c r="D127" i="2"/>
  <c r="D128" i="2"/>
  <c r="D122" i="2"/>
  <c r="C123" i="2"/>
  <c r="C124" i="2"/>
  <c r="C125" i="2"/>
  <c r="C126" i="2"/>
  <c r="C127" i="2"/>
  <c r="C128" i="2"/>
  <c r="C122" i="2"/>
  <c r="E37" i="2" a="1"/>
  <c r="E37" i="2" s="1"/>
  <c r="C104" i="2"/>
  <c r="C105" i="2"/>
  <c r="C106" i="2"/>
  <c r="C107" i="2"/>
  <c r="C108" i="2"/>
  <c r="C109" i="2"/>
  <c r="C103" i="2"/>
  <c r="E86" i="2"/>
  <c r="E87" i="2"/>
  <c r="E88" i="2"/>
  <c r="E89" i="2"/>
  <c r="E90" i="2"/>
  <c r="E91" i="2"/>
  <c r="E85" i="2"/>
  <c r="C75" i="2"/>
  <c r="C76" i="2"/>
  <c r="C77" i="2"/>
  <c r="C78" i="2"/>
  <c r="C79" i="2"/>
  <c r="C80" i="2"/>
  <c r="C74" i="2"/>
  <c r="C60" i="2" a="1"/>
  <c r="C60" i="2" s="1"/>
  <c r="C61" i="2" a="1"/>
  <c r="C61" i="2" s="1"/>
  <c r="C62" i="2" a="1"/>
  <c r="C62" i="2" s="1"/>
  <c r="C63" i="2" a="1"/>
  <c r="C63" i="2" s="1"/>
  <c r="C59" i="2" a="1"/>
  <c r="C59" i="2" s="1"/>
  <c r="G9" i="2"/>
  <c r="G10" i="2"/>
  <c r="G11" i="2"/>
  <c r="G12" i="2"/>
  <c r="G13" i="2"/>
  <c r="G14" i="2"/>
  <c r="G15" i="2"/>
  <c r="G16" i="2"/>
  <c r="G17" i="2"/>
  <c r="G18" i="2"/>
  <c r="F9" i="2"/>
  <c r="F10" i="2"/>
  <c r="F11" i="2"/>
  <c r="F12" i="2"/>
  <c r="F13" i="2"/>
  <c r="F14" i="2"/>
  <c r="F15" i="2"/>
  <c r="F16" i="2"/>
  <c r="F17" i="2"/>
  <c r="F18" i="2"/>
  <c r="N25" i="1"/>
  <c r="N17" i="1"/>
  <c r="N16" i="1"/>
  <c r="E16" i="1"/>
  <c r="F16" i="1"/>
  <c r="G16" i="1"/>
  <c r="H16" i="1"/>
  <c r="I16" i="1"/>
  <c r="J16" i="1"/>
  <c r="K16" i="1"/>
  <c r="L16" i="1"/>
  <c r="M16" i="1"/>
  <c r="E17" i="1"/>
  <c r="F17" i="1"/>
  <c r="G17" i="1"/>
  <c r="H17" i="1"/>
  <c r="I17" i="1"/>
  <c r="J17" i="1"/>
  <c r="K17" i="1"/>
  <c r="L17" i="1"/>
  <c r="M17" i="1"/>
  <c r="E18" i="1"/>
  <c r="F18" i="1"/>
  <c r="G18" i="1"/>
  <c r="H18" i="1"/>
  <c r="I18" i="1"/>
  <c r="J18" i="1"/>
  <c r="K18" i="1"/>
  <c r="L18" i="1"/>
  <c r="M18" i="1"/>
  <c r="N18" i="1"/>
  <c r="E19" i="1"/>
  <c r="F19" i="1"/>
  <c r="G19" i="1"/>
  <c r="H19" i="1"/>
  <c r="I19" i="1"/>
  <c r="J19" i="1"/>
  <c r="K19" i="1"/>
  <c r="L19" i="1"/>
  <c r="M19" i="1"/>
  <c r="N19" i="1"/>
  <c r="E20" i="1"/>
  <c r="F20" i="1"/>
  <c r="G20" i="1"/>
  <c r="H20" i="1"/>
  <c r="I20" i="1"/>
  <c r="J20" i="1"/>
  <c r="K20" i="1"/>
  <c r="L20" i="1"/>
  <c r="M20" i="1"/>
  <c r="N20" i="1"/>
  <c r="E21" i="1"/>
  <c r="F21" i="1"/>
  <c r="G21" i="1"/>
  <c r="H21" i="1"/>
  <c r="I21" i="1"/>
  <c r="J21" i="1"/>
  <c r="K21" i="1"/>
  <c r="L21" i="1"/>
  <c r="M21" i="1"/>
  <c r="N21" i="1"/>
  <c r="E22" i="1"/>
  <c r="F22" i="1"/>
  <c r="G22" i="1"/>
  <c r="H22" i="1"/>
  <c r="I22" i="1"/>
  <c r="J22" i="1"/>
  <c r="K22" i="1"/>
  <c r="L22" i="1"/>
  <c r="M22" i="1"/>
  <c r="N22" i="1"/>
  <c r="E23" i="1"/>
  <c r="F23" i="1"/>
  <c r="G23" i="1"/>
  <c r="H23" i="1"/>
  <c r="I23" i="1"/>
  <c r="J23" i="1"/>
  <c r="K23" i="1"/>
  <c r="L23" i="1"/>
  <c r="M23" i="1"/>
  <c r="N23" i="1"/>
  <c r="E24" i="1"/>
  <c r="F24" i="1"/>
  <c r="G24" i="1"/>
  <c r="H24" i="1"/>
  <c r="I24" i="1"/>
  <c r="J24" i="1"/>
  <c r="K24" i="1"/>
  <c r="L24" i="1"/>
  <c r="M24" i="1"/>
  <c r="N24" i="1"/>
  <c r="E25" i="1"/>
  <c r="F25" i="1"/>
  <c r="G25" i="1"/>
  <c r="H25" i="1"/>
  <c r="I25" i="1"/>
  <c r="J25" i="1"/>
  <c r="K25" i="1"/>
  <c r="L25" i="1"/>
  <c r="M25" i="1"/>
  <c r="D17" i="1"/>
  <c r="D18" i="1"/>
  <c r="D19" i="1"/>
  <c r="D20" i="1"/>
  <c r="D21" i="1"/>
  <c r="D22" i="1"/>
  <c r="D23" i="1"/>
  <c r="D24" i="1"/>
  <c r="D25" i="1"/>
  <c r="D16" i="1"/>
  <c r="D13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<sst xmlns="http://schemas.openxmlformats.org/spreadsheetml/2006/main" count="619" uniqueCount="278">
  <si>
    <t>Nombre</t>
  </si>
  <si>
    <t>juan</t>
  </si>
  <si>
    <t>ana</t>
  </si>
  <si>
    <t>raul</t>
  </si>
  <si>
    <t>Columna1</t>
  </si>
  <si>
    <t>felipe</t>
  </si>
  <si>
    <t>esteban</t>
  </si>
  <si>
    <t>Funcion Si</t>
  </si>
  <si>
    <t>Col1</t>
  </si>
  <si>
    <t>Col2</t>
  </si>
  <si>
    <t>Col3</t>
  </si>
  <si>
    <t>Col4</t>
  </si>
  <si>
    <t>Col5</t>
  </si>
  <si>
    <t>0.63</t>
  </si>
  <si>
    <t>4.27</t>
  </si>
  <si>
    <t>0.51</t>
  </si>
  <si>
    <t>1.19</t>
  </si>
  <si>
    <t>0.08</t>
  </si>
  <si>
    <t>7.44</t>
  </si>
  <si>
    <t>0.92</t>
  </si>
  <si>
    <t>2.02</t>
  </si>
  <si>
    <t>0.34</t>
  </si>
  <si>
    <t>5.98</t>
  </si>
  <si>
    <t>0.12</t>
  </si>
  <si>
    <t>0.75</t>
  </si>
  <si>
    <t>0.74</t>
  </si>
  <si>
    <t>3.33</t>
  </si>
  <si>
    <t>0.29</t>
  </si>
  <si>
    <t>9.81</t>
  </si>
  <si>
    <t>0.67</t>
  </si>
  <si>
    <t>6.05</t>
  </si>
  <si>
    <t>0.83</t>
  </si>
  <si>
    <t>0.40</t>
  </si>
  <si>
    <t>Es mayor a 50 Booleano</t>
  </si>
  <si>
    <t>Es mayor a 50 con palabras</t>
  </si>
  <si>
    <t>Día de la Semana</t>
  </si>
  <si>
    <t>Día del Mes</t>
  </si>
  <si>
    <t>Lunes</t>
  </si>
  <si>
    <t>Martes</t>
  </si>
  <si>
    <t>Miércoles</t>
  </si>
  <si>
    <t>Jueves</t>
  </si>
  <si>
    <t>Viernes</t>
  </si>
  <si>
    <t>Sábado</t>
  </si>
  <si>
    <t>Domingo</t>
  </si>
  <si>
    <t>Funcion Cambiar</t>
  </si>
  <si>
    <t>Dia seleccionado</t>
  </si>
  <si>
    <t>Dia de la semana</t>
  </si>
  <si>
    <t>Funcion si.conjunto</t>
  </si>
  <si>
    <t>ID Vendedor</t>
  </si>
  <si>
    <t>Nombre del Vendedor</t>
  </si>
  <si>
    <t>Ana Torres</t>
  </si>
  <si>
    <t>Luis Fernández</t>
  </si>
  <si>
    <t>Marta Rojas</t>
  </si>
  <si>
    <t>Pedro López</t>
  </si>
  <si>
    <t>Camila Soto</t>
  </si>
  <si>
    <t>Fecha de Venta</t>
  </si>
  <si>
    <t>Funcion concat</t>
  </si>
  <si>
    <t>Apellido</t>
  </si>
  <si>
    <t>Carla</t>
  </si>
  <si>
    <t>Muñoz</t>
  </si>
  <si>
    <t>Diego</t>
  </si>
  <si>
    <t>Herrera</t>
  </si>
  <si>
    <t>Sofía</t>
  </si>
  <si>
    <t>Paredes</t>
  </si>
  <si>
    <t>Andrés</t>
  </si>
  <si>
    <t>Guzmán</t>
  </si>
  <si>
    <t>Valeria</t>
  </si>
  <si>
    <t>Castillo</t>
  </si>
  <si>
    <t>Tomás</t>
  </si>
  <si>
    <t>Rivas</t>
  </si>
  <si>
    <t>Martina</t>
  </si>
  <si>
    <t>Fuentes</t>
  </si>
  <si>
    <t>Nombre Completo</t>
  </si>
  <si>
    <t>Funcion unircadenas</t>
  </si>
  <si>
    <t>Es un boleano, si detecta que la condicion se cumple da un resultado, si no lo hace, dara otro</t>
  </si>
  <si>
    <t>Modifica el contenido dependiendo de la expresion</t>
  </si>
  <si>
    <t>Es un boleano, si detecta que la condicion se cumple da un resultado, si no lo hace, dara otro, es mas detallado ya que acepta varias variables y si se desea, se pueden dejar como constantes o fijas</t>
  </si>
  <si>
    <t>Concadena texto</t>
  </si>
  <si>
    <t>Concadena texto pero con una formula diferente</t>
  </si>
  <si>
    <t>funcion izquierda</t>
  </si>
  <si>
    <t>funcion derecha</t>
  </si>
  <si>
    <t>extrae, dependiendo de la funcion, los caracteres a eleccion</t>
  </si>
  <si>
    <t>Funcion izquierda - derecha y extrae</t>
  </si>
  <si>
    <t>funcion extrae</t>
  </si>
  <si>
    <t>Producto Estrella</t>
  </si>
  <si>
    <t>funcion hallar</t>
  </si>
  <si>
    <t>sustituir</t>
  </si>
  <si>
    <t>Arroz/frito</t>
  </si>
  <si>
    <t>Café/barato</t>
  </si>
  <si>
    <t>/Queso</t>
  </si>
  <si>
    <t>Funcion sustituir, hallar y largo</t>
  </si>
  <si>
    <t>Largo con las demas funciones</t>
  </si>
  <si>
    <t>Pan///amasado</t>
  </si>
  <si>
    <t>Leche/v///egana</t>
  </si>
  <si>
    <t>Jugo///barato</t>
  </si>
  <si>
    <t>Galletas/saladas///</t>
  </si>
  <si>
    <t>Funcion hoy, ahora y sifecha</t>
  </si>
  <si>
    <t>hoy</t>
  </si>
  <si>
    <t>sustituye un carácter por otro, lo encuentra y hace un conteo del largo del contenido de la celda</t>
  </si>
  <si>
    <t>ahora</t>
  </si>
  <si>
    <t>Fechas antiguas</t>
  </si>
  <si>
    <t>edad con sifecha</t>
  </si>
  <si>
    <t>meses de vida</t>
  </si>
  <si>
    <t>dias de vida</t>
  </si>
  <si>
    <t>años contratado</t>
  </si>
  <si>
    <t>meses contratado</t>
  </si>
  <si>
    <t>dias</t>
  </si>
  <si>
    <t>Fecha inicio proyecto</t>
  </si>
  <si>
    <t>fecha de cierre</t>
  </si>
  <si>
    <t>dia</t>
  </si>
  <si>
    <t>mes</t>
  </si>
  <si>
    <t>año</t>
  </si>
  <si>
    <t>Funcion DIA MES Y AÑO y diasem</t>
  </si>
  <si>
    <t>diasem</t>
  </si>
  <si>
    <t>Da las fechas</t>
  </si>
  <si>
    <t>Da fechas mas precisas, el otro simplemente da el numero del dia de la semana</t>
  </si>
  <si>
    <t>Número A</t>
  </si>
  <si>
    <t>Número B</t>
  </si>
  <si>
    <t>redondeo</t>
  </si>
  <si>
    <t>truncar</t>
  </si>
  <si>
    <t>funcion entero</t>
  </si>
  <si>
    <t>Funcion redondear y truncar con entero</t>
  </si>
  <si>
    <t>son funciones matematicas sencillas</t>
  </si>
  <si>
    <t>Funcion sumar.si.conjunto</t>
  </si>
  <si>
    <t>Vendedor</t>
  </si>
  <si>
    <t>Región</t>
  </si>
  <si>
    <t>Producto</t>
  </si>
  <si>
    <t>Ventas</t>
  </si>
  <si>
    <t>Ana</t>
  </si>
  <si>
    <t>Norte</t>
  </si>
  <si>
    <t>Laptop</t>
  </si>
  <si>
    <t>Luis</t>
  </si>
  <si>
    <t>Sur</t>
  </si>
  <si>
    <t>Monitor</t>
  </si>
  <si>
    <t>Teclado</t>
  </si>
  <si>
    <t>Marta</t>
  </si>
  <si>
    <t>Centro</t>
  </si>
  <si>
    <t>Ventas ana</t>
  </si>
  <si>
    <t>es una suma con diversos criterios a cumplir</t>
  </si>
  <si>
    <t>Funcion suma producto</t>
  </si>
  <si>
    <t>Precio Unitario</t>
  </si>
  <si>
    <t>Cantidad Vendida</t>
  </si>
  <si>
    <t>Lápiz</t>
  </si>
  <si>
    <t>Cuaderno</t>
  </si>
  <si>
    <t>Mochila</t>
  </si>
  <si>
    <t>Regla</t>
  </si>
  <si>
    <t>Calculadora</t>
  </si>
  <si>
    <t>Carpeta</t>
  </si>
  <si>
    <t>Bolígrafo</t>
  </si>
  <si>
    <t>sumaproducto</t>
  </si>
  <si>
    <t>total</t>
  </si>
  <si>
    <t>Media</t>
  </si>
  <si>
    <t>Funcion secuencia</t>
  </si>
  <si>
    <t>ID</t>
  </si>
  <si>
    <t>Edad</t>
  </si>
  <si>
    <t>Ciudad</t>
  </si>
  <si>
    <t>Santiago</t>
  </si>
  <si>
    <t>Valparaíso</t>
  </si>
  <si>
    <t>Rancagua</t>
  </si>
  <si>
    <t>La Serena</t>
  </si>
  <si>
    <t>Camila</t>
  </si>
  <si>
    <t>Soto</t>
  </si>
  <si>
    <t>Temuco</t>
  </si>
  <si>
    <t>Antofagasta</t>
  </si>
  <si>
    <t>Talca</t>
  </si>
  <si>
    <t>hace una multiplicacion entre cantidad * precio</t>
  </si>
  <si>
    <t>Puntos</t>
  </si>
  <si>
    <t>joven</t>
  </si>
  <si>
    <t>alto</t>
  </si>
  <si>
    <t>ochenta y ocho</t>
  </si>
  <si>
    <t>treinta</t>
  </si>
  <si>
    <t>medio</t>
  </si>
  <si>
    <t>contar, solo cuenta numeros</t>
  </si>
  <si>
    <t>contara cuenta numeros y texto</t>
  </si>
  <si>
    <t>Puntaje</t>
  </si>
  <si>
    <t>Estado</t>
  </si>
  <si>
    <t>Aprobado</t>
  </si>
  <si>
    <t>Reprobado</t>
  </si>
  <si>
    <t>Pendiente</t>
  </si>
  <si>
    <t>contar.si.conjunto</t>
  </si>
  <si>
    <t>Funcion contar/ contar.si.conjunto y contara y promedio</t>
  </si>
  <si>
    <t>cincuenta</t>
  </si>
  <si>
    <t>promedio (solo numeros</t>
  </si>
  <si>
    <t>promedioa 
(numero y texto pero 
el texto lo toma 
como 0)</t>
  </si>
  <si>
    <t>Funcion max, min y los conjuntos</t>
  </si>
  <si>
    <t>A</t>
  </si>
  <si>
    <t>B</t>
  </si>
  <si>
    <t>C</t>
  </si>
  <si>
    <t>max.si.conjunto</t>
  </si>
  <si>
    <t>min.si.conjunto</t>
  </si>
  <si>
    <t>Pedro</t>
  </si>
  <si>
    <t>Funcion buscarv y buscarx</t>
  </si>
  <si>
    <t>Departamento</t>
  </si>
  <si>
    <t>Sueldo</t>
  </si>
  <si>
    <t>Marketing</t>
  </si>
  <si>
    <t>Finanzas</t>
  </si>
  <si>
    <t>RRHH</t>
  </si>
  <si>
    <t>TI</t>
  </si>
  <si>
    <t>buscarv</t>
  </si>
  <si>
    <t>id</t>
  </si>
  <si>
    <t>buscarx</t>
  </si>
  <si>
    <t>genera una secuencia, ideal para tablas extremadamente largas y sin identificador</t>
  </si>
  <si>
    <t>funciones matematias basicas con condicionales</t>
  </si>
  <si>
    <t>un buscador sencillo, idealmente usar buscarx ya que es mas practico y menos limitante con las columnas</t>
  </si>
  <si>
    <t>Funcion filtrar</t>
  </si>
  <si>
    <t>Categoría</t>
  </si>
  <si>
    <t>Stock</t>
  </si>
  <si>
    <t>Precio</t>
  </si>
  <si>
    <t>Tecnología</t>
  </si>
  <si>
    <t>Silla</t>
  </si>
  <si>
    <t>Muebles</t>
  </si>
  <si>
    <t>Escritorio</t>
  </si>
  <si>
    <t>Café</t>
  </si>
  <si>
    <t>Alimentos</t>
  </si>
  <si>
    <t>Mouse</t>
  </si>
  <si>
    <t>Agua Mineral</t>
  </si>
  <si>
    <t>filtrar</t>
  </si>
  <si>
    <t>filtra pero en base a una funcion y un criterio</t>
  </si>
  <si>
    <t>Funcion ordenar y ordenar por</t>
  </si>
  <si>
    <t>ordenar</t>
  </si>
  <si>
    <t>ordenarpor</t>
  </si>
  <si>
    <t>Funcion filtrar mas complejo y unicos</t>
  </si>
  <si>
    <t>Funcion apilarv y apilarh</t>
  </si>
  <si>
    <t>apilan tablas separadas, el unico temor es que debes tener cuidado con los encabezados y con la cantidad de celdas</t>
  </si>
  <si>
    <t>apilarv</t>
  </si>
  <si>
    <t>apilarh</t>
  </si>
  <si>
    <t>Funcion texto antes/despues</t>
  </si>
  <si>
    <t>ejemplo</t>
  </si>
  <si>
    <t>antes</t>
  </si>
  <si>
    <t>despues</t>
  </si>
  <si>
    <t>Pérez</t>
  </si>
  <si>
    <t>Chillán</t>
  </si>
  <si>
    <t>Figueroa</t>
  </si>
  <si>
    <t>Osorno</t>
  </si>
  <si>
    <t>Ortega</t>
  </si>
  <si>
    <t>Copiapó</t>
  </si>
  <si>
    <t>Núñez</t>
  </si>
  <si>
    <t>Salas</t>
  </si>
  <si>
    <t>Javiera</t>
  </si>
  <si>
    <t>Iquique</t>
  </si>
  <si>
    <t>Nicolás</t>
  </si>
  <si>
    <t>Lara</t>
  </si>
  <si>
    <t>Arica</t>
  </si>
  <si>
    <t>Francisca</t>
  </si>
  <si>
    <t>Peña</t>
  </si>
  <si>
    <t>Puerto Montt</t>
  </si>
  <si>
    <t>Matías</t>
  </si>
  <si>
    <t>Orellana</t>
  </si>
  <si>
    <t>Punta Arenas</t>
  </si>
  <si>
    <t>Valentina</t>
  </si>
  <si>
    <t>Concepción</t>
  </si>
  <si>
    <t>Sebastián</t>
  </si>
  <si>
    <t>Vidal</t>
  </si>
  <si>
    <t>Viña del Mar</t>
  </si>
  <si>
    <t>Antonia</t>
  </si>
  <si>
    <t>Díaz</t>
  </si>
  <si>
    <t>Quilpué</t>
  </si>
  <si>
    <t>Rodrigo</t>
  </si>
  <si>
    <t>Leiva</t>
  </si>
  <si>
    <t>Linares</t>
  </si>
  <si>
    <t>Daniela</t>
  </si>
  <si>
    <t>Rojas</t>
  </si>
  <si>
    <t>San Felipe</t>
  </si>
  <si>
    <t>Felipe</t>
  </si>
  <si>
    <t>Torres</t>
  </si>
  <si>
    <t>Melipilla</t>
  </si>
  <si>
    <t>Etiquetas de fila</t>
  </si>
  <si>
    <t>Total general</t>
  </si>
  <si>
    <t>(Todas)</t>
  </si>
  <si>
    <t>Cuenta de Puntaje</t>
  </si>
  <si>
    <t>Mes</t>
  </si>
  <si>
    <t>Unidades Vendidas</t>
  </si>
  <si>
    <t>Total Venta</t>
  </si>
  <si>
    <t>Enero</t>
  </si>
  <si>
    <t>Febrero</t>
  </si>
  <si>
    <t>Marzo</t>
  </si>
  <si>
    <t>Abril</t>
  </si>
  <si>
    <t>Suma de Unidades Vendidas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</si>
</sst>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\/mm\/yyyy"/>
    <numFmt numFmtId="166" formatCode="dd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0" fontId="0" fillId="2" borderId="0" xfId="0" applyFill="1"/>
    <xf numFmtId="0" fontId="2" fillId="2" borderId="0" xfId="0" applyFont="1" applyFill="1"/>
    <xf numFmtId="1" fontId="0" fillId="0" borderId="0" xfId="0" applyNumberFormat="1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22" fontId="0" fillId="0" borderId="0" xfId="0" applyNumberFormat="1"/>
    <xf numFmtId="165" fontId="0" fillId="0" borderId="0" xfId="0" applyNumberFormat="1" applyAlignment="1">
      <alignment vertical="center" wrapText="1"/>
    </xf>
    <xf numFmtId="166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5">
    <dxf>
      <font>
        <color rgb="FF9C0006"/>
      </font>
      <fill>
        <patternFill>
          <bgColor rgb="FFFFC7CE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microsoft.com/office/2017/10/relationships/person" Target="persons/person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[Libro1.xlsx]Graficos!TablaDinámica32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Graficos!$B$16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Graficos!$A$17:$A$21</c:f>
              <c:strCache>
                <c:ptCount val="4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</c:strCache>
            </c:strRef>
          </c:cat>
          <c:val>
            <c:numRef>
              <c:f>Graficos!$B$17:$B$21</c:f>
              <c:numCache>
                <c:formatCode>General</c:formatCode>
                <c:ptCount val="4"/>
                <c:pt idx="0">
                  <c:v>40</c:v>
                </c:pt>
                <c:pt idx="1">
                  <c:v>31</c:v>
                </c:pt>
                <c:pt idx="2">
                  <c:v>46</c:v>
                </c:pt>
                <c:pt idx="3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E6-47DE-BFA7-083531598D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60874831"/>
        <c:axId val="960873391"/>
      </c:barChart>
      <c:catAx>
        <c:axId val="96087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60873391"/>
        <c:crosses val="autoZero"/>
        <c:auto val="1"/>
        <c:lblAlgn val="ctr"/>
        <c:lblOffset val="100"/>
        <c:noMultiLvlLbl val="0"/>
      </c:catAx>
      <c:valAx>
        <c:axId val="96087339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6087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33337</xdr:rowOff>
    </xdr:from>
    <xdr:to>
      <xdr:col>4</xdr:col>
      <xdr:colOff>923925</xdr:colOff>
      <xdr:row>36</xdr:row>
      <xdr:rowOff>109537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072F6B3-2DA1-7713-79E1-AEB468393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390525</xdr:colOff>
      <xdr:row>15</xdr:row>
      <xdr:rowOff>19050</xdr:rowOff>
    </xdr:from>
    <xdr:to>
      <xdr:col>6</xdr:col>
      <xdr:colOff>209550</xdr:colOff>
      <xdr:row>19</xdr:row>
      <xdr:rowOff>171450</xdr:rowOff>
    </xdr:to>
    <xdr:pic>
      <xdr:nvPicPr>
        <xdr:cNvPr id="6" name="Gráfico 5" descr="Libreta de direcciones con relleno sólido">
          <a:extLst>
            <a:ext uri="{FF2B5EF4-FFF2-40B4-BE49-F238E27FC236}">
              <a16:creationId xmlns:a16="http://schemas.microsoft.com/office/drawing/2014/main" id="{B6ED0DD5-90EE-93C2-5C6D-8C7D310C1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267450" y="2876550"/>
          <a:ext cx="914400" cy="9144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pee" refreshedDate="45830.153453240739" createdVersion="8" refreshedVersion="8" minRefreshableVersion="3" recordCount="20" xr:uid="{F0DE5D69-CDCA-4807-BF38-2899E944C4AF}">
  <cacheSource type="worksheet">
    <worksheetSource name="Tabla6"/>
  </cacheSource>
  <cacheFields count="6">
    <cacheField name="ID" numFmtId="0">
      <sharedItems containsSemiMixedTypes="0" containsString="0" containsNumber="1" containsInteger="1" minValue="1" maxValue="20"/>
    </cacheField>
    <cacheField name="Nombre" numFmtId="0">
      <sharedItems/>
    </cacheField>
    <cacheField name="Apellido" numFmtId="0">
      <sharedItems/>
    </cacheField>
    <cacheField name="Edad" numFmtId="0">
      <sharedItems containsSemiMixedTypes="0" containsString="0" containsNumber="1" containsInteger="1" minValue="25" maxValue="36"/>
    </cacheField>
    <cacheField name="Ciudad" numFmtId="0">
      <sharedItems count="20">
        <s v="Santiago"/>
        <s v="Valparaíso"/>
        <s v="Rancagua"/>
        <s v="La Serena"/>
        <s v="Temuco"/>
        <s v="Chillán"/>
        <s v="Osorno"/>
        <s v="Copiapó"/>
        <s v="Talca"/>
        <s v="Antofagasta"/>
        <s v="Iquique"/>
        <s v="Arica"/>
        <s v="Puerto Montt"/>
        <s v="Punta Arenas"/>
        <s v="Concepción"/>
        <s v="Viña del Mar"/>
        <s v="Quilpué"/>
        <s v="Linares"/>
        <s v="San Felipe"/>
        <s v="Melipilla"/>
      </sharedItems>
    </cacheField>
    <cacheField name="Puntaje" numFmtId="0">
      <sharedItems containsSemiMixedTypes="0" containsString="0" containsNumber="1" containsInteger="1" minValue="76" maxValue="95" count="19">
        <n v="92"/>
        <n v="85"/>
        <n v="90"/>
        <n v="78"/>
        <n v="95"/>
        <n v="88"/>
        <n v="91"/>
        <n v="83"/>
        <n v="89"/>
        <n v="80"/>
        <n v="87"/>
        <n v="77"/>
        <n v="93"/>
        <n v="79"/>
        <n v="94"/>
        <n v="86"/>
        <n v="82"/>
        <n v="76"/>
        <n v="8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pee" refreshedDate="45830.170187037038" createdVersion="8" refreshedVersion="8" minRefreshableVersion="3" recordCount="12" xr:uid="{61B55F71-DC77-4446-BD8D-C8E4C0FFFCD9}">
  <cacheSource type="worksheet">
    <worksheetSource name="Tabla7"/>
  </cacheSource>
  <cacheFields count="7">
    <cacheField name="Mes" numFmtId="14">
      <sharedItems count="4">
        <s v="Enero"/>
        <s v="Febrero"/>
        <s v="Marzo"/>
        <s v="Abril"/>
      </sharedItems>
    </cacheField>
    <cacheField name="Región" numFmtId="0">
      <sharedItems/>
    </cacheField>
    <cacheField name="Vendedor" numFmtId="0">
      <sharedItems/>
    </cacheField>
    <cacheField name="Producto" numFmtId="0">
      <sharedItems/>
    </cacheField>
    <cacheField name="Unidades Vendidas" numFmtId="0">
      <sharedItems containsSemiMixedTypes="0" containsString="0" containsNumber="1" containsInteger="1" minValue="5" maxValue="30"/>
    </cacheField>
    <cacheField name="Precio Unitario" numFmtId="0">
      <sharedItems containsSemiMixedTypes="0" containsString="0" containsNumber="1" containsInteger="1" minValue="18000" maxValue="850000"/>
    </cacheField>
    <cacheField name="Total Venta" numFmtId="0">
      <sharedItems containsSemiMixedTypes="0" containsString="0" containsNumber="1" containsInteger="1" minValue="270000" maxValue="102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s v="Ana"/>
    <s v="Soto"/>
    <n v="28"/>
    <x v="0"/>
    <x v="0"/>
  </r>
  <r>
    <n v="2"/>
    <s v="Luis"/>
    <s v="Muñoz"/>
    <n v="34"/>
    <x v="1"/>
    <x v="1"/>
  </r>
  <r>
    <n v="3"/>
    <s v="Camila"/>
    <s v="Herrera"/>
    <n v="31"/>
    <x v="2"/>
    <x v="2"/>
  </r>
  <r>
    <n v="4"/>
    <s v="Diego"/>
    <s v="Rivas"/>
    <n v="29"/>
    <x v="3"/>
    <x v="3"/>
  </r>
  <r>
    <n v="5"/>
    <s v="Sofía"/>
    <s v="Guzmán"/>
    <n v="26"/>
    <x v="4"/>
    <x v="4"/>
  </r>
  <r>
    <n v="6"/>
    <s v="Tomás"/>
    <s v="Pérez"/>
    <n v="32"/>
    <x v="5"/>
    <x v="5"/>
  </r>
  <r>
    <n v="7"/>
    <s v="Carla"/>
    <s v="Figueroa"/>
    <n v="30"/>
    <x v="6"/>
    <x v="6"/>
  </r>
  <r>
    <n v="8"/>
    <s v="Pedro"/>
    <s v="Ortega"/>
    <n v="27"/>
    <x v="7"/>
    <x v="7"/>
  </r>
  <r>
    <n v="9"/>
    <s v="Martina"/>
    <s v="Núñez"/>
    <n v="33"/>
    <x v="8"/>
    <x v="8"/>
  </r>
  <r>
    <n v="10"/>
    <s v="Andrés"/>
    <s v="Salas"/>
    <n v="36"/>
    <x v="9"/>
    <x v="9"/>
  </r>
  <r>
    <n v="11"/>
    <s v="Javiera"/>
    <s v="Paredes"/>
    <n v="25"/>
    <x v="10"/>
    <x v="10"/>
  </r>
  <r>
    <n v="12"/>
    <s v="Nicolás"/>
    <s v="Lara"/>
    <n v="29"/>
    <x v="11"/>
    <x v="11"/>
  </r>
  <r>
    <n v="13"/>
    <s v="Francisca"/>
    <s v="Peña"/>
    <n v="28"/>
    <x v="12"/>
    <x v="12"/>
  </r>
  <r>
    <n v="14"/>
    <s v="Matías"/>
    <s v="Orellana"/>
    <n v="31"/>
    <x v="13"/>
    <x v="13"/>
  </r>
  <r>
    <n v="15"/>
    <s v="Valentina"/>
    <s v="Fuentes"/>
    <n v="30"/>
    <x v="14"/>
    <x v="14"/>
  </r>
  <r>
    <n v="16"/>
    <s v="Sebastián"/>
    <s v="Vidal"/>
    <n v="27"/>
    <x v="15"/>
    <x v="15"/>
  </r>
  <r>
    <n v="17"/>
    <s v="Antonia"/>
    <s v="Díaz"/>
    <n v="35"/>
    <x v="16"/>
    <x v="16"/>
  </r>
  <r>
    <n v="18"/>
    <s v="Rodrigo"/>
    <s v="Leiva"/>
    <n v="33"/>
    <x v="17"/>
    <x v="17"/>
  </r>
  <r>
    <n v="19"/>
    <s v="Daniela"/>
    <s v="Rojas"/>
    <n v="26"/>
    <x v="18"/>
    <x v="2"/>
  </r>
  <r>
    <n v="20"/>
    <s v="Felipe"/>
    <s v="Torres"/>
    <n v="32"/>
    <x v="19"/>
    <x v="1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s v="Norte"/>
    <s v="Ana"/>
    <s v="Laptop"/>
    <n v="12"/>
    <n v="850000"/>
    <n v="10200000"/>
  </r>
  <r>
    <x v="0"/>
    <s v="Centro"/>
    <s v="Luis"/>
    <s v="Monitor"/>
    <n v="8"/>
    <n v="300000"/>
    <n v="2400000"/>
  </r>
  <r>
    <x v="0"/>
    <s v="Sur"/>
    <s v="Marta"/>
    <s v="Teclado"/>
    <n v="20"/>
    <n v="25000"/>
    <n v="500000"/>
  </r>
  <r>
    <x v="1"/>
    <s v="Norte"/>
    <s v="Ana"/>
    <s v="Monitor"/>
    <n v="10"/>
    <n v="300000"/>
    <n v="3000000"/>
  </r>
  <r>
    <x v="1"/>
    <s v="Centro"/>
    <s v="Luis"/>
    <s v="Mouse"/>
    <n v="15"/>
    <n v="18000"/>
    <n v="270000"/>
  </r>
  <r>
    <x v="1"/>
    <s v="Sur"/>
    <s v="Marta"/>
    <s v="Laptop"/>
    <n v="6"/>
    <n v="850000"/>
    <n v="5100000"/>
  </r>
  <r>
    <x v="2"/>
    <s v="Norte"/>
    <s v="Ana"/>
    <s v="Teclado"/>
    <n v="25"/>
    <n v="25000"/>
    <n v="625000"/>
  </r>
  <r>
    <x v="2"/>
    <s v="Centro"/>
    <s v="Luis"/>
    <s v="Laptop"/>
    <n v="9"/>
    <n v="850000"/>
    <n v="7650000"/>
  </r>
  <r>
    <x v="2"/>
    <s v="Sur"/>
    <s v="Marta"/>
    <s v="Monitor"/>
    <n v="12"/>
    <n v="300000"/>
    <n v="3600000"/>
  </r>
  <r>
    <x v="3"/>
    <s v="Norte"/>
    <s v="Ana"/>
    <s v="Mouse"/>
    <n v="18"/>
    <n v="18000"/>
    <n v="324000"/>
  </r>
  <r>
    <x v="3"/>
    <s v="Centro"/>
    <s v="Luis"/>
    <s v="Teclado"/>
    <n v="30"/>
    <n v="25000"/>
    <n v="750000"/>
  </r>
  <r>
    <x v="3"/>
    <s v="Sur"/>
    <s v="Marta"/>
    <s v="Laptop"/>
    <n v="5"/>
    <n v="850000"/>
    <n v="42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26C90B-DB68-4C45-A7E7-73687217F220}" name="TablaDinámica1" cacheId="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I3:J24" firstHeaderRow="1" firstDataRow="1" firstDataCol="1" rowPageCount="1" colPageCount="1"/>
  <pivotFields count="6">
    <pivotField showAll="0"/>
    <pivotField showAll="0"/>
    <pivotField showAll="0"/>
    <pivotField showAll="0"/>
    <pivotField axis="axisRow" showAll="0">
      <items count="21">
        <item x="9"/>
        <item x="11"/>
        <item x="5"/>
        <item x="14"/>
        <item x="7"/>
        <item x="10"/>
        <item x="3"/>
        <item x="17"/>
        <item x="19"/>
        <item x="6"/>
        <item x="12"/>
        <item x="13"/>
        <item x="16"/>
        <item x="2"/>
        <item x="18"/>
        <item x="0"/>
        <item x="8"/>
        <item x="4"/>
        <item x="1"/>
        <item x="15"/>
        <item t="default"/>
      </items>
    </pivotField>
    <pivotField axis="axisPage" dataField="1" showAll="0">
      <items count="20">
        <item x="17"/>
        <item x="11"/>
        <item x="3"/>
        <item x="13"/>
        <item x="9"/>
        <item x="16"/>
        <item x="7"/>
        <item x="18"/>
        <item x="1"/>
        <item x="15"/>
        <item x="10"/>
        <item x="5"/>
        <item x="8"/>
        <item x="2"/>
        <item x="6"/>
        <item x="0"/>
        <item x="12"/>
        <item x="14"/>
        <item x="4"/>
        <item t="default"/>
      </items>
    </pivotField>
  </pivotFields>
  <rowFields count="1">
    <field x="4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5" hier="-1"/>
  </pageFields>
  <dataFields count="1">
    <dataField name="Cuenta de Puntaje" fld="5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372E35-EB97-4D48-82C4-B365D914FB94}" name="TablaDinámica32" cacheId="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16:B21" firstHeaderRow="1" firstDataRow="1" firstDataCol="1"/>
  <pivotFields count="7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Unidades Vendidas" fld="4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EF781B-77D9-496C-8215-4E8D6B472FB6}" name="Tabla1" displayName="Tabla1" ref="I48:I52" totalsRowShown="0">
  <autoFilter ref="I48:I52" xr:uid="{22EF781B-77D9-496C-8215-4E8D6B472FB6}"/>
  <tableColumns count="1">
    <tableColumn id="1" xr3:uid="{3A770A2D-A90C-4021-8E3A-F5354EB0BB2F}" name="Columna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ECE3A-5D7F-49DA-8403-2B6E1D1787D4}" name="Tabla2" displayName="Tabla2" ref="A8:G18" totalsRowShown="0" headerRowDxfId="44" dataDxfId="43">
  <autoFilter ref="A8:G18" xr:uid="{F91ECE3A-5D7F-49DA-8403-2B6E1D1787D4}"/>
  <tableColumns count="7">
    <tableColumn id="1" xr3:uid="{7846A844-8A77-4B1A-B06B-440E8BD8A70E}" name="Col1" dataDxfId="42"/>
    <tableColumn id="2" xr3:uid="{C7557A19-1FC9-4343-8293-92FE182B6BE5}" name="Col2" dataDxfId="41"/>
    <tableColumn id="3" xr3:uid="{25893C84-3276-4E1F-B608-F0C3B89AF531}" name="Col3" dataDxfId="40"/>
    <tableColumn id="4" xr3:uid="{D0B6A948-A3C8-4E6D-A762-5ECAF2EFB8B6}" name="Col4" dataDxfId="39"/>
    <tableColumn id="5" xr3:uid="{9E477D15-5C2D-478C-AB66-F6A165DC0F37}" name="Col5" dataDxfId="38"/>
    <tableColumn id="6" xr3:uid="{5D5815B7-4A87-4840-A150-1C062582AA68}" name="Es mayor a 50 Booleano" dataDxfId="37">
      <calculatedColumnFormula>IF(Tabla2[[#This Row],[Col1]]&gt;$H$8,1,0)</calculatedColumnFormula>
    </tableColumn>
    <tableColumn id="7" xr3:uid="{D071D642-439D-455A-A057-024EEE3F967D}" name="Es mayor a 50 con palabras" dataDxfId="36">
      <calculatedColumnFormula>IF(Tabla2[[#This Row],[Col1]]&gt;$H$8,"Sobrepasa","No")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6AE235-29B9-4885-8017-662C9CD14817}" name="Tabla3" displayName="Tabla3" ref="A351:D359" totalsRowShown="0" headerRowDxfId="35" dataDxfId="34">
  <autoFilter ref="A351:D359" xr:uid="{F36AE235-29B9-4885-8017-662C9CD14817}"/>
  <tableColumns count="4">
    <tableColumn id="1" xr3:uid="{8F53B93B-2B46-4F84-B931-0EF90873AD68}" name="Producto" dataDxfId="33"/>
    <tableColumn id="2" xr3:uid="{6AAE27B6-B9BE-487E-A4AC-77FEA36AECA1}" name="Categoría" dataDxfId="32"/>
    <tableColumn id="3" xr3:uid="{767B0896-B798-445F-91EF-E0ADED4B9D2A}" name="Stock" dataDxfId="31"/>
    <tableColumn id="4" xr3:uid="{B8E9B24C-BE02-48BC-BDDF-668C7DF23922}" name="Precio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94201F-8AA3-4B55-B165-D47012822DAC}" name="Tabla35" displayName="Tabla35" ref="A374:D382" totalsRowShown="0" headerRowDxfId="29" dataDxfId="28">
  <autoFilter ref="A374:D382" xr:uid="{B994201F-8AA3-4B55-B165-D47012822DAC}"/>
  <tableColumns count="4">
    <tableColumn id="1" xr3:uid="{0DEAC05A-334B-4C26-8381-D1A9F5AE2D01}" name="Producto" dataDxfId="27"/>
    <tableColumn id="2" xr3:uid="{880CF760-75FB-4829-9AD8-1AAEED0A5CA2}" name="Categoría" dataDxfId="26"/>
    <tableColumn id="3" xr3:uid="{AAB39215-E21E-44F7-8330-5B2F3AEA68F0}" name="Stock" dataDxfId="25"/>
    <tableColumn id="4" xr3:uid="{2616181F-25E1-4250-A923-078FBA0C134A}" name="Precio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1F66A5-70EF-4E12-A8BB-BE3F88F4B758}" name="Tabla356" displayName="Tabla356" ref="A413:D421" totalsRowShown="0" headerRowDxfId="23" dataDxfId="22">
  <autoFilter ref="A413:D421" xr:uid="{A91F66A5-70EF-4E12-A8BB-BE3F88F4B758}"/>
  <tableColumns count="4">
    <tableColumn id="1" xr3:uid="{10208B54-D49C-474D-BCDD-30372E3DB9E7}" name="Producto" dataDxfId="21"/>
    <tableColumn id="2" xr3:uid="{917B7AB4-2029-4512-BE0D-F4927A02B928}" name="Categoría" dataDxfId="20"/>
    <tableColumn id="3" xr3:uid="{8057DD4F-8EF2-44AA-B210-64D09C8BB166}" name="Stock" dataDxfId="19"/>
    <tableColumn id="4" xr3:uid="{D79A0CDC-20F4-4C71-991C-3EF015916E4D}" name="Precio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158B26-2414-44C6-AC08-E80C457663A9}" name="Tabla6" displayName="Tabla6" ref="A1:F21" totalsRowShown="0" headerRowDxfId="17" dataDxfId="16">
  <autoFilter ref="A1:F21" xr:uid="{2A158B26-2414-44C6-AC08-E80C457663A9}"/>
  <tableColumns count="6">
    <tableColumn id="1" xr3:uid="{37DC926B-0E8A-410B-903A-61F65EADA9B0}" name="ID" dataDxfId="15"/>
    <tableColumn id="2" xr3:uid="{637413B3-7B07-43E0-B4AB-78016BAECC77}" name="Nombre" dataDxfId="14"/>
    <tableColumn id="3" xr3:uid="{4C3390BD-5230-44BC-A342-12E2D47E5AAE}" name="Apellido" dataDxfId="13"/>
    <tableColumn id="4" xr3:uid="{D5173F64-1205-4FFF-8A48-A7C16492A175}" name="Edad" dataDxfId="12"/>
    <tableColumn id="5" xr3:uid="{76CA572B-62BD-45EE-81BD-CD2BDE42D8F5}" name="Ciudad" dataDxfId="11"/>
    <tableColumn id="6" xr3:uid="{95CC8D0C-9FC9-4EDC-929D-FE8230A45F45}" name="Puntaje" dataDxf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752CFD-D89F-4960-B375-7FD5DC4F1C97}" name="Tabla7" displayName="Tabla7" ref="A1:G13" totalsRowShown="0" headerRowDxfId="9" dataDxfId="8">
  <autoFilter ref="A1:G13" xr:uid="{34752CFD-D89F-4960-B375-7FD5DC4F1C97}"/>
  <tableColumns count="7">
    <tableColumn id="1" xr3:uid="{C6A0DA6D-F4A5-462D-BC69-65B82CD51288}" name="Mes" dataDxfId="7"/>
    <tableColumn id="2" xr3:uid="{94EC5FB7-A1C0-46DE-B298-755A0BAC276E}" name="Región" dataDxfId="6"/>
    <tableColumn id="3" xr3:uid="{0896A6A9-F4D6-4CC8-AF58-B134396B0B16}" name="Vendedor" dataDxfId="5"/>
    <tableColumn id="4" xr3:uid="{442CB0E6-E3BC-446C-A79E-46F659BD52DA}" name="Producto" dataDxfId="4"/>
    <tableColumn id="5" xr3:uid="{4F80D523-ACB7-4142-97A8-9DF6E9DB04F8}" name="Unidades Vendidas" dataDxfId="3"/>
    <tableColumn id="6" xr3:uid="{56C3F56D-5E6F-4C62-9E20-791E9DAFA2C4}" name="Precio Unitario" dataDxfId="2"/>
    <tableColumn id="7" xr3:uid="{84473C1B-7C09-486F-A465-1F8EE153F97A}" name="Total Vent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8F94-6FF5-4CE6-869E-115E6C00DD43}">
  <dimension ref="C14:N53"/>
  <sheetViews>
    <sheetView workbookViewId="0">
      <selection activeCell="G8" sqref="G8"/>
    </sheetView>
  </sheetViews>
  <sheetFormatPr baseColWidth="10" defaultRowHeight="15" x14ac:dyDescent="0.25"/>
  <cols>
    <col min="9" max="9" width="12.28515625" customWidth="1"/>
  </cols>
  <sheetData>
    <row r="14" spans="3:14" x14ac:dyDescent="0.25">
      <c r="D14">
        <v>10</v>
      </c>
      <c r="E14">
        <v>11</v>
      </c>
      <c r="F14">
        <v>12</v>
      </c>
      <c r="G14">
        <v>13</v>
      </c>
      <c r="H14">
        <v>14</v>
      </c>
      <c r="I14">
        <v>15</v>
      </c>
      <c r="J14">
        <v>16</v>
      </c>
      <c r="K14">
        <v>17</v>
      </c>
      <c r="L14">
        <v>18</v>
      </c>
      <c r="M14">
        <v>19</v>
      </c>
      <c r="N14">
        <v>20</v>
      </c>
    </row>
    <row r="16" spans="3:14" x14ac:dyDescent="0.25">
      <c r="C16">
        <v>1</v>
      </c>
      <c r="D16">
        <f>$C16*D$14</f>
        <v>10</v>
      </c>
      <c r="E16">
        <f t="shared" ref="E16:M16" si="0">$C16*E$14</f>
        <v>11</v>
      </c>
      <c r="F16">
        <f t="shared" si="0"/>
        <v>12</v>
      </c>
      <c r="G16">
        <f t="shared" si="0"/>
        <v>13</v>
      </c>
      <c r="H16">
        <f t="shared" si="0"/>
        <v>14</v>
      </c>
      <c r="I16">
        <f t="shared" si="0"/>
        <v>15</v>
      </c>
      <c r="J16">
        <f t="shared" si="0"/>
        <v>16</v>
      </c>
      <c r="K16">
        <f t="shared" si="0"/>
        <v>17</v>
      </c>
      <c r="L16">
        <f t="shared" si="0"/>
        <v>18</v>
      </c>
      <c r="M16">
        <f t="shared" si="0"/>
        <v>19</v>
      </c>
      <c r="N16">
        <f>$C16*N$14</f>
        <v>20</v>
      </c>
    </row>
    <row r="17" spans="3:14" x14ac:dyDescent="0.25">
      <c r="C17">
        <v>2</v>
      </c>
      <c r="D17">
        <f t="shared" ref="D17:N25" si="1">$C17*D$14</f>
        <v>20</v>
      </c>
      <c r="E17">
        <f t="shared" si="1"/>
        <v>22</v>
      </c>
      <c r="F17">
        <f t="shared" si="1"/>
        <v>24</v>
      </c>
      <c r="G17">
        <f t="shared" si="1"/>
        <v>26</v>
      </c>
      <c r="H17">
        <f t="shared" si="1"/>
        <v>28</v>
      </c>
      <c r="I17">
        <f t="shared" si="1"/>
        <v>30</v>
      </c>
      <c r="J17">
        <f t="shared" si="1"/>
        <v>32</v>
      </c>
      <c r="K17">
        <f t="shared" si="1"/>
        <v>34</v>
      </c>
      <c r="L17">
        <f t="shared" si="1"/>
        <v>36</v>
      </c>
      <c r="M17">
        <f t="shared" si="1"/>
        <v>38</v>
      </c>
      <c r="N17">
        <f>$C17*N$14</f>
        <v>40</v>
      </c>
    </row>
    <row r="18" spans="3:14" x14ac:dyDescent="0.25">
      <c r="C18">
        <v>3</v>
      </c>
      <c r="D18">
        <f t="shared" si="1"/>
        <v>30</v>
      </c>
      <c r="E18">
        <f t="shared" si="1"/>
        <v>33</v>
      </c>
      <c r="F18">
        <f t="shared" si="1"/>
        <v>36</v>
      </c>
      <c r="G18">
        <f t="shared" si="1"/>
        <v>39</v>
      </c>
      <c r="H18">
        <f t="shared" si="1"/>
        <v>42</v>
      </c>
      <c r="I18">
        <f t="shared" si="1"/>
        <v>45</v>
      </c>
      <c r="J18">
        <f t="shared" si="1"/>
        <v>48</v>
      </c>
      <c r="K18">
        <f t="shared" si="1"/>
        <v>51</v>
      </c>
      <c r="L18">
        <f t="shared" si="1"/>
        <v>54</v>
      </c>
      <c r="M18">
        <f t="shared" si="1"/>
        <v>57</v>
      </c>
      <c r="N18">
        <f t="shared" si="1"/>
        <v>60</v>
      </c>
    </row>
    <row r="19" spans="3:14" x14ac:dyDescent="0.25">
      <c r="C19">
        <v>4</v>
      </c>
      <c r="D19">
        <f t="shared" si="1"/>
        <v>40</v>
      </c>
      <c r="E19">
        <f t="shared" si="1"/>
        <v>44</v>
      </c>
      <c r="F19">
        <f t="shared" si="1"/>
        <v>48</v>
      </c>
      <c r="G19">
        <f t="shared" si="1"/>
        <v>52</v>
      </c>
      <c r="H19">
        <f t="shared" si="1"/>
        <v>56</v>
      </c>
      <c r="I19">
        <f t="shared" si="1"/>
        <v>60</v>
      </c>
      <c r="J19">
        <f t="shared" si="1"/>
        <v>64</v>
      </c>
      <c r="K19">
        <f t="shared" si="1"/>
        <v>68</v>
      </c>
      <c r="L19">
        <f t="shared" si="1"/>
        <v>72</v>
      </c>
      <c r="M19">
        <f t="shared" si="1"/>
        <v>76</v>
      </c>
      <c r="N19">
        <f t="shared" si="1"/>
        <v>80</v>
      </c>
    </row>
    <row r="20" spans="3:14" x14ac:dyDescent="0.25">
      <c r="C20">
        <v>5</v>
      </c>
      <c r="D20">
        <f t="shared" si="1"/>
        <v>50</v>
      </c>
      <c r="E20">
        <f t="shared" si="1"/>
        <v>55</v>
      </c>
      <c r="F20">
        <f t="shared" si="1"/>
        <v>60</v>
      </c>
      <c r="G20">
        <f t="shared" si="1"/>
        <v>65</v>
      </c>
      <c r="H20">
        <f t="shared" si="1"/>
        <v>70</v>
      </c>
      <c r="I20">
        <f t="shared" si="1"/>
        <v>75</v>
      </c>
      <c r="J20">
        <f t="shared" si="1"/>
        <v>80</v>
      </c>
      <c r="K20">
        <f t="shared" si="1"/>
        <v>85</v>
      </c>
      <c r="L20">
        <f t="shared" si="1"/>
        <v>90</v>
      </c>
      <c r="M20">
        <f t="shared" si="1"/>
        <v>95</v>
      </c>
      <c r="N20">
        <f t="shared" si="1"/>
        <v>100</v>
      </c>
    </row>
    <row r="21" spans="3:14" x14ac:dyDescent="0.25">
      <c r="C21">
        <v>6</v>
      </c>
      <c r="D21">
        <f t="shared" si="1"/>
        <v>60</v>
      </c>
      <c r="E21">
        <f t="shared" si="1"/>
        <v>66</v>
      </c>
      <c r="F21">
        <f t="shared" si="1"/>
        <v>72</v>
      </c>
      <c r="G21">
        <f t="shared" si="1"/>
        <v>78</v>
      </c>
      <c r="H21">
        <f t="shared" si="1"/>
        <v>84</v>
      </c>
      <c r="I21">
        <f t="shared" si="1"/>
        <v>90</v>
      </c>
      <c r="J21">
        <f t="shared" si="1"/>
        <v>96</v>
      </c>
      <c r="K21">
        <f t="shared" si="1"/>
        <v>102</v>
      </c>
      <c r="L21">
        <f t="shared" si="1"/>
        <v>108</v>
      </c>
      <c r="M21">
        <f t="shared" si="1"/>
        <v>114</v>
      </c>
      <c r="N21">
        <f t="shared" si="1"/>
        <v>120</v>
      </c>
    </row>
    <row r="22" spans="3:14" x14ac:dyDescent="0.25">
      <c r="C22">
        <v>7</v>
      </c>
      <c r="D22">
        <f t="shared" si="1"/>
        <v>70</v>
      </c>
      <c r="E22">
        <f t="shared" si="1"/>
        <v>77</v>
      </c>
      <c r="F22">
        <f t="shared" si="1"/>
        <v>84</v>
      </c>
      <c r="G22">
        <f t="shared" si="1"/>
        <v>91</v>
      </c>
      <c r="H22">
        <f t="shared" si="1"/>
        <v>98</v>
      </c>
      <c r="I22">
        <f t="shared" si="1"/>
        <v>105</v>
      </c>
      <c r="J22">
        <f t="shared" si="1"/>
        <v>112</v>
      </c>
      <c r="K22">
        <f t="shared" si="1"/>
        <v>119</v>
      </c>
      <c r="L22">
        <f t="shared" si="1"/>
        <v>126</v>
      </c>
      <c r="M22">
        <f t="shared" si="1"/>
        <v>133</v>
      </c>
      <c r="N22">
        <f t="shared" si="1"/>
        <v>140</v>
      </c>
    </row>
    <row r="23" spans="3:14" x14ac:dyDescent="0.25">
      <c r="C23">
        <v>8</v>
      </c>
      <c r="D23">
        <f t="shared" si="1"/>
        <v>80</v>
      </c>
      <c r="E23">
        <f t="shared" si="1"/>
        <v>88</v>
      </c>
      <c r="F23">
        <f t="shared" si="1"/>
        <v>96</v>
      </c>
      <c r="G23">
        <f t="shared" si="1"/>
        <v>104</v>
      </c>
      <c r="H23">
        <f t="shared" si="1"/>
        <v>112</v>
      </c>
      <c r="I23">
        <f t="shared" si="1"/>
        <v>120</v>
      </c>
      <c r="J23">
        <f t="shared" si="1"/>
        <v>128</v>
      </c>
      <c r="K23">
        <f t="shared" si="1"/>
        <v>136</v>
      </c>
      <c r="L23">
        <f t="shared" si="1"/>
        <v>144</v>
      </c>
      <c r="M23">
        <f t="shared" si="1"/>
        <v>152</v>
      </c>
      <c r="N23">
        <f t="shared" si="1"/>
        <v>160</v>
      </c>
    </row>
    <row r="24" spans="3:14" x14ac:dyDescent="0.25">
      <c r="C24">
        <v>9</v>
      </c>
      <c r="D24">
        <f t="shared" si="1"/>
        <v>90</v>
      </c>
      <c r="E24">
        <f t="shared" si="1"/>
        <v>99</v>
      </c>
      <c r="F24">
        <f t="shared" si="1"/>
        <v>108</v>
      </c>
      <c r="G24">
        <f t="shared" si="1"/>
        <v>117</v>
      </c>
      <c r="H24">
        <f t="shared" si="1"/>
        <v>126</v>
      </c>
      <c r="I24">
        <f t="shared" si="1"/>
        <v>135</v>
      </c>
      <c r="J24">
        <f t="shared" si="1"/>
        <v>144</v>
      </c>
      <c r="K24">
        <f t="shared" si="1"/>
        <v>153</v>
      </c>
      <c r="L24">
        <f t="shared" si="1"/>
        <v>162</v>
      </c>
      <c r="M24">
        <f t="shared" si="1"/>
        <v>171</v>
      </c>
      <c r="N24">
        <f t="shared" si="1"/>
        <v>180</v>
      </c>
    </row>
    <row r="25" spans="3:14" x14ac:dyDescent="0.25">
      <c r="C25">
        <v>10</v>
      </c>
      <c r="D25">
        <f t="shared" si="1"/>
        <v>100</v>
      </c>
      <c r="E25">
        <f t="shared" si="1"/>
        <v>110</v>
      </c>
      <c r="F25">
        <f t="shared" si="1"/>
        <v>120</v>
      </c>
      <c r="G25">
        <f t="shared" si="1"/>
        <v>130</v>
      </c>
      <c r="H25">
        <f t="shared" si="1"/>
        <v>140</v>
      </c>
      <c r="I25">
        <f t="shared" si="1"/>
        <v>150</v>
      </c>
      <c r="J25">
        <f t="shared" si="1"/>
        <v>160</v>
      </c>
      <c r="K25">
        <f t="shared" si="1"/>
        <v>170</v>
      </c>
      <c r="L25">
        <f t="shared" si="1"/>
        <v>180</v>
      </c>
      <c r="M25">
        <f t="shared" si="1"/>
        <v>190</v>
      </c>
      <c r="N25">
        <f>$C25*N$14</f>
        <v>200</v>
      </c>
    </row>
    <row r="33" spans="4:9" x14ac:dyDescent="0.25">
      <c r="D33" t="s">
        <v>0</v>
      </c>
    </row>
    <row r="34" spans="4:9" x14ac:dyDescent="0.25">
      <c r="I34" t="s">
        <v>1</v>
      </c>
    </row>
    <row r="35" spans="4:9" x14ac:dyDescent="0.25">
      <c r="I35" t="s">
        <v>2</v>
      </c>
    </row>
    <row r="36" spans="4:9" x14ac:dyDescent="0.25">
      <c r="I36" t="s">
        <v>3</v>
      </c>
    </row>
    <row r="46" spans="4:9" x14ac:dyDescent="0.25">
      <c r="D46" t="s">
        <v>0</v>
      </c>
    </row>
    <row r="47" spans="4:9" x14ac:dyDescent="0.25">
      <c r="D47" t="s">
        <v>3</v>
      </c>
    </row>
    <row r="48" spans="4:9" x14ac:dyDescent="0.25">
      <c r="I48" t="s">
        <v>4</v>
      </c>
    </row>
    <row r="49" spans="9:9" x14ac:dyDescent="0.25">
      <c r="I49" t="s">
        <v>1</v>
      </c>
    </row>
    <row r="50" spans="9:9" x14ac:dyDescent="0.25">
      <c r="I50" t="s">
        <v>2</v>
      </c>
    </row>
    <row r="51" spans="9:9" x14ac:dyDescent="0.25">
      <c r="I51" t="s">
        <v>3</v>
      </c>
    </row>
    <row r="52" spans="9:9" x14ac:dyDescent="0.25">
      <c r="I52" t="s">
        <v>5</v>
      </c>
    </row>
    <row r="53" spans="9:9" x14ac:dyDescent="0.25">
      <c r="I53" t="s">
        <v>6</v>
      </c>
    </row>
  </sheetData>
  <conditionalFormatting sqref="D14:D25">
    <cfRule type="cellIs" dxfId="0" priority="1" operator="greaterThan">
      <formula>50</formula>
    </cfRule>
  </conditionalFormatting>
  <dataValidations disablePrompts="1" count="2">
    <dataValidation type="list" allowBlank="1" showInputMessage="1" showErrorMessage="1" sqref="D34:D36" xr:uid="{F9F9B60B-785E-4374-99A4-D0B5882F3243}">
      <formula1>$I$34:$I$36</formula1>
    </dataValidation>
    <dataValidation type="list" allowBlank="1" showInputMessage="1" showErrorMessage="1" sqref="D47:D54" xr:uid="{5926AD34-1C1A-4A16-BCA7-AA000B625D52}">
      <formula1>$I$49:$I$52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474B-C0D0-411A-B22E-AF8A30CC5FB9}">
  <dimension ref="A3:O469"/>
  <sheetViews>
    <sheetView tabSelected="1" topLeftCell="A252" zoomScaleNormal="100" workbookViewId="0">
      <selection activeCell="E230" sqref="E230"/>
    </sheetView>
  </sheetViews>
  <sheetFormatPr baseColWidth="10" defaultRowHeight="15" x14ac:dyDescent="0.25"/>
  <cols>
    <col min="1" max="1" width="18.42578125" customWidth="1"/>
    <col min="2" max="2" width="23.85546875" customWidth="1"/>
    <col min="3" max="3" width="16.85546875" customWidth="1"/>
    <col min="4" max="4" width="16.5703125" customWidth="1"/>
    <col min="5" max="5" width="15.5703125" customWidth="1"/>
  </cols>
  <sheetData>
    <row r="3" spans="1:8" ht="63.75" x14ac:dyDescent="1">
      <c r="A3" s="5" t="s">
        <v>7</v>
      </c>
      <c r="B3" s="4"/>
      <c r="C3" s="4"/>
      <c r="D3" s="4"/>
    </row>
    <row r="4" spans="1:8" x14ac:dyDescent="0.25">
      <c r="A4" t="s">
        <v>74</v>
      </c>
    </row>
    <row r="8" spans="1:8" ht="45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33</v>
      </c>
      <c r="G8" s="1" t="s">
        <v>34</v>
      </c>
      <c r="H8" s="3">
        <v>50</v>
      </c>
    </row>
    <row r="9" spans="1:8" x14ac:dyDescent="0.25">
      <c r="A9" s="2">
        <v>82</v>
      </c>
      <c r="B9" s="2">
        <v>14</v>
      </c>
      <c r="C9" s="2" t="s">
        <v>13</v>
      </c>
      <c r="D9" s="2">
        <v>99</v>
      </c>
      <c r="E9" s="2" t="s">
        <v>14</v>
      </c>
      <c r="F9" s="2">
        <f>IF(Tabla2[[#This Row],[Col1]]&gt;$H$8,1,0)</f>
        <v>1</v>
      </c>
      <c r="G9" s="2" t="str">
        <f>IF(Tabla2[[#This Row],[Col1]]&gt;$H$8,"Sobrepasa","No")</f>
        <v>Sobrepasa</v>
      </c>
    </row>
    <row r="10" spans="1:8" x14ac:dyDescent="0.25">
      <c r="A10" s="2">
        <v>27</v>
      </c>
      <c r="B10" s="2">
        <v>63</v>
      </c>
      <c r="C10" s="2" t="s">
        <v>15</v>
      </c>
      <c r="D10" s="2">
        <v>45</v>
      </c>
      <c r="E10" s="2" t="s">
        <v>16</v>
      </c>
      <c r="F10" s="2">
        <f>IF(Tabla2[[#This Row],[Col1]]&gt;$H$8,1,0)</f>
        <v>0</v>
      </c>
      <c r="G10" s="2" t="str">
        <f>IF(Tabla2[[#This Row],[Col1]]&gt;$H$8,"Sobrepasa","No")</f>
        <v>No</v>
      </c>
    </row>
    <row r="11" spans="1:8" x14ac:dyDescent="0.25">
      <c r="A11" s="2">
        <v>71</v>
      </c>
      <c r="B11" s="2">
        <v>89</v>
      </c>
      <c r="C11" s="2" t="s">
        <v>17</v>
      </c>
      <c r="D11" s="2">
        <v>31</v>
      </c>
      <c r="E11" s="2" t="s">
        <v>18</v>
      </c>
      <c r="F11" s="2">
        <f>IF(Tabla2[[#This Row],[Col1]]&gt;$H$8,1,0)</f>
        <v>1</v>
      </c>
      <c r="G11" s="2" t="str">
        <f>IF(Tabla2[[#This Row],[Col1]]&gt;$H$8,"Sobrepasa","No")</f>
        <v>Sobrepasa</v>
      </c>
    </row>
    <row r="12" spans="1:8" x14ac:dyDescent="0.25">
      <c r="A12" s="2">
        <v>39</v>
      </c>
      <c r="B12" s="2">
        <v>26</v>
      </c>
      <c r="C12" s="2" t="s">
        <v>19</v>
      </c>
      <c r="D12" s="2">
        <v>68</v>
      </c>
      <c r="E12" s="2" t="s">
        <v>20</v>
      </c>
      <c r="F12" s="2">
        <f>IF(Tabla2[[#This Row],[Col1]]&gt;$H$8,1,0)</f>
        <v>0</v>
      </c>
      <c r="G12" s="2" t="str">
        <f>IF(Tabla2[[#This Row],[Col1]]&gt;$H$8,"Sobrepasa","No")</f>
        <v>No</v>
      </c>
    </row>
    <row r="13" spans="1:8" x14ac:dyDescent="0.25">
      <c r="A13" s="2">
        <v>58</v>
      </c>
      <c r="B13" s="2">
        <v>77</v>
      </c>
      <c r="C13" s="2" t="s">
        <v>21</v>
      </c>
      <c r="D13" s="2">
        <v>10</v>
      </c>
      <c r="E13" s="2" t="s">
        <v>22</v>
      </c>
      <c r="F13" s="2">
        <f>IF(Tabla2[[#This Row],[Col1]]&gt;$H$8,1,0)</f>
        <v>1</v>
      </c>
      <c r="G13" s="2" t="str">
        <f>IF(Tabla2[[#This Row],[Col1]]&gt;$H$8,"Sobrepasa","No")</f>
        <v>Sobrepasa</v>
      </c>
    </row>
    <row r="14" spans="1:8" x14ac:dyDescent="0.25">
      <c r="A14" s="2">
        <v>66</v>
      </c>
      <c r="B14" s="2">
        <v>52</v>
      </c>
      <c r="C14" s="2" t="s">
        <v>23</v>
      </c>
      <c r="D14" s="2">
        <v>83</v>
      </c>
      <c r="E14" s="2" t="s">
        <v>24</v>
      </c>
      <c r="F14" s="2">
        <f>IF(Tabla2[[#This Row],[Col1]]&gt;$H$8,1,0)</f>
        <v>1</v>
      </c>
      <c r="G14" s="2" t="str">
        <f>IF(Tabla2[[#This Row],[Col1]]&gt;$H$8,"Sobrepasa","No")</f>
        <v>Sobrepasa</v>
      </c>
    </row>
    <row r="15" spans="1:8" x14ac:dyDescent="0.25">
      <c r="A15" s="2">
        <v>19</v>
      </c>
      <c r="B15" s="2">
        <v>35</v>
      </c>
      <c r="C15" s="2" t="s">
        <v>25</v>
      </c>
      <c r="D15" s="2">
        <v>41</v>
      </c>
      <c r="E15" s="2" t="s">
        <v>26</v>
      </c>
      <c r="F15" s="2">
        <f>IF(Tabla2[[#This Row],[Col1]]&gt;$H$8,1,0)</f>
        <v>0</v>
      </c>
      <c r="G15" s="2" t="str">
        <f>IF(Tabla2[[#This Row],[Col1]]&gt;$H$8,"Sobrepasa","No")</f>
        <v>No</v>
      </c>
    </row>
    <row r="16" spans="1:8" x14ac:dyDescent="0.25">
      <c r="A16" s="2">
        <v>93</v>
      </c>
      <c r="B16" s="2">
        <v>48</v>
      </c>
      <c r="C16" s="2" t="s">
        <v>27</v>
      </c>
      <c r="D16" s="2">
        <v>56</v>
      </c>
      <c r="E16" s="2" t="s">
        <v>28</v>
      </c>
      <c r="F16" s="2">
        <f>IF(Tabla2[[#This Row],[Col1]]&gt;$H$8,1,0)</f>
        <v>1</v>
      </c>
      <c r="G16" s="2" t="str">
        <f>IF(Tabla2[[#This Row],[Col1]]&gt;$H$8,"Sobrepasa","No")</f>
        <v>Sobrepasa</v>
      </c>
    </row>
    <row r="17" spans="1:7" x14ac:dyDescent="0.25">
      <c r="A17" s="2">
        <v>12</v>
      </c>
      <c r="B17" s="2">
        <v>60</v>
      </c>
      <c r="C17" s="2" t="s">
        <v>29</v>
      </c>
      <c r="D17" s="2">
        <v>21</v>
      </c>
      <c r="E17" s="2" t="s">
        <v>30</v>
      </c>
      <c r="F17" s="2">
        <f>IF(Tabla2[[#This Row],[Col1]]&gt;$H$8,1,0)</f>
        <v>0</v>
      </c>
      <c r="G17" s="2" t="str">
        <f>IF(Tabla2[[#This Row],[Col1]]&gt;$H$8,"Sobrepasa","No")</f>
        <v>No</v>
      </c>
    </row>
    <row r="18" spans="1:7" x14ac:dyDescent="0.25">
      <c r="A18" s="2">
        <v>44</v>
      </c>
      <c r="B18" s="2">
        <v>70</v>
      </c>
      <c r="C18" s="2" t="s">
        <v>31</v>
      </c>
      <c r="D18" s="2">
        <v>38</v>
      </c>
      <c r="E18" s="2" t="s">
        <v>32</v>
      </c>
      <c r="F18" s="2">
        <f>IF(Tabla2[[#This Row],[Col1]]&gt;$H$8,1,0)</f>
        <v>0</v>
      </c>
      <c r="G18" s="2" t="str">
        <f>IF(Tabla2[[#This Row],[Col1]]&gt;$H$8,"Sobrepasa","No")</f>
        <v>No</v>
      </c>
    </row>
    <row r="28" spans="1:7" ht="63.75" x14ac:dyDescent="1">
      <c r="A28" s="5" t="s">
        <v>44</v>
      </c>
      <c r="B28" s="4"/>
      <c r="C28" s="4"/>
      <c r="D28" s="4"/>
      <c r="E28" s="4"/>
    </row>
    <row r="29" spans="1:7" x14ac:dyDescent="0.25">
      <c r="A29" t="s">
        <v>75</v>
      </c>
    </row>
    <row r="32" spans="1:7" x14ac:dyDescent="0.25">
      <c r="A32" t="s">
        <v>36</v>
      </c>
      <c r="B32" t="s">
        <v>35</v>
      </c>
      <c r="E32" s="4" t="s">
        <v>45</v>
      </c>
      <c r="F32" s="4"/>
    </row>
    <row r="33" spans="1:6" x14ac:dyDescent="0.25">
      <c r="A33">
        <v>1</v>
      </c>
      <c r="B33" t="s">
        <v>37</v>
      </c>
      <c r="E33">
        <v>6</v>
      </c>
    </row>
    <row r="34" spans="1:6" x14ac:dyDescent="0.25">
      <c r="A34">
        <v>2</v>
      </c>
      <c r="B34" t="s">
        <v>38</v>
      </c>
    </row>
    <row r="35" spans="1:6" x14ac:dyDescent="0.25">
      <c r="A35">
        <v>3</v>
      </c>
      <c r="B35" t="s">
        <v>39</v>
      </c>
    </row>
    <row r="36" spans="1:6" x14ac:dyDescent="0.25">
      <c r="A36">
        <v>4</v>
      </c>
      <c r="B36" t="s">
        <v>40</v>
      </c>
      <c r="E36" s="4" t="s">
        <v>46</v>
      </c>
      <c r="F36" s="4"/>
    </row>
    <row r="37" spans="1:6" x14ac:dyDescent="0.25">
      <c r="A37">
        <v>5</v>
      </c>
      <c r="B37" t="s">
        <v>41</v>
      </c>
      <c r="E37" t="str" cm="1">
        <f t="array" ref="E37">_xlfn.SWITCH(E33,A33,B33,A34,B34,A35,B35,A36,B36,A37,B37,A38,B38,A39,B39)</f>
        <v>Sábado</v>
      </c>
    </row>
    <row r="38" spans="1:6" x14ac:dyDescent="0.25">
      <c r="A38">
        <v>6</v>
      </c>
      <c r="B38" t="s">
        <v>42</v>
      </c>
    </row>
    <row r="39" spans="1:6" x14ac:dyDescent="0.25">
      <c r="A39">
        <v>7</v>
      </c>
      <c r="B39" t="s">
        <v>43</v>
      </c>
    </row>
    <row r="46" spans="1:6" ht="63.75" x14ac:dyDescent="1">
      <c r="A46" s="5" t="s">
        <v>47</v>
      </c>
      <c r="B46" s="4"/>
      <c r="C46" s="4"/>
      <c r="D46" s="4"/>
      <c r="E46" s="4"/>
      <c r="F46" s="4"/>
    </row>
    <row r="47" spans="1:6" x14ac:dyDescent="0.25">
      <c r="A47" t="s">
        <v>76</v>
      </c>
    </row>
    <row r="50" spans="1:3" ht="30" x14ac:dyDescent="0.25">
      <c r="A50" s="1" t="s">
        <v>48</v>
      </c>
      <c r="B50" s="1" t="s">
        <v>49</v>
      </c>
    </row>
    <row r="51" spans="1:3" x14ac:dyDescent="0.25">
      <c r="A51" s="2">
        <v>1</v>
      </c>
      <c r="B51" s="2" t="s">
        <v>50</v>
      </c>
    </row>
    <row r="52" spans="1:3" x14ac:dyDescent="0.25">
      <c r="A52" s="2">
        <v>2</v>
      </c>
      <c r="B52" s="2" t="s">
        <v>51</v>
      </c>
    </row>
    <row r="53" spans="1:3" x14ac:dyDescent="0.25">
      <c r="A53" s="2">
        <v>3</v>
      </c>
      <c r="B53" s="2" t="s">
        <v>52</v>
      </c>
    </row>
    <row r="54" spans="1:3" x14ac:dyDescent="0.25">
      <c r="A54" s="2">
        <v>4</v>
      </c>
      <c r="B54" s="2" t="s">
        <v>53</v>
      </c>
    </row>
    <row r="55" spans="1:3" x14ac:dyDescent="0.25">
      <c r="A55" s="2">
        <v>5</v>
      </c>
      <c r="B55" s="2" t="s">
        <v>54</v>
      </c>
    </row>
    <row r="58" spans="1:3" ht="45" x14ac:dyDescent="0.25">
      <c r="A58" s="1" t="s">
        <v>55</v>
      </c>
      <c r="B58" s="1" t="s">
        <v>48</v>
      </c>
      <c r="C58" s="1" t="s">
        <v>49</v>
      </c>
    </row>
    <row r="59" spans="1:3" x14ac:dyDescent="0.25">
      <c r="A59" s="8">
        <v>45825</v>
      </c>
      <c r="B59" s="2">
        <v>1</v>
      </c>
      <c r="C59" s="2" t="str" cm="1">
        <f t="array" ref="C59">_xlfn.IFS(B59=$A$51,$B$51,B59=$A$52,$B$52,B59=$A$53,$B$53,B59=$A$54,$B$54,B59=$A$55,$B$55)</f>
        <v>Ana Torres</v>
      </c>
    </row>
    <row r="60" spans="1:3" x14ac:dyDescent="0.25">
      <c r="A60" s="8">
        <v>45826</v>
      </c>
      <c r="B60" s="2">
        <v>2</v>
      </c>
      <c r="C60" s="2" t="str" cm="1">
        <f t="array" ref="C60">_xlfn.IFS(B60=$A$51,$B$51,B60=$A$52,$B$52,B60=$A$53,$B$53,B60=$A$54,$B$54,B60=$A$55,$B$55)</f>
        <v>Luis Fernández</v>
      </c>
    </row>
    <row r="61" spans="1:3" x14ac:dyDescent="0.25">
      <c r="A61" s="8">
        <v>45826</v>
      </c>
      <c r="B61" s="2">
        <v>2</v>
      </c>
      <c r="C61" s="2" t="str" cm="1">
        <f t="array" ref="C61">_xlfn.IFS(B61=$A$51,$B$51,B61=$A$52,$B$52,B61=$A$53,$B$53,B61=$A$54,$B$54,B61=$A$55,$B$55)</f>
        <v>Luis Fernández</v>
      </c>
    </row>
    <row r="62" spans="1:3" x14ac:dyDescent="0.25">
      <c r="A62" s="8">
        <v>45827</v>
      </c>
      <c r="B62" s="2">
        <v>3</v>
      </c>
      <c r="C62" s="2" t="str" cm="1">
        <f t="array" ref="C62">_xlfn.IFS(B62=$A$51,$B$51,B62=$A$52,$B$52,B62=$A$53,$B$53,B62=$A$54,$B$54,B62=$A$55,$B$55)</f>
        <v>Marta Rojas</v>
      </c>
    </row>
    <row r="63" spans="1:3" x14ac:dyDescent="0.25">
      <c r="A63" s="8">
        <v>45828</v>
      </c>
      <c r="B63" s="2">
        <v>4</v>
      </c>
      <c r="C63" s="2" t="str" cm="1">
        <f t="array" ref="C63">_xlfn.IFS(B63=$A$51,$B$51,B63=$A$52,$B$52,B63=$A$53,$B$53,B63=$A$54,$B$54,B63=$A$55,$B$55)</f>
        <v>Pedro López</v>
      </c>
    </row>
    <row r="68" spans="1:6" ht="63.75" x14ac:dyDescent="1">
      <c r="A68" s="5" t="s">
        <v>56</v>
      </c>
      <c r="B68" s="4"/>
      <c r="C68" s="4"/>
      <c r="D68" s="4"/>
      <c r="E68" s="4"/>
      <c r="F68" s="4"/>
    </row>
    <row r="69" spans="1:6" x14ac:dyDescent="0.25">
      <c r="A69" t="s">
        <v>77</v>
      </c>
    </row>
    <row r="73" spans="1:6" x14ac:dyDescent="0.25">
      <c r="A73" s="1" t="s">
        <v>0</v>
      </c>
      <c r="B73" s="1" t="s">
        <v>57</v>
      </c>
      <c r="C73" t="s">
        <v>72</v>
      </c>
    </row>
    <row r="74" spans="1:6" x14ac:dyDescent="0.25">
      <c r="A74" s="2" t="s">
        <v>58</v>
      </c>
      <c r="B74" s="2" t="s">
        <v>59</v>
      </c>
      <c r="C74" t="str">
        <f>_xlfn.CONCAT(A74," ",B74)</f>
        <v>Carla Muñoz</v>
      </c>
    </row>
    <row r="75" spans="1:6" x14ac:dyDescent="0.25">
      <c r="A75" s="2" t="s">
        <v>60</v>
      </c>
      <c r="B75" s="2" t="s">
        <v>61</v>
      </c>
      <c r="C75" t="str">
        <f t="shared" ref="C75:C80" si="0">_xlfn.CONCAT(A75," ",B75)</f>
        <v>Diego Herrera</v>
      </c>
    </row>
    <row r="76" spans="1:6" x14ac:dyDescent="0.25">
      <c r="A76" s="2" t="s">
        <v>62</v>
      </c>
      <c r="B76" s="2" t="s">
        <v>63</v>
      </c>
      <c r="C76" t="str">
        <f t="shared" si="0"/>
        <v>Sofía Paredes</v>
      </c>
    </row>
    <row r="77" spans="1:6" x14ac:dyDescent="0.25">
      <c r="A77" s="2" t="s">
        <v>64</v>
      </c>
      <c r="B77" s="2" t="s">
        <v>65</v>
      </c>
      <c r="C77" t="str">
        <f t="shared" si="0"/>
        <v>Andrés Guzmán</v>
      </c>
    </row>
    <row r="78" spans="1:6" x14ac:dyDescent="0.25">
      <c r="A78" s="2" t="s">
        <v>66</v>
      </c>
      <c r="B78" s="2" t="s">
        <v>67</v>
      </c>
      <c r="C78" t="str">
        <f t="shared" si="0"/>
        <v>Valeria Castillo</v>
      </c>
    </row>
    <row r="79" spans="1:6" x14ac:dyDescent="0.25">
      <c r="A79" s="2" t="s">
        <v>68</v>
      </c>
      <c r="B79" s="2" t="s">
        <v>69</v>
      </c>
      <c r="C79" t="str">
        <f t="shared" si="0"/>
        <v>Tomás Rivas</v>
      </c>
    </row>
    <row r="80" spans="1:6" x14ac:dyDescent="0.25">
      <c r="A80" s="2" t="s">
        <v>70</v>
      </c>
      <c r="B80" s="2" t="s">
        <v>71</v>
      </c>
      <c r="C80" t="str">
        <f t="shared" si="0"/>
        <v>Martina Fuentes</v>
      </c>
    </row>
    <row r="84" spans="1:5" x14ac:dyDescent="0.25">
      <c r="A84" s="1" t="s">
        <v>0</v>
      </c>
      <c r="C84" s="1" t="s">
        <v>57</v>
      </c>
      <c r="E84" t="s">
        <v>72</v>
      </c>
    </row>
    <row r="85" spans="1:5" x14ac:dyDescent="0.25">
      <c r="A85" s="2" t="s">
        <v>58</v>
      </c>
      <c r="C85" s="2" t="s">
        <v>59</v>
      </c>
      <c r="E85" t="str">
        <f>_xlfn.CONCAT(A85:C85)</f>
        <v>CarlaMuñoz</v>
      </c>
    </row>
    <row r="86" spans="1:5" x14ac:dyDescent="0.25">
      <c r="A86" s="2" t="s">
        <v>60</v>
      </c>
      <c r="C86" s="2" t="s">
        <v>61</v>
      </c>
      <c r="E86" t="str">
        <f t="shared" ref="E86:E91" si="1">_xlfn.CONCAT(A86:C86)</f>
        <v>DiegoHerrera</v>
      </c>
    </row>
    <row r="87" spans="1:5" x14ac:dyDescent="0.25">
      <c r="A87" s="2" t="s">
        <v>62</v>
      </c>
      <c r="C87" s="2" t="s">
        <v>63</v>
      </c>
      <c r="E87" t="str">
        <f t="shared" si="1"/>
        <v>SofíaParedes</v>
      </c>
    </row>
    <row r="88" spans="1:5" x14ac:dyDescent="0.25">
      <c r="A88" s="2" t="s">
        <v>64</v>
      </c>
      <c r="C88" s="2" t="s">
        <v>65</v>
      </c>
      <c r="E88" t="str">
        <f t="shared" si="1"/>
        <v>AndrésGuzmán</v>
      </c>
    </row>
    <row r="89" spans="1:5" x14ac:dyDescent="0.25">
      <c r="A89" s="2" t="s">
        <v>66</v>
      </c>
      <c r="C89" s="2" t="s">
        <v>67</v>
      </c>
      <c r="E89" t="str">
        <f t="shared" si="1"/>
        <v>ValeriaCastillo</v>
      </c>
    </row>
    <row r="90" spans="1:5" x14ac:dyDescent="0.25">
      <c r="A90" s="2" t="s">
        <v>68</v>
      </c>
      <c r="C90" s="2" t="s">
        <v>69</v>
      </c>
      <c r="E90" t="str">
        <f t="shared" si="1"/>
        <v>TomásRivas</v>
      </c>
    </row>
    <row r="91" spans="1:5" x14ac:dyDescent="0.25">
      <c r="A91" s="2" t="s">
        <v>70</v>
      </c>
      <c r="C91" s="2" t="s">
        <v>71</v>
      </c>
      <c r="E91" t="str">
        <f t="shared" si="1"/>
        <v>MartinaFuentes</v>
      </c>
    </row>
    <row r="98" spans="1:6" ht="63.75" x14ac:dyDescent="1">
      <c r="A98" s="5" t="s">
        <v>73</v>
      </c>
      <c r="B98" s="4"/>
      <c r="C98" s="4"/>
      <c r="D98" s="4"/>
      <c r="E98" s="4"/>
      <c r="F98" s="4"/>
    </row>
    <row r="99" spans="1:6" x14ac:dyDescent="0.25">
      <c r="A99" t="s">
        <v>78</v>
      </c>
    </row>
    <row r="102" spans="1:6" x14ac:dyDescent="0.25">
      <c r="A102" s="1" t="s">
        <v>0</v>
      </c>
      <c r="B102" s="1" t="s">
        <v>57</v>
      </c>
      <c r="C102" t="s">
        <v>72</v>
      </c>
    </row>
    <row r="103" spans="1:6" x14ac:dyDescent="0.25">
      <c r="A103" s="2" t="s">
        <v>58</v>
      </c>
      <c r="B103" s="2" t="s">
        <v>59</v>
      </c>
      <c r="C103" t="str">
        <f>_xlfn.TEXTJOIN(" ",TRUE,A103:B103)</f>
        <v>Carla Muñoz</v>
      </c>
    </row>
    <row r="104" spans="1:6" x14ac:dyDescent="0.25">
      <c r="A104" s="2" t="s">
        <v>60</v>
      </c>
      <c r="B104" s="2" t="s">
        <v>61</v>
      </c>
      <c r="C104" t="str">
        <f t="shared" ref="C104:C109" si="2">_xlfn.TEXTJOIN(" ",TRUE,A104:B104)</f>
        <v>Diego Herrera</v>
      </c>
    </row>
    <row r="105" spans="1:6" x14ac:dyDescent="0.25">
      <c r="A105" s="2" t="s">
        <v>62</v>
      </c>
      <c r="B105" s="2" t="s">
        <v>63</v>
      </c>
      <c r="C105" t="str">
        <f t="shared" si="2"/>
        <v>Sofía Paredes</v>
      </c>
    </row>
    <row r="106" spans="1:6" x14ac:dyDescent="0.25">
      <c r="A106" s="2" t="s">
        <v>64</v>
      </c>
      <c r="B106" s="2" t="s">
        <v>65</v>
      </c>
      <c r="C106" t="str">
        <f t="shared" si="2"/>
        <v>Andrés Guzmán</v>
      </c>
    </row>
    <row r="107" spans="1:6" x14ac:dyDescent="0.25">
      <c r="A107" s="2" t="s">
        <v>66</v>
      </c>
      <c r="B107" s="2" t="s">
        <v>67</v>
      </c>
      <c r="C107" t="str">
        <f t="shared" si="2"/>
        <v>Valeria Castillo</v>
      </c>
    </row>
    <row r="108" spans="1:6" x14ac:dyDescent="0.25">
      <c r="A108" s="2" t="s">
        <v>68</v>
      </c>
      <c r="B108" s="2" t="s">
        <v>69</v>
      </c>
      <c r="C108" t="str">
        <f t="shared" si="2"/>
        <v>Tomás Rivas</v>
      </c>
    </row>
    <row r="109" spans="1:6" x14ac:dyDescent="0.25">
      <c r="A109" s="2" t="s">
        <v>70</v>
      </c>
      <c r="B109" s="2" t="s">
        <v>71</v>
      </c>
      <c r="C109" t="str">
        <f t="shared" si="2"/>
        <v>Martina Fuentes</v>
      </c>
    </row>
    <row r="117" spans="1:11" ht="63.75" x14ac:dyDescent="1">
      <c r="A117" s="5" t="s">
        <v>82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x14ac:dyDescent="0.25">
      <c r="A118" t="s">
        <v>81</v>
      </c>
    </row>
    <row r="121" spans="1:11" x14ac:dyDescent="0.25">
      <c r="A121" s="1" t="s">
        <v>0</v>
      </c>
      <c r="B121" s="1" t="s">
        <v>57</v>
      </c>
      <c r="C121" t="s">
        <v>79</v>
      </c>
      <c r="D121" t="s">
        <v>80</v>
      </c>
      <c r="E121" t="s">
        <v>83</v>
      </c>
    </row>
    <row r="122" spans="1:11" x14ac:dyDescent="0.25">
      <c r="A122" s="2" t="s">
        <v>58</v>
      </c>
      <c r="B122" s="2" t="s">
        <v>59</v>
      </c>
      <c r="C122" t="str">
        <f>LEFT(A122,2)</f>
        <v>Ca</v>
      </c>
      <c r="D122" t="str">
        <f>RIGHT(B122,4)</f>
        <v>uñoz</v>
      </c>
      <c r="E122" t="str">
        <f>MID(B122,2,3)</f>
        <v>uño</v>
      </c>
    </row>
    <row r="123" spans="1:11" x14ac:dyDescent="0.25">
      <c r="A123" s="2" t="s">
        <v>60</v>
      </c>
      <c r="B123" s="2" t="s">
        <v>61</v>
      </c>
      <c r="C123" t="str">
        <f t="shared" ref="C123:C128" si="3">LEFT(A123,2)</f>
        <v>Di</v>
      </c>
      <c r="D123" t="str">
        <f t="shared" ref="D123:D128" si="4">RIGHT(B123,4)</f>
        <v>rera</v>
      </c>
      <c r="E123" t="str">
        <f t="shared" ref="E123:E128" si="5">MID(B123,2,3)</f>
        <v>err</v>
      </c>
    </row>
    <row r="124" spans="1:11" x14ac:dyDescent="0.25">
      <c r="A124" s="2" t="s">
        <v>62</v>
      </c>
      <c r="B124" s="2" t="s">
        <v>63</v>
      </c>
      <c r="C124" t="str">
        <f t="shared" si="3"/>
        <v>So</v>
      </c>
      <c r="D124" t="str">
        <f t="shared" si="4"/>
        <v>edes</v>
      </c>
      <c r="E124" t="str">
        <f t="shared" si="5"/>
        <v>are</v>
      </c>
    </row>
    <row r="125" spans="1:11" x14ac:dyDescent="0.25">
      <c r="A125" s="2" t="s">
        <v>64</v>
      </c>
      <c r="B125" s="2" t="s">
        <v>65</v>
      </c>
      <c r="C125" t="str">
        <f t="shared" si="3"/>
        <v>An</v>
      </c>
      <c r="D125" t="str">
        <f t="shared" si="4"/>
        <v>zmán</v>
      </c>
      <c r="E125" t="str">
        <f t="shared" si="5"/>
        <v>uzm</v>
      </c>
    </row>
    <row r="126" spans="1:11" x14ac:dyDescent="0.25">
      <c r="A126" s="2" t="s">
        <v>66</v>
      </c>
      <c r="B126" s="2" t="s">
        <v>67</v>
      </c>
      <c r="C126" t="str">
        <f t="shared" si="3"/>
        <v>Va</v>
      </c>
      <c r="D126" t="str">
        <f t="shared" si="4"/>
        <v>illo</v>
      </c>
      <c r="E126" t="str">
        <f t="shared" si="5"/>
        <v>ast</v>
      </c>
    </row>
    <row r="127" spans="1:11" x14ac:dyDescent="0.25">
      <c r="A127" s="2" t="s">
        <v>68</v>
      </c>
      <c r="B127" s="2" t="s">
        <v>69</v>
      </c>
      <c r="C127" t="str">
        <f t="shared" si="3"/>
        <v>To</v>
      </c>
      <c r="D127" t="str">
        <f t="shared" si="4"/>
        <v>ivas</v>
      </c>
      <c r="E127" t="str">
        <f t="shared" si="5"/>
        <v>iva</v>
      </c>
    </row>
    <row r="128" spans="1:11" x14ac:dyDescent="0.25">
      <c r="A128" s="2" t="s">
        <v>70</v>
      </c>
      <c r="B128" s="2" t="s">
        <v>71</v>
      </c>
      <c r="C128" t="str">
        <f t="shared" si="3"/>
        <v>Ma</v>
      </c>
      <c r="D128" t="str">
        <f t="shared" si="4"/>
        <v>ntes</v>
      </c>
      <c r="E128" t="str">
        <f t="shared" si="5"/>
        <v>uen</v>
      </c>
    </row>
    <row r="134" spans="1:8" ht="63.75" x14ac:dyDescent="1">
      <c r="A134" s="5" t="s">
        <v>90</v>
      </c>
      <c r="B134" s="4"/>
      <c r="C134" s="4"/>
      <c r="D134" s="4"/>
      <c r="E134" s="4"/>
      <c r="F134" s="4"/>
      <c r="G134" s="4"/>
      <c r="H134" s="4"/>
    </row>
    <row r="135" spans="1:8" x14ac:dyDescent="0.25">
      <c r="A135" t="s">
        <v>98</v>
      </c>
    </row>
    <row r="137" spans="1:8" x14ac:dyDescent="0.25">
      <c r="A137" s="1" t="s">
        <v>84</v>
      </c>
      <c r="B137" t="s">
        <v>85</v>
      </c>
      <c r="C137" t="s">
        <v>86</v>
      </c>
      <c r="D137" t="s">
        <v>91</v>
      </c>
    </row>
    <row r="138" spans="1:8" x14ac:dyDescent="0.25">
      <c r="A138" s="2" t="s">
        <v>92</v>
      </c>
      <c r="B138">
        <f>SEARCH("/",A138)</f>
        <v>4</v>
      </c>
      <c r="C138" t="str">
        <f>SUBSTITUTE(A138,"/","-")</f>
        <v>Pan---amasado</v>
      </c>
      <c r="D138">
        <f>LEN(C138)-LEN(SUBSTITUTE(C138,"-",""))</f>
        <v>3</v>
      </c>
    </row>
    <row r="139" spans="1:8" x14ac:dyDescent="0.25">
      <c r="A139" s="2" t="s">
        <v>93</v>
      </c>
      <c r="B139">
        <f t="shared" ref="B139:B144" si="6">SEARCH("/",A139)</f>
        <v>6</v>
      </c>
      <c r="C139" t="str">
        <f t="shared" ref="C139:C143" si="7">SUBSTITUTE(A139,"/","-")</f>
        <v>Leche-v---egana</v>
      </c>
      <c r="D139">
        <f t="shared" ref="D139:D144" si="8">LEN(C139)-LEN(SUBSTITUTE(C139,"-",""))</f>
        <v>4</v>
      </c>
    </row>
    <row r="140" spans="1:8" x14ac:dyDescent="0.25">
      <c r="A140" s="2" t="s">
        <v>87</v>
      </c>
      <c r="B140">
        <f t="shared" si="6"/>
        <v>6</v>
      </c>
      <c r="C140" t="str">
        <f t="shared" si="7"/>
        <v>Arroz-frito</v>
      </c>
      <c r="D140">
        <f t="shared" si="8"/>
        <v>1</v>
      </c>
    </row>
    <row r="141" spans="1:8" x14ac:dyDescent="0.25">
      <c r="A141" s="2" t="s">
        <v>88</v>
      </c>
      <c r="B141">
        <f t="shared" si="6"/>
        <v>5</v>
      </c>
      <c r="C141" t="str">
        <f t="shared" si="7"/>
        <v>Café-barato</v>
      </c>
      <c r="D141">
        <f t="shared" si="8"/>
        <v>1</v>
      </c>
    </row>
    <row r="142" spans="1:8" x14ac:dyDescent="0.25">
      <c r="A142" s="2" t="s">
        <v>89</v>
      </c>
      <c r="B142">
        <f t="shared" si="6"/>
        <v>1</v>
      </c>
      <c r="C142" t="str">
        <f t="shared" si="7"/>
        <v>-Queso</v>
      </c>
      <c r="D142">
        <f t="shared" si="8"/>
        <v>1</v>
      </c>
    </row>
    <row r="143" spans="1:8" x14ac:dyDescent="0.25">
      <c r="A143" s="2" t="s">
        <v>94</v>
      </c>
      <c r="B143">
        <f t="shared" si="6"/>
        <v>5</v>
      </c>
      <c r="C143" t="str">
        <f t="shared" si="7"/>
        <v>Jugo---barato</v>
      </c>
      <c r="D143">
        <f t="shared" si="8"/>
        <v>3</v>
      </c>
    </row>
    <row r="144" spans="1:8" x14ac:dyDescent="0.25">
      <c r="A144" s="2" t="s">
        <v>95</v>
      </c>
      <c r="B144">
        <f t="shared" si="6"/>
        <v>9</v>
      </c>
      <c r="C144" t="str">
        <f>SUBSTITUTE(A144,"/","-")</f>
        <v>Galletas-saladas---</v>
      </c>
      <c r="D144">
        <f t="shared" si="8"/>
        <v>4</v>
      </c>
    </row>
    <row r="150" spans="1:8" ht="63.75" x14ac:dyDescent="1">
      <c r="A150" s="5" t="s">
        <v>96</v>
      </c>
      <c r="B150" s="4"/>
      <c r="C150" s="4"/>
      <c r="D150" s="4"/>
      <c r="E150" s="4"/>
      <c r="F150" s="4"/>
      <c r="G150" s="4"/>
      <c r="H150" s="4"/>
    </row>
    <row r="151" spans="1:8" x14ac:dyDescent="0.25">
      <c r="A151" t="s">
        <v>114</v>
      </c>
    </row>
    <row r="152" spans="1:8" x14ac:dyDescent="0.25">
      <c r="A152" t="s">
        <v>97</v>
      </c>
      <c r="B152" t="s">
        <v>99</v>
      </c>
    </row>
    <row r="153" spans="1:8" x14ac:dyDescent="0.25">
      <c r="A153" s="7">
        <f ca="1">TODAY()</f>
        <v>45840</v>
      </c>
      <c r="B153" s="9">
        <f ca="1">NOW()</f>
        <v>45840.198728935182</v>
      </c>
    </row>
    <row r="159" spans="1:8" x14ac:dyDescent="0.25">
      <c r="A159" s="1" t="s">
        <v>100</v>
      </c>
      <c r="B159" t="s">
        <v>101</v>
      </c>
      <c r="C159" t="s">
        <v>102</v>
      </c>
      <c r="D159" t="s">
        <v>103</v>
      </c>
    </row>
    <row r="160" spans="1:8" x14ac:dyDescent="0.25">
      <c r="A160" s="8">
        <v>36234</v>
      </c>
      <c r="B160">
        <f ca="1">DATEDIF(A160,TODAY(),"Y")</f>
        <v>26</v>
      </c>
      <c r="C160">
        <f ca="1">DATEDIF(A160,TODAY(),"M")</f>
        <v>315</v>
      </c>
      <c r="D160">
        <f ca="1">DATEDIF(A160,TODAY(),"D")</f>
        <v>9606</v>
      </c>
    </row>
    <row r="161" spans="1:5" x14ac:dyDescent="0.25">
      <c r="A161" s="8">
        <v>31250</v>
      </c>
      <c r="B161">
        <f t="shared" ref="B161:B169" ca="1" si="9">DATEDIF(A161,TODAY(),"Y")</f>
        <v>39</v>
      </c>
      <c r="C161">
        <f t="shared" ref="C161:C169" ca="1" si="10">DATEDIF(A161,TODAY(),"M")</f>
        <v>479</v>
      </c>
      <c r="D161">
        <f t="shared" ref="D161:D169" ca="1" si="11">DATEDIF(A161,TODAY(),"D")</f>
        <v>14590</v>
      </c>
    </row>
    <row r="162" spans="1:5" x14ac:dyDescent="0.25">
      <c r="A162" s="8">
        <v>25569</v>
      </c>
      <c r="B162">
        <f t="shared" ca="1" si="9"/>
        <v>55</v>
      </c>
      <c r="C162">
        <f t="shared" ca="1" si="10"/>
        <v>666</v>
      </c>
      <c r="D162">
        <f t="shared" ca="1" si="11"/>
        <v>20271</v>
      </c>
    </row>
    <row r="163" spans="1:5" x14ac:dyDescent="0.25">
      <c r="A163" s="8">
        <v>35012</v>
      </c>
      <c r="B163">
        <f t="shared" ca="1" si="9"/>
        <v>29</v>
      </c>
      <c r="C163">
        <f t="shared" ca="1" si="10"/>
        <v>355</v>
      </c>
      <c r="D163">
        <f t="shared" ca="1" si="11"/>
        <v>10828</v>
      </c>
    </row>
    <row r="164" spans="1:5" x14ac:dyDescent="0.25">
      <c r="A164" s="8">
        <v>29400</v>
      </c>
      <c r="B164">
        <f t="shared" ca="1" si="9"/>
        <v>45</v>
      </c>
      <c r="C164">
        <f t="shared" ca="1" si="10"/>
        <v>540</v>
      </c>
      <c r="D164">
        <f t="shared" ca="1" si="11"/>
        <v>16440</v>
      </c>
    </row>
    <row r="165" spans="1:5" x14ac:dyDescent="0.25">
      <c r="A165" s="8">
        <v>24093</v>
      </c>
      <c r="B165">
        <f t="shared" ca="1" si="9"/>
        <v>59</v>
      </c>
      <c r="C165">
        <f t="shared" ca="1" si="10"/>
        <v>714</v>
      </c>
      <c r="D165">
        <f t="shared" ca="1" si="11"/>
        <v>21747</v>
      </c>
    </row>
    <row r="166" spans="1:5" x14ac:dyDescent="0.25">
      <c r="A166" s="8">
        <v>33119</v>
      </c>
      <c r="B166">
        <f t="shared" ca="1" si="9"/>
        <v>34</v>
      </c>
      <c r="C166">
        <f t="shared" ca="1" si="10"/>
        <v>417</v>
      </c>
      <c r="D166">
        <f t="shared" ca="1" si="11"/>
        <v>12721</v>
      </c>
    </row>
    <row r="167" spans="1:5" x14ac:dyDescent="0.25">
      <c r="A167" s="8">
        <v>32273</v>
      </c>
      <c r="B167">
        <f t="shared" ca="1" si="9"/>
        <v>37</v>
      </c>
      <c r="C167">
        <f t="shared" ca="1" si="10"/>
        <v>445</v>
      </c>
      <c r="D167">
        <f t="shared" ca="1" si="11"/>
        <v>13567</v>
      </c>
    </row>
    <row r="168" spans="1:5" x14ac:dyDescent="0.25">
      <c r="A168" s="8">
        <v>34267</v>
      </c>
      <c r="B168">
        <f t="shared" ca="1" si="9"/>
        <v>31</v>
      </c>
      <c r="C168">
        <f t="shared" ca="1" si="10"/>
        <v>380</v>
      </c>
      <c r="D168">
        <f t="shared" ca="1" si="11"/>
        <v>11573</v>
      </c>
    </row>
    <row r="169" spans="1:5" x14ac:dyDescent="0.25">
      <c r="A169" s="8">
        <v>20183</v>
      </c>
      <c r="B169">
        <f t="shared" ca="1" si="9"/>
        <v>70</v>
      </c>
      <c r="C169">
        <f t="shared" ca="1" si="10"/>
        <v>842</v>
      </c>
      <c r="D169">
        <f t="shared" ca="1" si="11"/>
        <v>25657</v>
      </c>
    </row>
    <row r="173" spans="1:5" x14ac:dyDescent="0.25">
      <c r="A173" s="1"/>
      <c r="B173" s="1"/>
      <c r="C173" s="1"/>
    </row>
    <row r="174" spans="1:5" ht="30" x14ac:dyDescent="0.25">
      <c r="A174" s="2" t="s">
        <v>107</v>
      </c>
      <c r="B174" s="8" t="s">
        <v>108</v>
      </c>
      <c r="C174" s="1" t="s">
        <v>104</v>
      </c>
      <c r="D174" s="1" t="s">
        <v>105</v>
      </c>
      <c r="E174" s="1" t="s">
        <v>106</v>
      </c>
    </row>
    <row r="175" spans="1:5" x14ac:dyDescent="0.25">
      <c r="A175" s="10">
        <v>36566</v>
      </c>
      <c r="B175" s="10">
        <v>44155</v>
      </c>
      <c r="C175" s="6">
        <f>DATEDIF(A175,B175,"Y")</f>
        <v>20</v>
      </c>
      <c r="D175">
        <f>DATEDIF(A175,B175,"Ym")</f>
        <v>9</v>
      </c>
      <c r="E175">
        <f>DATEDIF(A175,B175,"mD")</f>
        <v>10</v>
      </c>
    </row>
    <row r="176" spans="1:5" x14ac:dyDescent="0.25">
      <c r="A176" s="2"/>
      <c r="B176" s="8"/>
      <c r="C176" s="8"/>
    </row>
    <row r="177" spans="1:8" x14ac:dyDescent="0.25">
      <c r="A177" s="2"/>
      <c r="B177" s="8"/>
      <c r="C177" s="8"/>
    </row>
    <row r="178" spans="1:8" x14ac:dyDescent="0.25">
      <c r="A178" s="2"/>
      <c r="B178" s="8"/>
      <c r="C178" s="8"/>
    </row>
    <row r="179" spans="1:8" ht="63.75" x14ac:dyDescent="1">
      <c r="A179" s="5" t="s">
        <v>112</v>
      </c>
      <c r="B179" s="4"/>
      <c r="C179" s="4"/>
      <c r="D179" s="4"/>
      <c r="E179" s="4"/>
      <c r="F179" s="4"/>
      <c r="G179" s="4"/>
      <c r="H179" s="4"/>
    </row>
    <row r="180" spans="1:8" ht="75" x14ac:dyDescent="0.25">
      <c r="A180" s="2" t="s">
        <v>115</v>
      </c>
      <c r="B180" s="8"/>
      <c r="C180" s="8"/>
    </row>
    <row r="181" spans="1:8" x14ac:dyDescent="0.25">
      <c r="A181" s="2"/>
      <c r="B181" s="8"/>
      <c r="C181" s="8"/>
    </row>
    <row r="182" spans="1:8" x14ac:dyDescent="0.25">
      <c r="A182" s="1" t="s">
        <v>100</v>
      </c>
      <c r="B182" s="8" t="s">
        <v>109</v>
      </c>
      <c r="C182" s="8" t="s">
        <v>110</v>
      </c>
      <c r="D182" t="s">
        <v>111</v>
      </c>
      <c r="E182" t="s">
        <v>113</v>
      </c>
    </row>
    <row r="183" spans="1:8" x14ac:dyDescent="0.25">
      <c r="A183" s="10">
        <v>36234</v>
      </c>
      <c r="B183" s="11">
        <f>DAY(A183)</f>
        <v>15</v>
      </c>
      <c r="C183" s="2">
        <f>MONTH(A183)</f>
        <v>3</v>
      </c>
      <c r="D183">
        <f>YEAR(A183)</f>
        <v>1999</v>
      </c>
      <c r="E183">
        <f>WEEKDAY(A183,2)</f>
        <v>1</v>
      </c>
    </row>
    <row r="184" spans="1:8" x14ac:dyDescent="0.25">
      <c r="A184" s="10">
        <v>31250</v>
      </c>
      <c r="B184" s="11">
        <f t="shared" ref="B184:B192" si="12">DAY(A184)</f>
        <v>22</v>
      </c>
      <c r="C184" s="2">
        <f t="shared" ref="C184:C192" si="13">MONTH(A184)</f>
        <v>7</v>
      </c>
      <c r="D184">
        <f t="shared" ref="D184:D192" si="14">YEAR(A184)</f>
        <v>1985</v>
      </c>
      <c r="E184">
        <f t="shared" ref="E184:E192" si="15">WEEKDAY(A184,2)</f>
        <v>1</v>
      </c>
    </row>
    <row r="185" spans="1:8" x14ac:dyDescent="0.25">
      <c r="A185" s="10">
        <v>25569</v>
      </c>
      <c r="B185" s="11">
        <f t="shared" si="12"/>
        <v>1</v>
      </c>
      <c r="C185" s="2">
        <f t="shared" si="13"/>
        <v>1</v>
      </c>
      <c r="D185">
        <f t="shared" si="14"/>
        <v>1970</v>
      </c>
      <c r="E185">
        <f t="shared" si="15"/>
        <v>4</v>
      </c>
    </row>
    <row r="186" spans="1:8" x14ac:dyDescent="0.25">
      <c r="A186" s="10">
        <v>35012</v>
      </c>
      <c r="B186" s="11">
        <f t="shared" si="12"/>
        <v>9</v>
      </c>
      <c r="C186" s="2">
        <f t="shared" si="13"/>
        <v>11</v>
      </c>
      <c r="D186">
        <f t="shared" si="14"/>
        <v>1995</v>
      </c>
      <c r="E186">
        <f t="shared" si="15"/>
        <v>4</v>
      </c>
    </row>
    <row r="187" spans="1:8" x14ac:dyDescent="0.25">
      <c r="A187" s="10">
        <v>29400</v>
      </c>
      <c r="B187" s="11">
        <f t="shared" si="12"/>
        <v>28</v>
      </c>
      <c r="C187" s="2">
        <f t="shared" si="13"/>
        <v>6</v>
      </c>
      <c r="D187">
        <f t="shared" si="14"/>
        <v>1980</v>
      </c>
      <c r="E187">
        <f t="shared" si="15"/>
        <v>6</v>
      </c>
    </row>
    <row r="188" spans="1:8" x14ac:dyDescent="0.25">
      <c r="A188" s="10">
        <v>24093</v>
      </c>
      <c r="B188" s="11">
        <f t="shared" si="12"/>
        <v>17</v>
      </c>
      <c r="C188" s="2">
        <f t="shared" si="13"/>
        <v>12</v>
      </c>
      <c r="D188">
        <f t="shared" si="14"/>
        <v>1965</v>
      </c>
      <c r="E188">
        <f t="shared" si="15"/>
        <v>5</v>
      </c>
    </row>
    <row r="189" spans="1:8" x14ac:dyDescent="0.25">
      <c r="A189" s="10">
        <v>33119</v>
      </c>
      <c r="B189" s="11">
        <f t="shared" si="12"/>
        <v>3</v>
      </c>
      <c r="C189" s="2">
        <f t="shared" si="13"/>
        <v>9</v>
      </c>
      <c r="D189">
        <f t="shared" si="14"/>
        <v>1990</v>
      </c>
      <c r="E189">
        <f t="shared" si="15"/>
        <v>1</v>
      </c>
    </row>
    <row r="190" spans="1:8" x14ac:dyDescent="0.25">
      <c r="A190" s="10">
        <v>32273</v>
      </c>
      <c r="B190" s="11">
        <f t="shared" si="12"/>
        <v>10</v>
      </c>
      <c r="C190" s="2">
        <f t="shared" si="13"/>
        <v>5</v>
      </c>
      <c r="D190">
        <f t="shared" si="14"/>
        <v>1988</v>
      </c>
      <c r="E190">
        <f t="shared" si="15"/>
        <v>2</v>
      </c>
    </row>
    <row r="191" spans="1:8" x14ac:dyDescent="0.25">
      <c r="A191" s="10">
        <v>34267</v>
      </c>
      <c r="B191" s="11">
        <f t="shared" si="12"/>
        <v>25</v>
      </c>
      <c r="C191" s="2">
        <f t="shared" si="13"/>
        <v>10</v>
      </c>
      <c r="D191">
        <f t="shared" si="14"/>
        <v>1993</v>
      </c>
      <c r="E191">
        <f t="shared" si="15"/>
        <v>1</v>
      </c>
    </row>
    <row r="192" spans="1:8" x14ac:dyDescent="0.25">
      <c r="A192" s="10">
        <v>20183</v>
      </c>
      <c r="B192" s="11">
        <f t="shared" si="12"/>
        <v>4</v>
      </c>
      <c r="C192" s="2">
        <f t="shared" si="13"/>
        <v>4</v>
      </c>
      <c r="D192">
        <f t="shared" si="14"/>
        <v>1955</v>
      </c>
      <c r="E192">
        <f t="shared" si="15"/>
        <v>1</v>
      </c>
    </row>
    <row r="196" spans="1:7" x14ac:dyDescent="0.25">
      <c r="A196" s="2"/>
    </row>
    <row r="197" spans="1:7" ht="63.75" x14ac:dyDescent="1">
      <c r="A197" s="5" t="s">
        <v>121</v>
      </c>
      <c r="B197" s="4"/>
      <c r="C197" s="4"/>
      <c r="D197" s="4"/>
      <c r="E197" s="4"/>
      <c r="F197" s="4"/>
      <c r="G197" s="4"/>
    </row>
    <row r="198" spans="1:7" x14ac:dyDescent="0.25">
      <c r="A198" t="s">
        <v>122</v>
      </c>
    </row>
    <row r="201" spans="1:7" x14ac:dyDescent="0.25">
      <c r="A201" s="1" t="s">
        <v>116</v>
      </c>
      <c r="B201" s="1" t="s">
        <v>117</v>
      </c>
      <c r="C201" t="s">
        <v>118</v>
      </c>
      <c r="D201" t="s">
        <v>119</v>
      </c>
      <c r="E201" t="s">
        <v>120</v>
      </c>
    </row>
    <row r="202" spans="1:7" x14ac:dyDescent="0.25">
      <c r="A202" s="2">
        <v>12.5</v>
      </c>
      <c r="B202" s="2">
        <v>47.8</v>
      </c>
      <c r="C202" s="3">
        <f>ROUND(A202*B202,3)</f>
        <v>597.5</v>
      </c>
      <c r="D202">
        <f>TRUNC(A202*B202)</f>
        <v>597</v>
      </c>
      <c r="E202">
        <f>INT(A202*B202)</f>
        <v>597</v>
      </c>
    </row>
    <row r="203" spans="1:7" x14ac:dyDescent="0.25">
      <c r="A203" s="2">
        <v>8.3000000000000007</v>
      </c>
      <c r="B203" s="2">
        <v>33.1</v>
      </c>
      <c r="C203" s="3">
        <f t="shared" ref="C203:C211" si="16">ROUND(A203*B203,3)</f>
        <v>274.73</v>
      </c>
      <c r="D203">
        <f t="shared" ref="D203:D211" si="17">TRUNC(A203*B203)</f>
        <v>274</v>
      </c>
      <c r="E203">
        <f t="shared" ref="E203:E211" si="18">INT(A203*B203)</f>
        <v>274</v>
      </c>
    </row>
    <row r="204" spans="1:7" x14ac:dyDescent="0.25">
      <c r="A204" s="2">
        <v>25.7</v>
      </c>
      <c r="B204" s="2">
        <v>19.899999999999999</v>
      </c>
      <c r="C204" s="3">
        <f t="shared" si="16"/>
        <v>511.43</v>
      </c>
      <c r="D204">
        <f t="shared" si="17"/>
        <v>511</v>
      </c>
      <c r="E204">
        <f t="shared" si="18"/>
        <v>511</v>
      </c>
    </row>
    <row r="205" spans="1:7" x14ac:dyDescent="0.25">
      <c r="A205" s="2">
        <v>64.2</v>
      </c>
      <c r="B205" s="2">
        <v>2.4</v>
      </c>
      <c r="C205" s="3">
        <f t="shared" si="16"/>
        <v>154.08000000000001</v>
      </c>
      <c r="D205">
        <f t="shared" si="17"/>
        <v>154</v>
      </c>
      <c r="E205">
        <f t="shared" si="18"/>
        <v>154</v>
      </c>
    </row>
    <row r="206" spans="1:7" x14ac:dyDescent="0.25">
      <c r="A206" s="2">
        <v>17.600000000000001</v>
      </c>
      <c r="B206" s="2">
        <v>91</v>
      </c>
      <c r="C206" s="3">
        <f t="shared" si="16"/>
        <v>1601.6</v>
      </c>
      <c r="D206">
        <f t="shared" si="17"/>
        <v>1601</v>
      </c>
      <c r="E206">
        <f t="shared" si="18"/>
        <v>1601</v>
      </c>
    </row>
    <row r="207" spans="1:7" x14ac:dyDescent="0.25">
      <c r="A207" s="2">
        <v>39.799999999999997</v>
      </c>
      <c r="B207" s="2">
        <v>6.6</v>
      </c>
      <c r="C207" s="3">
        <f t="shared" si="16"/>
        <v>262.68</v>
      </c>
      <c r="D207">
        <f t="shared" si="17"/>
        <v>262</v>
      </c>
      <c r="E207">
        <f t="shared" si="18"/>
        <v>262</v>
      </c>
    </row>
    <row r="208" spans="1:7" x14ac:dyDescent="0.25">
      <c r="A208" s="2">
        <v>50.5</v>
      </c>
      <c r="B208" s="2">
        <v>78.3</v>
      </c>
      <c r="C208" s="3">
        <f t="shared" si="16"/>
        <v>3954.15</v>
      </c>
      <c r="D208">
        <f t="shared" si="17"/>
        <v>3954</v>
      </c>
      <c r="E208">
        <f t="shared" si="18"/>
        <v>3954</v>
      </c>
    </row>
    <row r="209" spans="1:6" x14ac:dyDescent="0.25">
      <c r="A209" s="2">
        <v>4.0999999999999996</v>
      </c>
      <c r="B209" s="2">
        <v>88.9</v>
      </c>
      <c r="C209" s="3">
        <f t="shared" si="16"/>
        <v>364.49</v>
      </c>
      <c r="D209">
        <f t="shared" si="17"/>
        <v>364</v>
      </c>
      <c r="E209">
        <f t="shared" si="18"/>
        <v>364</v>
      </c>
    </row>
    <row r="210" spans="1:6" x14ac:dyDescent="0.25">
      <c r="A210" s="2">
        <v>70.75</v>
      </c>
      <c r="B210" s="2">
        <v>31.6</v>
      </c>
      <c r="C210" s="3">
        <f t="shared" si="16"/>
        <v>2235.6999999999998</v>
      </c>
      <c r="D210">
        <f t="shared" si="17"/>
        <v>2235</v>
      </c>
      <c r="E210">
        <f t="shared" si="18"/>
        <v>2235</v>
      </c>
    </row>
    <row r="211" spans="1:6" x14ac:dyDescent="0.25">
      <c r="A211" s="2">
        <v>22.2</v>
      </c>
      <c r="B211" s="2">
        <v>59.4</v>
      </c>
      <c r="C211" s="3">
        <f t="shared" si="16"/>
        <v>1318.68</v>
      </c>
      <c r="D211">
        <f t="shared" si="17"/>
        <v>1318</v>
      </c>
      <c r="E211">
        <f t="shared" si="18"/>
        <v>1318</v>
      </c>
    </row>
    <row r="215" spans="1:6" ht="63.75" x14ac:dyDescent="1">
      <c r="A215" s="5" t="s">
        <v>123</v>
      </c>
      <c r="B215" s="4"/>
      <c r="C215" s="4"/>
      <c r="D215" s="4"/>
      <c r="E215" s="4"/>
      <c r="F215" s="4"/>
    </row>
    <row r="216" spans="1:6" x14ac:dyDescent="0.25">
      <c r="A216" t="s">
        <v>138</v>
      </c>
    </row>
    <row r="218" spans="1:6" x14ac:dyDescent="0.25">
      <c r="A218" s="1" t="s">
        <v>124</v>
      </c>
      <c r="B218" s="1" t="s">
        <v>125</v>
      </c>
      <c r="C218" s="1" t="s">
        <v>126</v>
      </c>
      <c r="D218" s="1" t="s">
        <v>127</v>
      </c>
      <c r="E218" s="1" t="s">
        <v>137</v>
      </c>
    </row>
    <row r="219" spans="1:6" x14ac:dyDescent="0.25">
      <c r="A219" s="2" t="s">
        <v>128</v>
      </c>
      <c r="B219" s="2" t="s">
        <v>129</v>
      </c>
      <c r="C219" s="2" t="s">
        <v>130</v>
      </c>
      <c r="D219" s="2">
        <v>1200</v>
      </c>
      <c r="E219">
        <f>SUMIFS(D219:D223,A219:A223,"Ana",B219:B223,"Norte*")</f>
        <v>1350</v>
      </c>
    </row>
    <row r="220" spans="1:6" x14ac:dyDescent="0.25">
      <c r="A220" s="2" t="s">
        <v>131</v>
      </c>
      <c r="B220" s="2" t="s">
        <v>132</v>
      </c>
      <c r="C220" s="2" t="s">
        <v>133</v>
      </c>
      <c r="D220" s="2">
        <v>800</v>
      </c>
    </row>
    <row r="221" spans="1:6" x14ac:dyDescent="0.25">
      <c r="A221" s="2" t="s">
        <v>128</v>
      </c>
      <c r="B221" s="2" t="s">
        <v>129</v>
      </c>
      <c r="C221" s="2" t="s">
        <v>134</v>
      </c>
      <c r="D221" s="2">
        <v>150</v>
      </c>
    </row>
    <row r="222" spans="1:6" x14ac:dyDescent="0.25">
      <c r="A222" s="2" t="s">
        <v>135</v>
      </c>
      <c r="B222" s="2" t="s">
        <v>136</v>
      </c>
      <c r="C222" s="2" t="s">
        <v>133</v>
      </c>
      <c r="D222" s="2">
        <v>600</v>
      </c>
    </row>
    <row r="223" spans="1:6" x14ac:dyDescent="0.25">
      <c r="A223" s="2" t="s">
        <v>131</v>
      </c>
      <c r="B223" s="2"/>
      <c r="C223" s="2"/>
      <c r="D223" s="2"/>
    </row>
    <row r="227" spans="1:5" ht="63.75" x14ac:dyDescent="1">
      <c r="A227" s="5" t="s">
        <v>139</v>
      </c>
      <c r="B227" s="4"/>
      <c r="C227" s="4"/>
      <c r="D227" s="4"/>
      <c r="E227" s="4"/>
    </row>
    <row r="228" spans="1:5" x14ac:dyDescent="0.25">
      <c r="A228" t="s">
        <v>165</v>
      </c>
    </row>
    <row r="230" spans="1:5" ht="30" x14ac:dyDescent="0.25">
      <c r="A230" s="1" t="s">
        <v>126</v>
      </c>
      <c r="B230" s="1" t="s">
        <v>140</v>
      </c>
      <c r="C230" s="1" t="s">
        <v>141</v>
      </c>
      <c r="D230" s="1" t="s">
        <v>149</v>
      </c>
      <c r="E230" s="1" t="s">
        <v>151</v>
      </c>
    </row>
    <row r="231" spans="1:5" x14ac:dyDescent="0.25">
      <c r="A231" s="2" t="s">
        <v>142</v>
      </c>
      <c r="B231" s="2">
        <v>200</v>
      </c>
      <c r="C231" s="2">
        <v>150</v>
      </c>
    </row>
    <row r="232" spans="1:5" x14ac:dyDescent="0.25">
      <c r="A232" s="2" t="s">
        <v>143</v>
      </c>
      <c r="B232" s="2">
        <v>1200</v>
      </c>
      <c r="C232" s="2">
        <v>75</v>
      </c>
    </row>
    <row r="233" spans="1:5" x14ac:dyDescent="0.25">
      <c r="A233" s="2" t="s">
        <v>144</v>
      </c>
      <c r="B233" s="2">
        <v>8500</v>
      </c>
      <c r="C233" s="2">
        <v>20</v>
      </c>
    </row>
    <row r="234" spans="1:5" x14ac:dyDescent="0.25">
      <c r="A234" s="2" t="s">
        <v>145</v>
      </c>
      <c r="B234" s="2">
        <v>500</v>
      </c>
      <c r="C234" s="2">
        <v>60</v>
      </c>
    </row>
    <row r="235" spans="1:5" x14ac:dyDescent="0.25">
      <c r="A235" s="2" t="s">
        <v>146</v>
      </c>
      <c r="B235" s="2">
        <v>4500</v>
      </c>
      <c r="C235" s="2">
        <v>15</v>
      </c>
    </row>
    <row r="236" spans="1:5" x14ac:dyDescent="0.25">
      <c r="A236" s="2" t="s">
        <v>147</v>
      </c>
      <c r="B236" s="2">
        <v>1800</v>
      </c>
      <c r="C236" s="2">
        <v>40</v>
      </c>
    </row>
    <row r="237" spans="1:5" x14ac:dyDescent="0.25">
      <c r="A237" s="2" t="s">
        <v>148</v>
      </c>
      <c r="B237" s="2">
        <v>300</v>
      </c>
      <c r="C237" s="2">
        <v>120</v>
      </c>
    </row>
    <row r="238" spans="1:5" x14ac:dyDescent="0.25">
      <c r="A238" s="2" t="s">
        <v>150</v>
      </c>
      <c r="C238">
        <v>480</v>
      </c>
      <c r="D238">
        <f>SUMPRODUCT(C231:C237,B231:B237)</f>
        <v>495500</v>
      </c>
      <c r="E238">
        <f>D238/C238</f>
        <v>1032.2916666666667</v>
      </c>
    </row>
    <row r="243" spans="1:5" ht="63.75" x14ac:dyDescent="1">
      <c r="A243" s="5" t="s">
        <v>152</v>
      </c>
      <c r="B243" s="4"/>
      <c r="C243" s="4"/>
      <c r="D243" s="4"/>
    </row>
    <row r="244" spans="1:5" x14ac:dyDescent="0.25">
      <c r="A244" t="s">
        <v>201</v>
      </c>
    </row>
    <row r="247" spans="1:5" x14ac:dyDescent="0.25">
      <c r="A247" s="1" t="s">
        <v>153</v>
      </c>
      <c r="B247" s="1" t="s">
        <v>0</v>
      </c>
      <c r="C247" s="1" t="s">
        <v>57</v>
      </c>
      <c r="D247" s="1" t="s">
        <v>154</v>
      </c>
      <c r="E247" s="1" t="s">
        <v>155</v>
      </c>
    </row>
    <row r="248" spans="1:5" x14ac:dyDescent="0.25">
      <c r="A248" s="2" cm="1">
        <f t="array" ref="A248:A254">_xlfn.SEQUENCE(COUNTA(B248:B254))</f>
        <v>1</v>
      </c>
      <c r="B248" s="2" t="s">
        <v>58</v>
      </c>
      <c r="C248" s="2" t="s">
        <v>59</v>
      </c>
      <c r="D248" s="2">
        <v>28</v>
      </c>
      <c r="E248" s="2" t="s">
        <v>156</v>
      </c>
    </row>
    <row r="249" spans="1:5" x14ac:dyDescent="0.25">
      <c r="A249" s="2">
        <v>2</v>
      </c>
      <c r="B249" s="2" t="s">
        <v>60</v>
      </c>
      <c r="C249" s="2" t="s">
        <v>61</v>
      </c>
      <c r="D249" s="2">
        <v>34</v>
      </c>
      <c r="E249" s="2" t="s">
        <v>157</v>
      </c>
    </row>
    <row r="250" spans="1:5" x14ac:dyDescent="0.25">
      <c r="A250" s="2">
        <v>3</v>
      </c>
      <c r="B250" s="2" t="s">
        <v>62</v>
      </c>
      <c r="C250" s="2" t="s">
        <v>63</v>
      </c>
      <c r="D250" s="2">
        <v>26</v>
      </c>
      <c r="E250" s="2" t="s">
        <v>158</v>
      </c>
    </row>
    <row r="251" spans="1:5" x14ac:dyDescent="0.25">
      <c r="A251" s="2">
        <v>4</v>
      </c>
      <c r="B251" s="2" t="s">
        <v>64</v>
      </c>
      <c r="C251" s="2" t="s">
        <v>65</v>
      </c>
      <c r="D251" s="2">
        <v>31</v>
      </c>
      <c r="E251" s="2" t="s">
        <v>159</v>
      </c>
    </row>
    <row r="252" spans="1:5" x14ac:dyDescent="0.25">
      <c r="A252" s="2">
        <v>5</v>
      </c>
      <c r="B252" s="2" t="s">
        <v>160</v>
      </c>
      <c r="C252" s="2" t="s">
        <v>161</v>
      </c>
      <c r="D252" s="2">
        <v>29</v>
      </c>
      <c r="E252" s="2" t="s">
        <v>162</v>
      </c>
    </row>
    <row r="253" spans="1:5" x14ac:dyDescent="0.25">
      <c r="A253" s="2">
        <v>6</v>
      </c>
      <c r="B253" s="2" t="s">
        <v>68</v>
      </c>
      <c r="C253" s="2" t="s">
        <v>69</v>
      </c>
      <c r="D253" s="2">
        <v>37</v>
      </c>
      <c r="E253" s="2" t="s">
        <v>163</v>
      </c>
    </row>
    <row r="254" spans="1:5" x14ac:dyDescent="0.25">
      <c r="A254" s="2">
        <v>7</v>
      </c>
      <c r="B254" s="2" t="s">
        <v>70</v>
      </c>
      <c r="C254" s="2" t="s">
        <v>71</v>
      </c>
      <c r="D254" s="2">
        <v>30</v>
      </c>
      <c r="E254" s="2" t="s">
        <v>164</v>
      </c>
    </row>
    <row r="259" spans="1:15" ht="63.75" x14ac:dyDescent="1">
      <c r="A259" s="5" t="s">
        <v>180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4" spans="1:15" x14ac:dyDescent="0.25">
      <c r="A264" s="1" t="s">
        <v>0</v>
      </c>
      <c r="B264" s="1" t="s">
        <v>154</v>
      </c>
      <c r="C264" s="1" t="s">
        <v>155</v>
      </c>
      <c r="D264" s="1" t="s">
        <v>166</v>
      </c>
    </row>
    <row r="265" spans="1:15" x14ac:dyDescent="0.25">
      <c r="A265" s="2" t="s">
        <v>58</v>
      </c>
      <c r="B265" s="2">
        <v>28</v>
      </c>
      <c r="C265" s="2" t="s">
        <v>156</v>
      </c>
      <c r="D265" s="2">
        <v>95</v>
      </c>
    </row>
    <row r="266" spans="1:15" x14ac:dyDescent="0.25">
      <c r="A266" s="2" t="s">
        <v>60</v>
      </c>
      <c r="B266" s="2" t="s">
        <v>167</v>
      </c>
      <c r="C266" s="2" t="s">
        <v>157</v>
      </c>
      <c r="D266" s="2" t="s">
        <v>168</v>
      </c>
    </row>
    <row r="267" spans="1:15" x14ac:dyDescent="0.25">
      <c r="A267" s="2" t="s">
        <v>62</v>
      </c>
      <c r="B267" s="2">
        <v>26</v>
      </c>
      <c r="C267" s="2"/>
      <c r="D267" s="2">
        <v>80</v>
      </c>
    </row>
    <row r="268" spans="1:15" x14ac:dyDescent="0.25">
      <c r="A268" s="2" t="s">
        <v>64</v>
      </c>
      <c r="B268" s="2">
        <v>31</v>
      </c>
      <c r="C268" s="2" t="s">
        <v>159</v>
      </c>
      <c r="D268" s="2" t="s">
        <v>169</v>
      </c>
    </row>
    <row r="269" spans="1:15" x14ac:dyDescent="0.25">
      <c r="A269" s="2" t="s">
        <v>160</v>
      </c>
      <c r="B269" s="2"/>
      <c r="C269" s="2"/>
      <c r="D269" s="2"/>
    </row>
    <row r="270" spans="1:15" x14ac:dyDescent="0.25">
      <c r="A270" s="2" t="s">
        <v>68</v>
      </c>
      <c r="B270" s="2">
        <v>37</v>
      </c>
      <c r="C270" s="2" t="s">
        <v>163</v>
      </c>
      <c r="D270" s="2">
        <v>91</v>
      </c>
    </row>
    <row r="271" spans="1:15" x14ac:dyDescent="0.25">
      <c r="A271" s="2" t="s">
        <v>70</v>
      </c>
      <c r="B271" s="2" t="s">
        <v>170</v>
      </c>
      <c r="C271" s="2" t="s">
        <v>164</v>
      </c>
      <c r="D271" s="2" t="s">
        <v>171</v>
      </c>
    </row>
    <row r="272" spans="1:15" ht="30" x14ac:dyDescent="0.25">
      <c r="A272" s="12" t="s">
        <v>172</v>
      </c>
      <c r="B272">
        <f>COUNT(B265:B271)</f>
        <v>4</v>
      </c>
    </row>
    <row r="273" spans="1:11" ht="30" x14ac:dyDescent="0.25">
      <c r="A273" s="12" t="s">
        <v>173</v>
      </c>
      <c r="B273">
        <f>COUNTA(B265:B272)</f>
        <v>7</v>
      </c>
    </row>
    <row r="278" spans="1:11" x14ac:dyDescent="0.25">
      <c r="A278" s="1" t="s">
        <v>0</v>
      </c>
      <c r="B278" s="1" t="s">
        <v>154</v>
      </c>
      <c r="C278" s="1" t="s">
        <v>155</v>
      </c>
      <c r="D278" s="1" t="s">
        <v>174</v>
      </c>
      <c r="E278" s="1" t="s">
        <v>175</v>
      </c>
      <c r="F278" t="s">
        <v>179</v>
      </c>
      <c r="J278" s="1" t="s">
        <v>175</v>
      </c>
      <c r="K278" s="1" t="s">
        <v>174</v>
      </c>
    </row>
    <row r="279" spans="1:11" x14ac:dyDescent="0.25">
      <c r="A279" s="2" t="s">
        <v>58</v>
      </c>
      <c r="B279" s="2">
        <v>28</v>
      </c>
      <c r="C279" s="2" t="s">
        <v>156</v>
      </c>
      <c r="D279" s="2">
        <v>95</v>
      </c>
      <c r="E279" s="2" t="s">
        <v>176</v>
      </c>
      <c r="F279">
        <f>COUNTIFS(E279:E285, J279, D279:D285, "&gt;" &amp; K279)</f>
        <v>3</v>
      </c>
      <c r="J279" t="s">
        <v>176</v>
      </c>
      <c r="K279">
        <v>50</v>
      </c>
    </row>
    <row r="280" spans="1:11" x14ac:dyDescent="0.25">
      <c r="A280" s="2" t="s">
        <v>60</v>
      </c>
      <c r="B280" s="2" t="s">
        <v>167</v>
      </c>
      <c r="C280" s="2" t="s">
        <v>157</v>
      </c>
      <c r="D280" s="2">
        <v>70</v>
      </c>
      <c r="E280" s="2" t="s">
        <v>176</v>
      </c>
    </row>
    <row r="281" spans="1:11" x14ac:dyDescent="0.25">
      <c r="A281" s="2" t="s">
        <v>62</v>
      </c>
      <c r="B281" s="2">
        <v>26</v>
      </c>
      <c r="C281" s="2"/>
      <c r="D281" s="2">
        <v>80</v>
      </c>
      <c r="E281" s="2" t="s">
        <v>177</v>
      </c>
    </row>
    <row r="282" spans="1:11" x14ac:dyDescent="0.25">
      <c r="A282" s="2" t="s">
        <v>64</v>
      </c>
      <c r="B282" s="2">
        <v>31</v>
      </c>
      <c r="C282" s="2" t="s">
        <v>159</v>
      </c>
      <c r="D282" s="2" t="s">
        <v>181</v>
      </c>
      <c r="E282" s="2" t="s">
        <v>176</v>
      </c>
    </row>
    <row r="283" spans="1:11" x14ac:dyDescent="0.25">
      <c r="A283" s="2" t="s">
        <v>160</v>
      </c>
      <c r="B283" s="2"/>
      <c r="C283" s="2"/>
      <c r="D283" s="2">
        <v>20</v>
      </c>
      <c r="E283" s="2" t="s">
        <v>178</v>
      </c>
    </row>
    <row r="284" spans="1:11" x14ac:dyDescent="0.25">
      <c r="A284" s="2" t="s">
        <v>68</v>
      </c>
      <c r="B284" s="2">
        <v>37</v>
      </c>
      <c r="C284" s="2" t="s">
        <v>163</v>
      </c>
      <c r="D284" s="2">
        <v>91</v>
      </c>
      <c r="E284" s="2" t="s">
        <v>176</v>
      </c>
    </row>
    <row r="285" spans="1:11" x14ac:dyDescent="0.25">
      <c r="A285" s="2" t="s">
        <v>70</v>
      </c>
      <c r="B285" s="2" t="s">
        <v>170</v>
      </c>
      <c r="C285" s="2" t="s">
        <v>164</v>
      </c>
      <c r="D285" s="2">
        <v>40</v>
      </c>
      <c r="E285" s="2" t="s">
        <v>177</v>
      </c>
    </row>
    <row r="286" spans="1:11" ht="30" x14ac:dyDescent="0.25">
      <c r="A286" s="12" t="s">
        <v>182</v>
      </c>
      <c r="D286">
        <f>AVERAGE(D279:D285)</f>
        <v>66</v>
      </c>
    </row>
    <row r="287" spans="1:11" ht="75" x14ac:dyDescent="0.25">
      <c r="A287" s="13" t="s">
        <v>183</v>
      </c>
      <c r="D287">
        <f>AVERAGEA(D279:D285)</f>
        <v>56.571428571428569</v>
      </c>
    </row>
    <row r="293" spans="1:8" ht="63.75" x14ac:dyDescent="1">
      <c r="A293" s="5" t="s">
        <v>184</v>
      </c>
      <c r="B293" s="4"/>
      <c r="C293" s="4"/>
      <c r="D293" s="4"/>
      <c r="E293" s="4"/>
      <c r="F293" s="4"/>
      <c r="G293" s="4"/>
      <c r="H293" s="4"/>
    </row>
    <row r="294" spans="1:8" x14ac:dyDescent="0.25">
      <c r="A294" t="s">
        <v>202</v>
      </c>
    </row>
    <row r="296" spans="1:8" x14ac:dyDescent="0.25">
      <c r="B296" s="1" t="s">
        <v>185</v>
      </c>
      <c r="C296" s="1" t="s">
        <v>186</v>
      </c>
      <c r="D296" s="1" t="s">
        <v>187</v>
      </c>
    </row>
    <row r="297" spans="1:8" x14ac:dyDescent="0.25">
      <c r="B297" s="2">
        <v>12</v>
      </c>
      <c r="C297" s="2">
        <v>7</v>
      </c>
      <c r="D297" s="2">
        <v>3</v>
      </c>
    </row>
    <row r="298" spans="1:8" x14ac:dyDescent="0.25">
      <c r="B298" s="2">
        <v>25</v>
      </c>
      <c r="C298" s="2">
        <v>14</v>
      </c>
      <c r="D298" s="2">
        <v>9</v>
      </c>
    </row>
    <row r="299" spans="1:8" x14ac:dyDescent="0.25">
      <c r="B299" s="2">
        <v>8</v>
      </c>
      <c r="C299" s="2">
        <v>19</v>
      </c>
      <c r="D299" s="2">
        <v>6</v>
      </c>
    </row>
    <row r="300" spans="1:8" x14ac:dyDescent="0.25">
      <c r="B300" s="2">
        <v>17</v>
      </c>
      <c r="C300" s="2">
        <v>4</v>
      </c>
      <c r="D300" s="2">
        <v>22</v>
      </c>
    </row>
    <row r="301" spans="1:8" x14ac:dyDescent="0.25">
      <c r="B301" s="2">
        <v>31</v>
      </c>
      <c r="C301" s="2">
        <v>11</v>
      </c>
      <c r="D301" s="2">
        <v>5</v>
      </c>
    </row>
    <row r="302" spans="1:8" x14ac:dyDescent="0.25">
      <c r="B302" s="4">
        <f>MAX(B297:B301)</f>
        <v>31</v>
      </c>
      <c r="C302" s="4">
        <f t="shared" ref="C302:D302" si="19">MAX(C297:C301)</f>
        <v>19</v>
      </c>
      <c r="D302" s="4">
        <f t="shared" si="19"/>
        <v>22</v>
      </c>
    </row>
    <row r="303" spans="1:8" x14ac:dyDescent="0.25">
      <c r="B303" s="4">
        <f>MIN(B297:B301)</f>
        <v>8</v>
      </c>
      <c r="C303" s="4">
        <f t="shared" ref="C303:D303" si="20">MIN(C297:C301)</f>
        <v>4</v>
      </c>
      <c r="D303" s="4">
        <f t="shared" si="20"/>
        <v>3</v>
      </c>
    </row>
    <row r="308" spans="1:5" x14ac:dyDescent="0.25">
      <c r="B308" s="1" t="s">
        <v>124</v>
      </c>
      <c r="C308" s="1" t="s">
        <v>125</v>
      </c>
      <c r="D308" s="1" t="s">
        <v>126</v>
      </c>
      <c r="E308" s="1" t="s">
        <v>127</v>
      </c>
    </row>
    <row r="309" spans="1:5" x14ac:dyDescent="0.25">
      <c r="B309" s="2" t="s">
        <v>128</v>
      </c>
      <c r="C309" s="2" t="s">
        <v>129</v>
      </c>
      <c r="D309" s="2" t="s">
        <v>130</v>
      </c>
      <c r="E309" s="2">
        <v>1200</v>
      </c>
    </row>
    <row r="310" spans="1:5" x14ac:dyDescent="0.25">
      <c r="B310" s="2" t="s">
        <v>131</v>
      </c>
      <c r="C310" s="2" t="s">
        <v>132</v>
      </c>
      <c r="D310" s="2" t="s">
        <v>133</v>
      </c>
      <c r="E310" s="2">
        <v>800</v>
      </c>
    </row>
    <row r="311" spans="1:5" x14ac:dyDescent="0.25">
      <c r="B311" s="2" t="s">
        <v>128</v>
      </c>
      <c r="C311" s="2" t="s">
        <v>129</v>
      </c>
      <c r="D311" s="2" t="s">
        <v>134</v>
      </c>
      <c r="E311" s="2">
        <v>150</v>
      </c>
    </row>
    <row r="312" spans="1:5" x14ac:dyDescent="0.25">
      <c r="B312" s="2" t="s">
        <v>135</v>
      </c>
      <c r="C312" s="2" t="s">
        <v>136</v>
      </c>
      <c r="D312" s="2" t="s">
        <v>133</v>
      </c>
      <c r="E312" s="2">
        <v>600</v>
      </c>
    </row>
    <row r="313" spans="1:5" x14ac:dyDescent="0.25">
      <c r="B313" s="2" t="s">
        <v>131</v>
      </c>
      <c r="C313" s="2" t="s">
        <v>129</v>
      </c>
      <c r="D313" s="2" t="s">
        <v>130</v>
      </c>
      <c r="E313" s="2">
        <v>1300</v>
      </c>
    </row>
    <row r="314" spans="1:5" x14ac:dyDescent="0.25">
      <c r="B314" s="2" t="s">
        <v>190</v>
      </c>
      <c r="C314" s="2" t="s">
        <v>132</v>
      </c>
      <c r="D314" s="2" t="s">
        <v>134</v>
      </c>
      <c r="E314" s="2">
        <v>200</v>
      </c>
    </row>
    <row r="315" spans="1:5" x14ac:dyDescent="0.25">
      <c r="B315" s="2" t="s">
        <v>135</v>
      </c>
      <c r="C315" s="2" t="s">
        <v>136</v>
      </c>
      <c r="D315" s="2" t="s">
        <v>130</v>
      </c>
      <c r="E315" s="2">
        <v>1100</v>
      </c>
    </row>
    <row r="316" spans="1:5" x14ac:dyDescent="0.25">
      <c r="B316" s="2" t="s">
        <v>128</v>
      </c>
      <c r="C316" s="2" t="s">
        <v>132</v>
      </c>
      <c r="D316" s="2" t="s">
        <v>133</v>
      </c>
      <c r="E316" s="2">
        <v>700</v>
      </c>
    </row>
    <row r="317" spans="1:5" x14ac:dyDescent="0.25">
      <c r="B317" s="2" t="s">
        <v>190</v>
      </c>
      <c r="C317" s="2" t="s">
        <v>129</v>
      </c>
      <c r="D317" s="2" t="s">
        <v>134</v>
      </c>
      <c r="E317" s="2">
        <v>180</v>
      </c>
    </row>
    <row r="318" spans="1:5" x14ac:dyDescent="0.25">
      <c r="B318" s="2" t="s">
        <v>131</v>
      </c>
      <c r="C318" s="2" t="s">
        <v>132</v>
      </c>
      <c r="D318" s="2" t="s">
        <v>130</v>
      </c>
      <c r="E318" s="2">
        <v>1400</v>
      </c>
    </row>
    <row r="319" spans="1:5" x14ac:dyDescent="0.25">
      <c r="A319" s="4" t="s">
        <v>188</v>
      </c>
      <c r="B319" s="4">
        <f>_xlfn.MAXIFS(E309:E318,C309:C318,"Norte")</f>
        <v>1300</v>
      </c>
      <c r="C319" s="4"/>
      <c r="D319" s="4"/>
      <c r="E319" s="4"/>
    </row>
    <row r="320" spans="1:5" x14ac:dyDescent="0.25">
      <c r="A320" s="4" t="s">
        <v>189</v>
      </c>
      <c r="B320" s="4">
        <f>_xlfn.MINIFS(E309:E318,C309:C318,"Sur")</f>
        <v>200</v>
      </c>
      <c r="C320" s="4"/>
      <c r="D320" s="4"/>
      <c r="E320" s="4"/>
    </row>
    <row r="328" spans="1:6" ht="63.75" x14ac:dyDescent="1">
      <c r="A328" s="5" t="s">
        <v>191</v>
      </c>
      <c r="B328" s="4"/>
      <c r="C328" s="4"/>
      <c r="D328" s="4"/>
      <c r="E328" s="4"/>
      <c r="F328" s="4"/>
    </row>
    <row r="329" spans="1:6" x14ac:dyDescent="0.25">
      <c r="A329" t="s">
        <v>203</v>
      </c>
    </row>
    <row r="332" spans="1:6" x14ac:dyDescent="0.25">
      <c r="A332" s="1" t="s">
        <v>153</v>
      </c>
      <c r="B332" s="1" t="s">
        <v>0</v>
      </c>
      <c r="C332" s="1" t="s">
        <v>192</v>
      </c>
      <c r="D332" s="1" t="s">
        <v>193</v>
      </c>
    </row>
    <row r="333" spans="1:6" x14ac:dyDescent="0.25">
      <c r="A333" s="2">
        <v>101</v>
      </c>
      <c r="B333" s="2" t="s">
        <v>58</v>
      </c>
      <c r="C333" s="2" t="s">
        <v>127</v>
      </c>
      <c r="D333" s="2">
        <v>850000</v>
      </c>
    </row>
    <row r="334" spans="1:6" x14ac:dyDescent="0.25">
      <c r="A334" s="2">
        <v>102</v>
      </c>
      <c r="B334" s="2" t="s">
        <v>60</v>
      </c>
      <c r="C334" s="2" t="s">
        <v>194</v>
      </c>
      <c r="D334" s="2">
        <v>910000</v>
      </c>
    </row>
    <row r="335" spans="1:6" x14ac:dyDescent="0.25">
      <c r="A335" s="2">
        <v>103</v>
      </c>
      <c r="B335" s="2" t="s">
        <v>62</v>
      </c>
      <c r="C335" s="2" t="s">
        <v>195</v>
      </c>
      <c r="D335" s="2">
        <v>980000</v>
      </c>
    </row>
    <row r="336" spans="1:6" x14ac:dyDescent="0.25">
      <c r="A336" s="2">
        <v>104</v>
      </c>
      <c r="B336" s="2" t="s">
        <v>64</v>
      </c>
      <c r="C336" s="2" t="s">
        <v>196</v>
      </c>
      <c r="D336" s="2">
        <v>870000</v>
      </c>
    </row>
    <row r="337" spans="1:5" x14ac:dyDescent="0.25">
      <c r="A337" s="2">
        <v>105</v>
      </c>
      <c r="B337" s="2" t="s">
        <v>160</v>
      </c>
      <c r="C337" s="2" t="s">
        <v>197</v>
      </c>
      <c r="D337" s="2">
        <v>1050000</v>
      </c>
    </row>
    <row r="338" spans="1:5" x14ac:dyDescent="0.25">
      <c r="A338" s="2">
        <v>106</v>
      </c>
      <c r="B338" s="2" t="s">
        <v>68</v>
      </c>
      <c r="C338" s="2" t="s">
        <v>195</v>
      </c>
      <c r="D338" s="2">
        <v>930000</v>
      </c>
    </row>
    <row r="339" spans="1:5" x14ac:dyDescent="0.25">
      <c r="A339" s="2">
        <v>107</v>
      </c>
      <c r="B339" s="2" t="s">
        <v>70</v>
      </c>
      <c r="C339" s="2" t="s">
        <v>127</v>
      </c>
      <c r="D339" s="2">
        <v>890000</v>
      </c>
    </row>
    <row r="344" spans="1:5" x14ac:dyDescent="0.25">
      <c r="A344" s="4" t="s">
        <v>198</v>
      </c>
      <c r="B344" t="str">
        <f>VLOOKUP(B345,A333:D339,3,FALSE)</f>
        <v>Finanzas</v>
      </c>
      <c r="D344" s="4" t="s">
        <v>200</v>
      </c>
      <c r="E344" t="str">
        <f>_xlfn.XLOOKUP(B345,A333:A339,C333:C339)</f>
        <v>Finanzas</v>
      </c>
    </row>
    <row r="345" spans="1:5" x14ac:dyDescent="0.25">
      <c r="A345" t="s">
        <v>199</v>
      </c>
      <c r="B345">
        <v>106</v>
      </c>
    </row>
    <row r="348" spans="1:5" ht="63.75" x14ac:dyDescent="1">
      <c r="A348" s="5" t="s">
        <v>204</v>
      </c>
      <c r="B348" s="4"/>
      <c r="C348" s="4"/>
    </row>
    <row r="349" spans="1:5" x14ac:dyDescent="0.25">
      <c r="A349" t="s">
        <v>217</v>
      </c>
    </row>
    <row r="351" spans="1:5" x14ac:dyDescent="0.25">
      <c r="A351" s="1" t="s">
        <v>126</v>
      </c>
      <c r="B351" s="1" t="s">
        <v>205</v>
      </c>
      <c r="C351" s="1" t="s">
        <v>206</v>
      </c>
      <c r="D351" s="1" t="s">
        <v>207</v>
      </c>
    </row>
    <row r="352" spans="1:5" x14ac:dyDescent="0.25">
      <c r="A352" s="2" t="s">
        <v>130</v>
      </c>
      <c r="B352" s="2" t="s">
        <v>208</v>
      </c>
      <c r="C352" s="2">
        <v>12</v>
      </c>
      <c r="D352" s="2">
        <v>850000</v>
      </c>
    </row>
    <row r="353" spans="1:4" x14ac:dyDescent="0.25">
      <c r="A353" s="2" t="s">
        <v>133</v>
      </c>
      <c r="B353" s="2" t="s">
        <v>208</v>
      </c>
      <c r="C353" s="2">
        <v>8</v>
      </c>
      <c r="D353" s="2">
        <v>300000</v>
      </c>
    </row>
    <row r="354" spans="1:4" x14ac:dyDescent="0.25">
      <c r="A354" s="2" t="s">
        <v>209</v>
      </c>
      <c r="B354" s="2" t="s">
        <v>210</v>
      </c>
      <c r="C354" s="2">
        <v>25</v>
      </c>
      <c r="D354" s="2">
        <v>75000</v>
      </c>
    </row>
    <row r="355" spans="1:4" x14ac:dyDescent="0.25">
      <c r="A355" s="2" t="s">
        <v>211</v>
      </c>
      <c r="B355" s="2" t="s">
        <v>210</v>
      </c>
      <c r="C355" s="2">
        <v>10</v>
      </c>
      <c r="D355" s="2">
        <v>180000</v>
      </c>
    </row>
    <row r="356" spans="1:4" x14ac:dyDescent="0.25">
      <c r="A356" s="2" t="s">
        <v>134</v>
      </c>
      <c r="B356" s="2" t="s">
        <v>208</v>
      </c>
      <c r="C356" s="2">
        <v>40</v>
      </c>
      <c r="D356" s="2">
        <v>25000</v>
      </c>
    </row>
    <row r="357" spans="1:4" x14ac:dyDescent="0.25">
      <c r="A357" s="2" t="s">
        <v>212</v>
      </c>
      <c r="B357" s="2" t="s">
        <v>213</v>
      </c>
      <c r="C357" s="2">
        <v>60</v>
      </c>
      <c r="D357" s="2">
        <v>5500</v>
      </c>
    </row>
    <row r="358" spans="1:4" x14ac:dyDescent="0.25">
      <c r="A358" s="2" t="s">
        <v>214</v>
      </c>
      <c r="B358" s="2" t="s">
        <v>208</v>
      </c>
      <c r="C358" s="2">
        <v>35</v>
      </c>
      <c r="D358" s="2">
        <v>18000</v>
      </c>
    </row>
    <row r="359" spans="1:4" x14ac:dyDescent="0.25">
      <c r="A359" s="2" t="s">
        <v>215</v>
      </c>
      <c r="B359" s="2" t="s">
        <v>213</v>
      </c>
      <c r="C359" s="2">
        <v>90</v>
      </c>
      <c r="D359" s="2">
        <v>1000</v>
      </c>
    </row>
    <row r="363" spans="1:4" x14ac:dyDescent="0.25">
      <c r="A363" t="s">
        <v>216</v>
      </c>
    </row>
    <row r="364" spans="1:4" x14ac:dyDescent="0.25">
      <c r="A364" t="str" cm="1">
        <f t="array" ref="A364:D367">_xlfn._xlws.FILTER(Tabla3[#All],Tabla3[[#All],[Categoría]]="Tecnología","Sin datos")</f>
        <v>Laptop</v>
      </c>
      <c r="B364" t="str">
        <v>Tecnología</v>
      </c>
      <c r="C364">
        <v>12</v>
      </c>
      <c r="D364">
        <v>850000</v>
      </c>
    </row>
    <row r="365" spans="1:4" x14ac:dyDescent="0.25">
      <c r="A365" t="str">
        <v>Monitor</v>
      </c>
      <c r="B365" t="str">
        <v>Tecnología</v>
      </c>
      <c r="C365">
        <v>8</v>
      </c>
      <c r="D365">
        <v>300000</v>
      </c>
    </row>
    <row r="366" spans="1:4" x14ac:dyDescent="0.25">
      <c r="A366" t="str">
        <v>Teclado</v>
      </c>
      <c r="B366" t="str">
        <v>Tecnología</v>
      </c>
      <c r="C366">
        <v>40</v>
      </c>
      <c r="D366">
        <v>25000</v>
      </c>
    </row>
    <row r="367" spans="1:4" x14ac:dyDescent="0.25">
      <c r="A367" t="str">
        <v>Mouse</v>
      </c>
      <c r="B367" t="str">
        <v>Tecnología</v>
      </c>
      <c r="C367">
        <v>35</v>
      </c>
      <c r="D367">
        <v>18000</v>
      </c>
    </row>
    <row r="372" spans="1:7" ht="63.75" x14ac:dyDescent="1">
      <c r="A372" s="5" t="s">
        <v>218</v>
      </c>
      <c r="B372" s="4"/>
      <c r="C372" s="4"/>
      <c r="D372" s="4"/>
      <c r="E372" s="4"/>
      <c r="F372" s="4"/>
      <c r="G372" s="4"/>
    </row>
    <row r="374" spans="1:7" x14ac:dyDescent="0.25">
      <c r="A374" s="1" t="s">
        <v>126</v>
      </c>
      <c r="B374" s="1" t="s">
        <v>205</v>
      </c>
      <c r="C374" s="1" t="s">
        <v>206</v>
      </c>
      <c r="D374" s="1" t="s">
        <v>207</v>
      </c>
    </row>
    <row r="375" spans="1:7" x14ac:dyDescent="0.25">
      <c r="A375" s="2" t="s">
        <v>130</v>
      </c>
      <c r="B375" s="2" t="s">
        <v>208</v>
      </c>
      <c r="C375" s="2">
        <v>12</v>
      </c>
      <c r="D375" s="2">
        <v>850000</v>
      </c>
    </row>
    <row r="376" spans="1:7" x14ac:dyDescent="0.25">
      <c r="A376" s="2" t="s">
        <v>133</v>
      </c>
      <c r="B376" s="2" t="s">
        <v>208</v>
      </c>
      <c r="C376" s="2">
        <v>8</v>
      </c>
      <c r="D376" s="2">
        <v>300000</v>
      </c>
    </row>
    <row r="377" spans="1:7" x14ac:dyDescent="0.25">
      <c r="A377" s="2" t="s">
        <v>209</v>
      </c>
      <c r="B377" s="2" t="s">
        <v>210</v>
      </c>
      <c r="C377" s="2">
        <v>25</v>
      </c>
      <c r="D377" s="2">
        <v>75000</v>
      </c>
    </row>
    <row r="378" spans="1:7" x14ac:dyDescent="0.25">
      <c r="A378" s="2" t="s">
        <v>211</v>
      </c>
      <c r="B378" s="2" t="s">
        <v>210</v>
      </c>
      <c r="C378" s="2">
        <v>10</v>
      </c>
      <c r="D378" s="2">
        <v>180000</v>
      </c>
    </row>
    <row r="379" spans="1:7" x14ac:dyDescent="0.25">
      <c r="A379" s="2" t="s">
        <v>134</v>
      </c>
      <c r="B379" s="2" t="s">
        <v>208</v>
      </c>
      <c r="C379" s="2">
        <v>40</v>
      </c>
      <c r="D379" s="2">
        <v>25000</v>
      </c>
    </row>
    <row r="380" spans="1:7" x14ac:dyDescent="0.25">
      <c r="A380" s="2" t="s">
        <v>212</v>
      </c>
      <c r="B380" s="2" t="s">
        <v>213</v>
      </c>
      <c r="C380" s="2">
        <v>60</v>
      </c>
      <c r="D380" s="2">
        <v>5500</v>
      </c>
    </row>
    <row r="381" spans="1:7" x14ac:dyDescent="0.25">
      <c r="A381" s="2" t="s">
        <v>214</v>
      </c>
      <c r="B381" s="2" t="s">
        <v>208</v>
      </c>
      <c r="C381" s="2">
        <v>35</v>
      </c>
      <c r="D381" s="2">
        <v>18000</v>
      </c>
    </row>
    <row r="382" spans="1:7" x14ac:dyDescent="0.25">
      <c r="A382" s="2" t="s">
        <v>215</v>
      </c>
      <c r="B382" s="2" t="s">
        <v>213</v>
      </c>
      <c r="C382" s="2">
        <v>90</v>
      </c>
      <c r="D382" s="2">
        <v>1000</v>
      </c>
    </row>
    <row r="384" spans="1:7" x14ac:dyDescent="0.25">
      <c r="A384" t="s">
        <v>219</v>
      </c>
    </row>
    <row r="385" spans="1:4" x14ac:dyDescent="0.25">
      <c r="A385" t="str" cm="1">
        <f t="array" ref="A385:D392">_xlfn._xlws.SORT(Tabla35[],4,)</f>
        <v>Agua Mineral</v>
      </c>
      <c r="B385" t="str">
        <v>Alimentos</v>
      </c>
      <c r="C385">
        <v>90</v>
      </c>
      <c r="D385">
        <v>1000</v>
      </c>
    </row>
    <row r="386" spans="1:4" x14ac:dyDescent="0.25">
      <c r="A386" t="str">
        <v>Café</v>
      </c>
      <c r="B386" t="str">
        <v>Alimentos</v>
      </c>
      <c r="C386">
        <v>60</v>
      </c>
      <c r="D386">
        <v>5500</v>
      </c>
    </row>
    <row r="387" spans="1:4" x14ac:dyDescent="0.25">
      <c r="A387" t="str">
        <v>Mouse</v>
      </c>
      <c r="B387" t="str">
        <v>Tecnología</v>
      </c>
      <c r="C387">
        <v>35</v>
      </c>
      <c r="D387">
        <v>18000</v>
      </c>
    </row>
    <row r="388" spans="1:4" x14ac:dyDescent="0.25">
      <c r="A388" t="str">
        <v>Teclado</v>
      </c>
      <c r="B388" t="str">
        <v>Tecnología</v>
      </c>
      <c r="C388">
        <v>40</v>
      </c>
      <c r="D388">
        <v>25000</v>
      </c>
    </row>
    <row r="389" spans="1:4" x14ac:dyDescent="0.25">
      <c r="A389" t="str">
        <v>Silla</v>
      </c>
      <c r="B389" t="str">
        <v>Muebles</v>
      </c>
      <c r="C389">
        <v>25</v>
      </c>
      <c r="D389">
        <v>75000</v>
      </c>
    </row>
    <row r="390" spans="1:4" x14ac:dyDescent="0.25">
      <c r="A390" t="str">
        <v>Escritorio</v>
      </c>
      <c r="B390" t="str">
        <v>Muebles</v>
      </c>
      <c r="C390">
        <v>10</v>
      </c>
      <c r="D390">
        <v>180000</v>
      </c>
    </row>
    <row r="391" spans="1:4" x14ac:dyDescent="0.25">
      <c r="A391" t="str">
        <v>Monitor</v>
      </c>
      <c r="B391" t="str">
        <v>Tecnología</v>
      </c>
      <c r="C391">
        <v>8</v>
      </c>
      <c r="D391">
        <v>300000</v>
      </c>
    </row>
    <row r="392" spans="1:4" x14ac:dyDescent="0.25">
      <c r="A392" t="str">
        <v>Laptop</v>
      </c>
      <c r="B392" t="str">
        <v>Tecnología</v>
      </c>
      <c r="C392">
        <v>12</v>
      </c>
      <c r="D392">
        <v>850000</v>
      </c>
    </row>
    <row r="396" spans="1:4" x14ac:dyDescent="0.25">
      <c r="A396" t="s">
        <v>220</v>
      </c>
    </row>
    <row r="397" spans="1:4" x14ac:dyDescent="0.25">
      <c r="A397" t="str" cm="1">
        <f t="array" ref="A397:C404">_xlfn.SORTBY(Tabla35[[Producto]:[Stock]],Tabla35[Stock],1)</f>
        <v>Monitor</v>
      </c>
      <c r="B397" t="str">
        <v>Tecnología</v>
      </c>
      <c r="C397">
        <v>8</v>
      </c>
    </row>
    <row r="398" spans="1:4" x14ac:dyDescent="0.25">
      <c r="A398" t="str">
        <v>Escritorio</v>
      </c>
      <c r="B398" t="str">
        <v>Muebles</v>
      </c>
      <c r="C398">
        <v>10</v>
      </c>
    </row>
    <row r="399" spans="1:4" x14ac:dyDescent="0.25">
      <c r="A399" t="str">
        <v>Laptop</v>
      </c>
      <c r="B399" t="str">
        <v>Tecnología</v>
      </c>
      <c r="C399">
        <v>12</v>
      </c>
    </row>
    <row r="400" spans="1:4" x14ac:dyDescent="0.25">
      <c r="A400" t="str">
        <v>Silla</v>
      </c>
      <c r="B400" t="str">
        <v>Muebles</v>
      </c>
      <c r="C400">
        <v>25</v>
      </c>
    </row>
    <row r="401" spans="1:10" x14ac:dyDescent="0.25">
      <c r="A401" t="str">
        <v>Mouse</v>
      </c>
      <c r="B401" t="str">
        <v>Tecnología</v>
      </c>
      <c r="C401">
        <v>35</v>
      </c>
    </row>
    <row r="402" spans="1:10" x14ac:dyDescent="0.25">
      <c r="A402" t="str">
        <v>Teclado</v>
      </c>
      <c r="B402" t="str">
        <v>Tecnología</v>
      </c>
      <c r="C402">
        <v>40</v>
      </c>
    </row>
    <row r="403" spans="1:10" x14ac:dyDescent="0.25">
      <c r="A403" t="str">
        <v>Café</v>
      </c>
      <c r="B403" t="str">
        <v>Alimentos</v>
      </c>
      <c r="C403">
        <v>60</v>
      </c>
    </row>
    <row r="404" spans="1:10" x14ac:dyDescent="0.25">
      <c r="A404" t="str">
        <v>Agua Mineral</v>
      </c>
      <c r="B404" t="str">
        <v>Alimentos</v>
      </c>
      <c r="C404">
        <v>90</v>
      </c>
    </row>
    <row r="408" spans="1:10" ht="63.75" x14ac:dyDescent="1">
      <c r="A408" s="14" t="s">
        <v>221</v>
      </c>
      <c r="B408" s="15"/>
      <c r="C408" s="15"/>
      <c r="D408" s="15"/>
      <c r="E408" s="15"/>
      <c r="F408" s="15"/>
      <c r="G408" s="15"/>
      <c r="H408" s="15"/>
      <c r="I408" s="15"/>
      <c r="J408" s="15"/>
    </row>
    <row r="413" spans="1:10" x14ac:dyDescent="0.25">
      <c r="A413" s="1" t="s">
        <v>126</v>
      </c>
      <c r="B413" s="1" t="s">
        <v>205</v>
      </c>
      <c r="C413" s="1" t="s">
        <v>206</v>
      </c>
      <c r="D413" s="1" t="s">
        <v>207</v>
      </c>
    </row>
    <row r="414" spans="1:10" x14ac:dyDescent="0.25">
      <c r="A414" s="2" t="s">
        <v>130</v>
      </c>
      <c r="B414" s="2" t="s">
        <v>208</v>
      </c>
      <c r="C414" s="2">
        <v>12</v>
      </c>
      <c r="D414" s="2">
        <v>850000</v>
      </c>
    </row>
    <row r="415" spans="1:10" x14ac:dyDescent="0.25">
      <c r="A415" s="2" t="s">
        <v>133</v>
      </c>
      <c r="B415" s="2" t="s">
        <v>208</v>
      </c>
      <c r="C415" s="2">
        <v>8</v>
      </c>
      <c r="D415" s="2">
        <v>300000</v>
      </c>
    </row>
    <row r="416" spans="1:10" x14ac:dyDescent="0.25">
      <c r="A416" s="2" t="s">
        <v>209</v>
      </c>
      <c r="B416" s="2" t="s">
        <v>210</v>
      </c>
      <c r="C416" s="2">
        <v>25</v>
      </c>
      <c r="D416" s="2">
        <v>75000</v>
      </c>
    </row>
    <row r="417" spans="1:4" x14ac:dyDescent="0.25">
      <c r="A417" s="2" t="s">
        <v>211</v>
      </c>
      <c r="B417" s="2" t="s">
        <v>210</v>
      </c>
      <c r="C417" s="2">
        <v>10</v>
      </c>
      <c r="D417" s="2">
        <v>180000</v>
      </c>
    </row>
    <row r="418" spans="1:4" x14ac:dyDescent="0.25">
      <c r="A418" s="2" t="s">
        <v>134</v>
      </c>
      <c r="B418" s="2" t="s">
        <v>208</v>
      </c>
      <c r="C418" s="2">
        <v>40</v>
      </c>
      <c r="D418" s="2">
        <v>25000</v>
      </c>
    </row>
    <row r="419" spans="1:4" x14ac:dyDescent="0.25">
      <c r="A419" s="2" t="s">
        <v>212</v>
      </c>
      <c r="B419" s="2" t="s">
        <v>213</v>
      </c>
      <c r="C419" s="2">
        <v>60</v>
      </c>
      <c r="D419" s="2">
        <v>5500</v>
      </c>
    </row>
    <row r="420" spans="1:4" x14ac:dyDescent="0.25">
      <c r="A420" s="2" t="s">
        <v>214</v>
      </c>
      <c r="B420" s="2" t="s">
        <v>208</v>
      </c>
      <c r="C420" s="2">
        <v>35</v>
      </c>
      <c r="D420" s="2">
        <v>18000</v>
      </c>
    </row>
    <row r="421" spans="1:4" x14ac:dyDescent="0.25">
      <c r="A421" s="2" t="s">
        <v>215</v>
      </c>
      <c r="B421" s="2" t="s">
        <v>213</v>
      </c>
      <c r="C421" s="2">
        <v>90</v>
      </c>
      <c r="D421" s="2">
        <v>1000</v>
      </c>
    </row>
    <row r="426" spans="1:4" x14ac:dyDescent="0.25">
      <c r="A426" t="str" cm="1">
        <f t="array" ref="A426:D427">_xlfn._xlws.SORT(_xlfn._xlws.FILTER(Tabla356[],Tabla356[Categoría]="Muebles","Sin registro"),1,1)</f>
        <v>Escritorio</v>
      </c>
      <c r="B426" t="str">
        <v>Muebles</v>
      </c>
      <c r="C426">
        <v>10</v>
      </c>
      <c r="D426">
        <v>180000</v>
      </c>
    </row>
    <row r="427" spans="1:4" x14ac:dyDescent="0.25">
      <c r="A427" t="str">
        <v>Silla</v>
      </c>
      <c r="B427" t="str">
        <v>Muebles</v>
      </c>
      <c r="C427">
        <v>25</v>
      </c>
      <c r="D427">
        <v>75000</v>
      </c>
    </row>
    <row r="430" spans="1:4" x14ac:dyDescent="0.25">
      <c r="A430" t="str" cm="1">
        <f t="array" ref="A430:A432">_xlfn._xlws.SORT(_xlfn.UNIQUE(Tabla356[Categoría]))</f>
        <v>Alimentos</v>
      </c>
    </row>
    <row r="431" spans="1:4" x14ac:dyDescent="0.25">
      <c r="A431" t="str">
        <v>Muebles</v>
      </c>
    </row>
    <row r="432" spans="1:4" x14ac:dyDescent="0.25">
      <c r="A432" t="str">
        <v>Tecnología</v>
      </c>
    </row>
    <row r="435" spans="1:7" ht="63.75" x14ac:dyDescent="1">
      <c r="A435" s="14" t="s">
        <v>222</v>
      </c>
      <c r="B435" s="15"/>
      <c r="C435" s="15"/>
      <c r="D435" s="15"/>
      <c r="E435" s="15"/>
      <c r="F435" s="15"/>
      <c r="G435" s="15"/>
    </row>
    <row r="436" spans="1:7" x14ac:dyDescent="0.25">
      <c r="A436" t="s">
        <v>223</v>
      </c>
    </row>
    <row r="438" spans="1:7" x14ac:dyDescent="0.25">
      <c r="A438" s="16" t="s">
        <v>124</v>
      </c>
      <c r="B438" s="16" t="s">
        <v>126</v>
      </c>
      <c r="C438" s="16" t="s">
        <v>127</v>
      </c>
      <c r="E438" s="16" t="s">
        <v>124</v>
      </c>
      <c r="F438" s="16" t="s">
        <v>126</v>
      </c>
      <c r="G438" s="16" t="s">
        <v>127</v>
      </c>
    </row>
    <row r="439" spans="1:7" x14ac:dyDescent="0.25">
      <c r="A439" s="2" t="s">
        <v>128</v>
      </c>
      <c r="B439" s="2" t="s">
        <v>130</v>
      </c>
      <c r="C439" s="2">
        <v>5</v>
      </c>
      <c r="E439" s="2" t="s">
        <v>60</v>
      </c>
      <c r="F439" s="2" t="s">
        <v>214</v>
      </c>
      <c r="G439" s="2">
        <v>4</v>
      </c>
    </row>
    <row r="440" spans="1:7" x14ac:dyDescent="0.25">
      <c r="A440" s="2" t="s">
        <v>131</v>
      </c>
      <c r="B440" s="2" t="s">
        <v>133</v>
      </c>
      <c r="C440" s="2">
        <v>3</v>
      </c>
      <c r="E440" s="2" t="s">
        <v>128</v>
      </c>
      <c r="F440" s="2" t="s">
        <v>133</v>
      </c>
      <c r="G440" s="2">
        <v>2</v>
      </c>
    </row>
    <row r="441" spans="1:7" x14ac:dyDescent="0.25">
      <c r="A441" s="2" t="s">
        <v>135</v>
      </c>
      <c r="B441" s="2" t="s">
        <v>134</v>
      </c>
      <c r="C441" s="2">
        <v>7</v>
      </c>
      <c r="E441" s="2" t="s">
        <v>160</v>
      </c>
      <c r="F441" s="2" t="s">
        <v>130</v>
      </c>
      <c r="G441" s="2">
        <v>6</v>
      </c>
    </row>
    <row r="443" spans="1:7" x14ac:dyDescent="0.25">
      <c r="A443" s="17" t="s">
        <v>224</v>
      </c>
    </row>
    <row r="444" spans="1:7" x14ac:dyDescent="0.25">
      <c r="A444" t="str" cm="1">
        <f t="array" ref="A444:C450">_xlfn.VSTACK(A438:C441,E439:G441)</f>
        <v>Vendedor</v>
      </c>
      <c r="B444" t="str">
        <v>Producto</v>
      </c>
      <c r="C444" t="str">
        <v>Ventas</v>
      </c>
    </row>
    <row r="445" spans="1:7" x14ac:dyDescent="0.25">
      <c r="A445" t="str">
        <v>Ana</v>
      </c>
      <c r="B445" t="str">
        <v>Laptop</v>
      </c>
      <c r="C445">
        <v>5</v>
      </c>
    </row>
    <row r="446" spans="1:7" x14ac:dyDescent="0.25">
      <c r="A446" t="str">
        <v>Luis</v>
      </c>
      <c r="B446" t="str">
        <v>Monitor</v>
      </c>
      <c r="C446">
        <v>3</v>
      </c>
    </row>
    <row r="447" spans="1:7" x14ac:dyDescent="0.25">
      <c r="A447" t="str">
        <v>Marta</v>
      </c>
      <c r="B447" t="str">
        <v>Teclado</v>
      </c>
      <c r="C447">
        <v>7</v>
      </c>
    </row>
    <row r="448" spans="1:7" x14ac:dyDescent="0.25">
      <c r="A448" t="str">
        <v>Diego</v>
      </c>
      <c r="B448" t="str">
        <v>Mouse</v>
      </c>
      <c r="C448">
        <v>4</v>
      </c>
    </row>
    <row r="449" spans="1:7" x14ac:dyDescent="0.25">
      <c r="A449" t="str">
        <v>Ana</v>
      </c>
      <c r="B449" t="str">
        <v>Monitor</v>
      </c>
      <c r="C449">
        <v>2</v>
      </c>
    </row>
    <row r="450" spans="1:7" x14ac:dyDescent="0.25">
      <c r="A450" t="str">
        <v>Camila</v>
      </c>
      <c r="B450" t="str">
        <v>Laptop</v>
      </c>
      <c r="C450">
        <v>6</v>
      </c>
    </row>
    <row r="452" spans="1:7" x14ac:dyDescent="0.25">
      <c r="A452" s="17" t="s">
        <v>225</v>
      </c>
    </row>
    <row r="453" spans="1:7" x14ac:dyDescent="0.25">
      <c r="A453" t="str" cm="1">
        <f t="array" ref="A453:F456">_xlfn.HSTACK(A438:C441,E438:G441)</f>
        <v>Vendedor</v>
      </c>
      <c r="B453" t="str">
        <v>Producto</v>
      </c>
      <c r="C453" t="str">
        <v>Ventas</v>
      </c>
      <c r="D453" t="str">
        <v>Vendedor</v>
      </c>
      <c r="E453" t="str">
        <v>Producto</v>
      </c>
      <c r="F453" t="str">
        <v>Ventas</v>
      </c>
    </row>
    <row r="454" spans="1:7" x14ac:dyDescent="0.25">
      <c r="A454" t="str">
        <v>Ana</v>
      </c>
      <c r="B454" t="str">
        <v>Laptop</v>
      </c>
      <c r="C454">
        <v>5</v>
      </c>
      <c r="D454" t="str">
        <v>Diego</v>
      </c>
      <c r="E454" t="str">
        <v>Mouse</v>
      </c>
      <c r="F454">
        <v>4</v>
      </c>
    </row>
    <row r="455" spans="1:7" x14ac:dyDescent="0.25">
      <c r="A455" t="str">
        <v>Luis</v>
      </c>
      <c r="B455" t="str">
        <v>Monitor</v>
      </c>
      <c r="C455">
        <v>3</v>
      </c>
      <c r="D455" t="str">
        <v>Ana</v>
      </c>
      <c r="E455" t="str">
        <v>Monitor</v>
      </c>
      <c r="F455">
        <v>2</v>
      </c>
    </row>
    <row r="456" spans="1:7" x14ac:dyDescent="0.25">
      <c r="A456" t="str">
        <v>Marta</v>
      </c>
      <c r="B456" t="str">
        <v>Teclado</v>
      </c>
      <c r="C456">
        <v>7</v>
      </c>
      <c r="D456" t="str">
        <v>Camila</v>
      </c>
      <c r="E456" t="str">
        <v>Laptop</v>
      </c>
      <c r="F456">
        <v>6</v>
      </c>
    </row>
    <row r="459" spans="1:7" ht="63.75" x14ac:dyDescent="1">
      <c r="A459" s="14" t="s">
        <v>226</v>
      </c>
      <c r="B459" s="15"/>
      <c r="C459" s="15"/>
      <c r="D459" s="15"/>
      <c r="E459" s="15"/>
      <c r="F459" s="15"/>
      <c r="G459" s="15"/>
    </row>
    <row r="461" spans="1:7" x14ac:dyDescent="0.25">
      <c r="A461" t="s">
        <v>227</v>
      </c>
      <c r="B461" t="s">
        <v>228</v>
      </c>
      <c r="C461" t="s">
        <v>229</v>
      </c>
    </row>
    <row r="462" spans="1:7" x14ac:dyDescent="0.25">
      <c r="A462" s="2" t="s">
        <v>92</v>
      </c>
      <c r="B462" t="str">
        <f>_xlfn.TEXTBEFORE(A462,"/")</f>
        <v>Pan</v>
      </c>
      <c r="C462" t="str">
        <f>_xlfn.TEXTAFTER(A462,"/")</f>
        <v>//amasado</v>
      </c>
    </row>
    <row r="463" spans="1:7" x14ac:dyDescent="0.25">
      <c r="A463" s="2" t="s">
        <v>93</v>
      </c>
      <c r="B463" t="str">
        <f t="shared" ref="B463:B468" si="21">_xlfn.TEXTBEFORE(A463,"/")</f>
        <v>Leche</v>
      </c>
      <c r="C463" t="str">
        <f t="shared" ref="C463:C468" si="22">_xlfn.TEXTAFTER(A463,"/")</f>
        <v>v///egana</v>
      </c>
    </row>
    <row r="464" spans="1:7" x14ac:dyDescent="0.25">
      <c r="A464" s="2" t="s">
        <v>87</v>
      </c>
      <c r="B464" t="str">
        <f t="shared" si="21"/>
        <v>Arroz</v>
      </c>
      <c r="C464" t="str">
        <f t="shared" si="22"/>
        <v>frito</v>
      </c>
    </row>
    <row r="465" spans="1:3" x14ac:dyDescent="0.25">
      <c r="A465" s="2" t="s">
        <v>88</v>
      </c>
      <c r="B465" t="str">
        <f t="shared" si="21"/>
        <v>Café</v>
      </c>
      <c r="C465" t="str">
        <f t="shared" si="22"/>
        <v>barato</v>
      </c>
    </row>
    <row r="466" spans="1:3" x14ac:dyDescent="0.25">
      <c r="A466" s="2" t="s">
        <v>89</v>
      </c>
      <c r="B466" t="str">
        <f t="shared" si="21"/>
        <v/>
      </c>
      <c r="C466" t="str">
        <f t="shared" si="22"/>
        <v>Queso</v>
      </c>
    </row>
    <row r="467" spans="1:3" x14ac:dyDescent="0.25">
      <c r="A467" s="2" t="s">
        <v>94</v>
      </c>
      <c r="B467" t="str">
        <f t="shared" si="21"/>
        <v>Jugo</v>
      </c>
      <c r="C467" t="str">
        <f t="shared" si="22"/>
        <v>//barato</v>
      </c>
    </row>
    <row r="468" spans="1:3" x14ac:dyDescent="0.25">
      <c r="A468" s="2" t="s">
        <v>95</v>
      </c>
      <c r="B468" t="str">
        <f t="shared" si="21"/>
        <v>Galletas</v>
      </c>
      <c r="C468" t="str">
        <f t="shared" si="22"/>
        <v>saladas///</v>
      </c>
    </row>
    <row r="469" spans="1:3" x14ac:dyDescent="0.25">
      <c r="A469" s="18"/>
    </row>
  </sheetData>
  <conditionalFormatting sqref="F9:F18">
    <cfRule type="iconSet" priority="1">
      <iconSet iconSet="3Symbols">
        <cfvo type="percent" val="0"/>
        <cfvo type="percent" val="33"/>
        <cfvo type="percent" val="67"/>
      </iconSet>
    </cfRule>
  </conditionalFormatting>
  <dataValidations disablePrompts="1" count="1">
    <dataValidation type="list" allowBlank="1" showInputMessage="1" showErrorMessage="1" sqref="J279" xr:uid="{ED35B442-9292-4C4E-AF5F-A4D3B83AAA93}">
      <formula1>"Aprobado,Reprobado,Pendiente"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76F0-FE26-4025-9F87-C8C776F235D5}">
  <dimension ref="A1:J24"/>
  <sheetViews>
    <sheetView topLeftCell="E1" workbookViewId="0">
      <selection activeCell="H6" sqref="H6"/>
    </sheetView>
  </sheetViews>
  <sheetFormatPr baseColWidth="10" defaultRowHeight="15" x14ac:dyDescent="0.25"/>
  <cols>
    <col min="9" max="9" width="17.85546875" bestFit="1" customWidth="1"/>
    <col min="10" max="10" width="17.7109375" bestFit="1" customWidth="1"/>
    <col min="11" max="28" width="3" bestFit="1" customWidth="1"/>
    <col min="29" max="29" width="12.5703125" bestFit="1" customWidth="1"/>
  </cols>
  <sheetData>
    <row r="1" spans="1:10" x14ac:dyDescent="0.25">
      <c r="A1" s="1" t="s">
        <v>153</v>
      </c>
      <c r="B1" s="1" t="s">
        <v>0</v>
      </c>
      <c r="C1" s="1" t="s">
        <v>57</v>
      </c>
      <c r="D1" s="1" t="s">
        <v>154</v>
      </c>
      <c r="E1" s="1" t="s">
        <v>155</v>
      </c>
      <c r="F1" s="1" t="s">
        <v>174</v>
      </c>
      <c r="I1" s="19" t="s">
        <v>174</v>
      </c>
      <c r="J1" t="s">
        <v>268</v>
      </c>
    </row>
    <row r="2" spans="1:10" x14ac:dyDescent="0.25">
      <c r="A2" s="2">
        <v>1</v>
      </c>
      <c r="B2" s="2" t="s">
        <v>128</v>
      </c>
      <c r="C2" s="2" t="s">
        <v>161</v>
      </c>
      <c r="D2" s="2">
        <v>28</v>
      </c>
      <c r="E2" s="2" t="s">
        <v>156</v>
      </c>
      <c r="F2" s="2">
        <v>92</v>
      </c>
    </row>
    <row r="3" spans="1:10" x14ac:dyDescent="0.25">
      <c r="A3" s="2">
        <v>2</v>
      </c>
      <c r="B3" s="2" t="s">
        <v>131</v>
      </c>
      <c r="C3" s="2" t="s">
        <v>59</v>
      </c>
      <c r="D3" s="2">
        <v>34</v>
      </c>
      <c r="E3" s="2" t="s">
        <v>157</v>
      </c>
      <c r="F3" s="2">
        <v>85</v>
      </c>
      <c r="I3" s="19" t="s">
        <v>266</v>
      </c>
      <c r="J3" t="s">
        <v>269</v>
      </c>
    </row>
    <row r="4" spans="1:10" x14ac:dyDescent="0.25">
      <c r="A4" s="2">
        <v>3</v>
      </c>
      <c r="B4" s="2" t="s">
        <v>160</v>
      </c>
      <c r="C4" s="2" t="s">
        <v>61</v>
      </c>
      <c r="D4" s="2">
        <v>31</v>
      </c>
      <c r="E4" s="2" t="s">
        <v>158</v>
      </c>
      <c r="F4" s="2">
        <v>90</v>
      </c>
      <c r="I4" s="20" t="s">
        <v>163</v>
      </c>
      <c r="J4">
        <v>1</v>
      </c>
    </row>
    <row r="5" spans="1:10" x14ac:dyDescent="0.25">
      <c r="A5" s="2">
        <v>4</v>
      </c>
      <c r="B5" s="2" t="s">
        <v>60</v>
      </c>
      <c r="C5" s="2" t="s">
        <v>69</v>
      </c>
      <c r="D5" s="2">
        <v>29</v>
      </c>
      <c r="E5" s="2" t="s">
        <v>159</v>
      </c>
      <c r="F5" s="2">
        <v>78</v>
      </c>
      <c r="I5" s="20" t="s">
        <v>242</v>
      </c>
      <c r="J5">
        <v>1</v>
      </c>
    </row>
    <row r="6" spans="1:10" x14ac:dyDescent="0.25">
      <c r="A6" s="2">
        <v>5</v>
      </c>
      <c r="B6" s="2" t="s">
        <v>62</v>
      </c>
      <c r="C6" s="2" t="s">
        <v>65</v>
      </c>
      <c r="D6" s="2">
        <v>26</v>
      </c>
      <c r="E6" s="2" t="s">
        <v>162</v>
      </c>
      <c r="F6" s="2">
        <v>95</v>
      </c>
      <c r="I6" s="20" t="s">
        <v>231</v>
      </c>
      <c r="J6">
        <v>1</v>
      </c>
    </row>
    <row r="7" spans="1:10" x14ac:dyDescent="0.25">
      <c r="A7" s="2">
        <v>6</v>
      </c>
      <c r="B7" s="2" t="s">
        <v>68</v>
      </c>
      <c r="C7" s="2" t="s">
        <v>230</v>
      </c>
      <c r="D7" s="2">
        <v>32</v>
      </c>
      <c r="E7" s="2" t="s">
        <v>231</v>
      </c>
      <c r="F7" s="2">
        <v>88</v>
      </c>
      <c r="I7" s="20" t="s">
        <v>250</v>
      </c>
      <c r="J7">
        <v>1</v>
      </c>
    </row>
    <row r="8" spans="1:10" x14ac:dyDescent="0.25">
      <c r="A8" s="2">
        <v>7</v>
      </c>
      <c r="B8" s="2" t="s">
        <v>58</v>
      </c>
      <c r="C8" s="2" t="s">
        <v>232</v>
      </c>
      <c r="D8" s="2">
        <v>30</v>
      </c>
      <c r="E8" s="2" t="s">
        <v>233</v>
      </c>
      <c r="F8" s="2">
        <v>91</v>
      </c>
      <c r="I8" s="20" t="s">
        <v>235</v>
      </c>
      <c r="J8">
        <v>1</v>
      </c>
    </row>
    <row r="9" spans="1:10" x14ac:dyDescent="0.25">
      <c r="A9" s="2">
        <v>8</v>
      </c>
      <c r="B9" s="2" t="s">
        <v>190</v>
      </c>
      <c r="C9" s="2" t="s">
        <v>234</v>
      </c>
      <c r="D9" s="2">
        <v>27</v>
      </c>
      <c r="E9" s="2" t="s">
        <v>235</v>
      </c>
      <c r="F9" s="2">
        <v>83</v>
      </c>
      <c r="I9" s="20" t="s">
        <v>239</v>
      </c>
      <c r="J9">
        <v>1</v>
      </c>
    </row>
    <row r="10" spans="1:10" x14ac:dyDescent="0.25">
      <c r="A10" s="2">
        <v>9</v>
      </c>
      <c r="B10" s="2" t="s">
        <v>70</v>
      </c>
      <c r="C10" s="2" t="s">
        <v>236</v>
      </c>
      <c r="D10" s="2">
        <v>33</v>
      </c>
      <c r="E10" s="2" t="s">
        <v>164</v>
      </c>
      <c r="F10" s="2">
        <v>89</v>
      </c>
      <c r="I10" s="20" t="s">
        <v>159</v>
      </c>
      <c r="J10">
        <v>1</v>
      </c>
    </row>
    <row r="11" spans="1:10" ht="30" x14ac:dyDescent="0.25">
      <c r="A11" s="2">
        <v>10</v>
      </c>
      <c r="B11" s="2" t="s">
        <v>64</v>
      </c>
      <c r="C11" s="2" t="s">
        <v>237</v>
      </c>
      <c r="D11" s="2">
        <v>36</v>
      </c>
      <c r="E11" s="2" t="s">
        <v>163</v>
      </c>
      <c r="F11" s="2">
        <v>80</v>
      </c>
      <c r="I11" s="20" t="s">
        <v>259</v>
      </c>
      <c r="J11">
        <v>1</v>
      </c>
    </row>
    <row r="12" spans="1:10" x14ac:dyDescent="0.25">
      <c r="A12" s="2">
        <v>11</v>
      </c>
      <c r="B12" s="2" t="s">
        <v>238</v>
      </c>
      <c r="C12" s="2" t="s">
        <v>63</v>
      </c>
      <c r="D12" s="2">
        <v>25</v>
      </c>
      <c r="E12" s="2" t="s">
        <v>239</v>
      </c>
      <c r="F12" s="2">
        <v>87</v>
      </c>
      <c r="I12" s="20" t="s">
        <v>265</v>
      </c>
      <c r="J12">
        <v>1</v>
      </c>
    </row>
    <row r="13" spans="1:10" x14ac:dyDescent="0.25">
      <c r="A13" s="2">
        <v>12</v>
      </c>
      <c r="B13" s="2" t="s">
        <v>240</v>
      </c>
      <c r="C13" s="2" t="s">
        <v>241</v>
      </c>
      <c r="D13" s="2">
        <v>29</v>
      </c>
      <c r="E13" s="2" t="s">
        <v>242</v>
      </c>
      <c r="F13" s="2">
        <v>77</v>
      </c>
      <c r="I13" s="20" t="s">
        <v>233</v>
      </c>
      <c r="J13">
        <v>1</v>
      </c>
    </row>
    <row r="14" spans="1:10" ht="30" x14ac:dyDescent="0.25">
      <c r="A14" s="2">
        <v>13</v>
      </c>
      <c r="B14" s="2" t="s">
        <v>243</v>
      </c>
      <c r="C14" s="2" t="s">
        <v>244</v>
      </c>
      <c r="D14" s="2">
        <v>28</v>
      </c>
      <c r="E14" s="2" t="s">
        <v>245</v>
      </c>
      <c r="F14" s="2">
        <v>93</v>
      </c>
      <c r="I14" s="20" t="s">
        <v>245</v>
      </c>
      <c r="J14">
        <v>1</v>
      </c>
    </row>
    <row r="15" spans="1:10" ht="30" x14ac:dyDescent="0.25">
      <c r="A15" s="2">
        <v>14</v>
      </c>
      <c r="B15" s="2" t="s">
        <v>246</v>
      </c>
      <c r="C15" s="2" t="s">
        <v>247</v>
      </c>
      <c r="D15" s="2">
        <v>31</v>
      </c>
      <c r="E15" s="2" t="s">
        <v>248</v>
      </c>
      <c r="F15" s="2">
        <v>79</v>
      </c>
      <c r="I15" s="20" t="s">
        <v>248</v>
      </c>
      <c r="J15">
        <v>1</v>
      </c>
    </row>
    <row r="16" spans="1:10" x14ac:dyDescent="0.25">
      <c r="A16" s="2">
        <v>15</v>
      </c>
      <c r="B16" s="2" t="s">
        <v>249</v>
      </c>
      <c r="C16" s="2" t="s">
        <v>71</v>
      </c>
      <c r="D16" s="2">
        <v>30</v>
      </c>
      <c r="E16" s="2" t="s">
        <v>250</v>
      </c>
      <c r="F16" s="2">
        <v>94</v>
      </c>
      <c r="I16" s="20" t="s">
        <v>256</v>
      </c>
      <c r="J16">
        <v>1</v>
      </c>
    </row>
    <row r="17" spans="1:10" ht="30" x14ac:dyDescent="0.25">
      <c r="A17" s="2">
        <v>16</v>
      </c>
      <c r="B17" s="2" t="s">
        <v>251</v>
      </c>
      <c r="C17" s="2" t="s">
        <v>252</v>
      </c>
      <c r="D17" s="2">
        <v>27</v>
      </c>
      <c r="E17" s="2" t="s">
        <v>253</v>
      </c>
      <c r="F17" s="2">
        <v>86</v>
      </c>
      <c r="I17" s="20" t="s">
        <v>158</v>
      </c>
      <c r="J17">
        <v>1</v>
      </c>
    </row>
    <row r="18" spans="1:10" x14ac:dyDescent="0.25">
      <c r="A18" s="2">
        <v>17</v>
      </c>
      <c r="B18" s="2" t="s">
        <v>254</v>
      </c>
      <c r="C18" s="2" t="s">
        <v>255</v>
      </c>
      <c r="D18" s="2">
        <v>35</v>
      </c>
      <c r="E18" s="2" t="s">
        <v>256</v>
      </c>
      <c r="F18" s="2">
        <v>82</v>
      </c>
      <c r="I18" s="20" t="s">
        <v>262</v>
      </c>
      <c r="J18">
        <v>1</v>
      </c>
    </row>
    <row r="19" spans="1:10" x14ac:dyDescent="0.25">
      <c r="A19" s="2">
        <v>18</v>
      </c>
      <c r="B19" s="2" t="s">
        <v>257</v>
      </c>
      <c r="C19" s="2" t="s">
        <v>258</v>
      </c>
      <c r="D19" s="2">
        <v>33</v>
      </c>
      <c r="E19" s="2" t="s">
        <v>259</v>
      </c>
      <c r="F19" s="2">
        <v>76</v>
      </c>
      <c r="I19" s="20" t="s">
        <v>156</v>
      </c>
      <c r="J19">
        <v>1</v>
      </c>
    </row>
    <row r="20" spans="1:10" x14ac:dyDescent="0.25">
      <c r="A20" s="2">
        <v>19</v>
      </c>
      <c r="B20" s="2" t="s">
        <v>260</v>
      </c>
      <c r="C20" s="2" t="s">
        <v>261</v>
      </c>
      <c r="D20" s="2">
        <v>26</v>
      </c>
      <c r="E20" s="2" t="s">
        <v>262</v>
      </c>
      <c r="F20" s="2">
        <v>90</v>
      </c>
      <c r="I20" s="20" t="s">
        <v>164</v>
      </c>
      <c r="J20">
        <v>1</v>
      </c>
    </row>
    <row r="21" spans="1:10" x14ac:dyDescent="0.25">
      <c r="A21" s="2">
        <v>20</v>
      </c>
      <c r="B21" s="2" t="s">
        <v>263</v>
      </c>
      <c r="C21" s="2" t="s">
        <v>264</v>
      </c>
      <c r="D21" s="2">
        <v>32</v>
      </c>
      <c r="E21" s="2" t="s">
        <v>265</v>
      </c>
      <c r="F21" s="2">
        <v>84</v>
      </c>
      <c r="I21" s="20" t="s">
        <v>162</v>
      </c>
      <c r="J21">
        <v>1</v>
      </c>
    </row>
    <row r="22" spans="1:10" x14ac:dyDescent="0.25">
      <c r="I22" s="20" t="s">
        <v>157</v>
      </c>
      <c r="J22">
        <v>1</v>
      </c>
    </row>
    <row r="23" spans="1:10" x14ac:dyDescent="0.25">
      <c r="I23" s="20" t="s">
        <v>253</v>
      </c>
      <c r="J23">
        <v>1</v>
      </c>
    </row>
    <row r="24" spans="1:10" x14ac:dyDescent="0.25">
      <c r="I24" s="20" t="s">
        <v>267</v>
      </c>
      <c r="J24">
        <v>20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62A-AA8D-4312-9B5D-4C7FCDC401E2}">
  <dimension ref="A1:H21"/>
  <sheetViews>
    <sheetView workbookViewId="0">
      <selection activeCell="D21" sqref="D20:E21"/>
    </sheetView>
  </sheetViews>
  <sheetFormatPr baseColWidth="10" defaultRowHeight="15" x14ac:dyDescent="0.25"/>
  <cols>
    <col min="1" max="1" width="17.85546875" bestFit="1" customWidth="1"/>
    <col min="2" max="2" width="26.7109375" bestFit="1" customWidth="1"/>
    <col min="3" max="3" width="11.85546875" customWidth="1"/>
    <col min="5" max="5" width="20.28515625" customWidth="1"/>
    <col min="6" max="6" width="16.42578125" customWidth="1"/>
    <col min="7" max="8" width="13.140625" customWidth="1"/>
  </cols>
  <sheetData>
    <row r="1" spans="1:8" x14ac:dyDescent="0.25">
      <c r="A1" s="1" t="s">
        <v>270</v>
      </c>
      <c r="B1" s="1" t="s">
        <v>125</v>
      </c>
      <c r="C1" s="1" t="s">
        <v>124</v>
      </c>
      <c r="D1" s="1" t="s">
        <v>126</v>
      </c>
      <c r="E1" s="1" t="s">
        <v>271</v>
      </c>
      <c r="F1" s="1" t="s">
        <v>140</v>
      </c>
      <c r="G1" s="1" t="s">
        <v>272</v>
      </c>
      <c r="H1" s="1"/>
    </row>
    <row r="2" spans="1:8" x14ac:dyDescent="0.25">
      <c r="A2" s="8" t="s">
        <v>273</v>
      </c>
      <c r="B2" s="2" t="s">
        <v>129</v>
      </c>
      <c r="C2" s="2" t="s">
        <v>128</v>
      </c>
      <c r="D2" s="2" t="s">
        <v>130</v>
      </c>
      <c r="E2" s="2">
        <v>12</v>
      </c>
      <c r="F2" s="2">
        <v>850000</v>
      </c>
      <c r="G2" s="2">
        <v>10200000</v>
      </c>
      <c r="H2" s="2"/>
    </row>
    <row r="3" spans="1:8" x14ac:dyDescent="0.25">
      <c r="A3" s="8" t="s">
        <v>273</v>
      </c>
      <c r="B3" s="2" t="s">
        <v>136</v>
      </c>
      <c r="C3" s="2" t="s">
        <v>131</v>
      </c>
      <c r="D3" s="2" t="s">
        <v>133</v>
      </c>
      <c r="E3" s="2">
        <v>8</v>
      </c>
      <c r="F3" s="2">
        <v>300000</v>
      </c>
      <c r="G3" s="2">
        <v>2400000</v>
      </c>
      <c r="H3" s="2"/>
    </row>
    <row r="4" spans="1:8" x14ac:dyDescent="0.25">
      <c r="A4" s="8" t="s">
        <v>273</v>
      </c>
      <c r="B4" s="2" t="s">
        <v>132</v>
      </c>
      <c r="C4" s="2" t="s">
        <v>135</v>
      </c>
      <c r="D4" s="2" t="s">
        <v>134</v>
      </c>
      <c r="E4" s="2">
        <v>20</v>
      </c>
      <c r="F4" s="2">
        <v>25000</v>
      </c>
      <c r="G4" s="2">
        <v>500000</v>
      </c>
      <c r="H4" s="2"/>
    </row>
    <row r="5" spans="1:8" x14ac:dyDescent="0.25">
      <c r="A5" s="8" t="s">
        <v>274</v>
      </c>
      <c r="B5" s="2" t="s">
        <v>129</v>
      </c>
      <c r="C5" s="2" t="s">
        <v>128</v>
      </c>
      <c r="D5" s="2" t="s">
        <v>133</v>
      </c>
      <c r="E5" s="2">
        <v>10</v>
      </c>
      <c r="F5" s="2">
        <v>300000</v>
      </c>
      <c r="G5" s="2">
        <v>3000000</v>
      </c>
      <c r="H5" s="2"/>
    </row>
    <row r="6" spans="1:8" x14ac:dyDescent="0.25">
      <c r="A6" s="8" t="s">
        <v>274</v>
      </c>
      <c r="B6" s="2" t="s">
        <v>136</v>
      </c>
      <c r="C6" s="2" t="s">
        <v>131</v>
      </c>
      <c r="D6" s="2" t="s">
        <v>214</v>
      </c>
      <c r="E6" s="2">
        <v>15</v>
      </c>
      <c r="F6" s="2">
        <v>18000</v>
      </c>
      <c r="G6" s="2">
        <v>270000</v>
      </c>
      <c r="H6" s="2"/>
    </row>
    <row r="7" spans="1:8" x14ac:dyDescent="0.25">
      <c r="A7" s="8" t="s">
        <v>274</v>
      </c>
      <c r="B7" s="2" t="s">
        <v>132</v>
      </c>
      <c r="C7" s="2" t="s">
        <v>135</v>
      </c>
      <c r="D7" s="2" t="s">
        <v>130</v>
      </c>
      <c r="E7" s="2">
        <v>6</v>
      </c>
      <c r="F7" s="2">
        <v>850000</v>
      </c>
      <c r="G7" s="2">
        <v>5100000</v>
      </c>
      <c r="H7" s="2"/>
    </row>
    <row r="8" spans="1:8" x14ac:dyDescent="0.25">
      <c r="A8" s="8" t="s">
        <v>275</v>
      </c>
      <c r="B8" s="2" t="s">
        <v>129</v>
      </c>
      <c r="C8" s="2" t="s">
        <v>128</v>
      </c>
      <c r="D8" s="2" t="s">
        <v>134</v>
      </c>
      <c r="E8" s="2">
        <v>25</v>
      </c>
      <c r="F8" s="2">
        <v>25000</v>
      </c>
      <c r="G8" s="2">
        <v>625000</v>
      </c>
      <c r="H8" s="2"/>
    </row>
    <row r="9" spans="1:8" x14ac:dyDescent="0.25">
      <c r="A9" s="8" t="s">
        <v>275</v>
      </c>
      <c r="B9" s="2" t="s">
        <v>136</v>
      </c>
      <c r="C9" s="2" t="s">
        <v>131</v>
      </c>
      <c r="D9" s="2" t="s">
        <v>130</v>
      </c>
      <c r="E9" s="2">
        <v>9</v>
      </c>
      <c r="F9" s="2">
        <v>850000</v>
      </c>
      <c r="G9" s="2">
        <v>7650000</v>
      </c>
      <c r="H9" s="2"/>
    </row>
    <row r="10" spans="1:8" x14ac:dyDescent="0.25">
      <c r="A10" s="8" t="s">
        <v>275</v>
      </c>
      <c r="B10" s="2" t="s">
        <v>132</v>
      </c>
      <c r="C10" s="2" t="s">
        <v>135</v>
      </c>
      <c r="D10" s="2" t="s">
        <v>133</v>
      </c>
      <c r="E10" s="2">
        <v>12</v>
      </c>
      <c r="F10" s="2">
        <v>300000</v>
      </c>
      <c r="G10" s="2">
        <v>3600000</v>
      </c>
      <c r="H10" s="2"/>
    </row>
    <row r="11" spans="1:8" x14ac:dyDescent="0.25">
      <c r="A11" s="8" t="s">
        <v>276</v>
      </c>
      <c r="B11" s="2" t="s">
        <v>129</v>
      </c>
      <c r="C11" s="2" t="s">
        <v>128</v>
      </c>
      <c r="D11" s="2" t="s">
        <v>214</v>
      </c>
      <c r="E11" s="2">
        <v>18</v>
      </c>
      <c r="F11" s="2">
        <v>18000</v>
      </c>
      <c r="G11" s="2">
        <v>324000</v>
      </c>
      <c r="H11" s="2"/>
    </row>
    <row r="12" spans="1:8" x14ac:dyDescent="0.25">
      <c r="A12" s="8" t="s">
        <v>276</v>
      </c>
      <c r="B12" s="2" t="s">
        <v>136</v>
      </c>
      <c r="C12" s="2" t="s">
        <v>131</v>
      </c>
      <c r="D12" s="2" t="s">
        <v>134</v>
      </c>
      <c r="E12" s="2">
        <v>30</v>
      </c>
      <c r="F12" s="2">
        <v>25000</v>
      </c>
      <c r="G12" s="2">
        <v>750000</v>
      </c>
      <c r="H12" s="2"/>
    </row>
    <row r="13" spans="1:8" x14ac:dyDescent="0.25">
      <c r="A13" s="8" t="s">
        <v>276</v>
      </c>
      <c r="B13" s="2" t="s">
        <v>132</v>
      </c>
      <c r="C13" s="2" t="s">
        <v>135</v>
      </c>
      <c r="D13" s="2" t="s">
        <v>130</v>
      </c>
      <c r="E13" s="2">
        <v>5</v>
      </c>
      <c r="F13" s="2">
        <v>850000</v>
      </c>
      <c r="G13" s="2">
        <v>4250000</v>
      </c>
      <c r="H13" s="2"/>
    </row>
    <row r="16" spans="1:8" x14ac:dyDescent="0.25">
      <c r="A16" s="19" t="s">
        <v>266</v>
      </c>
      <c r="B16" t="s">
        <v>277</v>
      </c>
    </row>
    <row r="17" spans="1:2" x14ac:dyDescent="0.25">
      <c r="A17" s="20" t="s">
        <v>273</v>
      </c>
      <c r="B17">
        <v>40</v>
      </c>
    </row>
    <row r="18" spans="1:2" x14ac:dyDescent="0.25">
      <c r="A18" s="20" t="s">
        <v>274</v>
      </c>
      <c r="B18">
        <v>31</v>
      </c>
    </row>
    <row r="19" spans="1:2" x14ac:dyDescent="0.25">
      <c r="A19" s="20" t="s">
        <v>275</v>
      </c>
      <c r="B19">
        <v>46</v>
      </c>
    </row>
    <row r="20" spans="1:2" x14ac:dyDescent="0.25">
      <c r="A20" s="20" t="s">
        <v>276</v>
      </c>
      <c r="B20">
        <v>53</v>
      </c>
    </row>
    <row r="21" spans="1:2" x14ac:dyDescent="0.25">
      <c r="A21" s="20" t="s">
        <v>267</v>
      </c>
      <c r="B21">
        <v>170</v>
      </c>
    </row>
  </sheetData>
  <pageMargins left="0.7" right="0.7" top="0.75" bottom="0.75" header="0.3" footer="0.3"/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displayXAxis="1" xr2:uid="{B17C7BBF-A53C-464E-9CC3-583A1C67AAD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Graficos!F2:G2</xm:f>
              <xm:sqref>H2</xm:sqref>
            </x14:sparkline>
            <x14:sparkline>
              <xm:f>Graficos!F3:G3</xm:f>
              <xm:sqref>H3</xm:sqref>
            </x14:sparkline>
            <x14:sparkline>
              <xm:f>Graficos!F4:G4</xm:f>
              <xm:sqref>H4</xm:sqref>
            </x14:sparkline>
            <x14:sparkline>
              <xm:f>Graficos!F5:G5</xm:f>
              <xm:sqref>H5</xm:sqref>
            </x14:sparkline>
            <x14:sparkline>
              <xm:f>Graficos!F6:G6</xm:f>
              <xm:sqref>H6</xm:sqref>
            </x14:sparkline>
            <x14:sparkline>
              <xm:f>Graficos!F7:G7</xm:f>
              <xm:sqref>H7</xm:sqref>
            </x14:sparkline>
            <x14:sparkline>
              <xm:f>Graficos!F8:G8</xm:f>
              <xm:sqref>H8</xm:sqref>
            </x14:sparkline>
            <x14:sparkline>
              <xm:f>Graficos!F9:G9</xm:f>
              <xm:sqref>H9</xm:sqref>
            </x14:sparkline>
            <x14:sparkline>
              <xm:f>Graficos!F10:G10</xm:f>
              <xm:sqref>H10</xm:sqref>
            </x14:sparkline>
            <x14:sparkline>
              <xm:f>Graficos!F11:G11</xm:f>
              <xm:sqref>H11</xm:sqref>
            </x14:sparkline>
            <x14:sparkline>
              <xm:f>Graficos!F12:G12</xm:f>
              <xm:sqref>H12</xm:sqref>
            </x14:sparkline>
            <x14:sparkline>
              <xm:f>Graficos!F13:G13</xm:f>
              <xm:sqref>H13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891b4a-5ed2-4696-9d31-a6901ce6ce2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ABD3EFE8C70C478D82C9ECE5725175" ma:contentTypeVersion="9" ma:contentTypeDescription="Crear nuevo documento." ma:contentTypeScope="" ma:versionID="7d6d305c7bc5484e681b5fec6c268891">
  <xsd:schema xmlns:xsd="http://www.w3.org/2001/XMLSchema" xmlns:xs="http://www.w3.org/2001/XMLSchema" xmlns:p="http://schemas.microsoft.com/office/2006/metadata/properties" xmlns:ns3="d1891b4a-5ed2-4696-9d31-a6901ce6ce2d" xmlns:ns4="37c6a3e9-f875-4553-8a0d-1e758529f3aa" targetNamespace="http://schemas.microsoft.com/office/2006/metadata/properties" ma:root="true" ma:fieldsID="8c7ce519c858fa9a6f2cb3811e880125" ns3:_="" ns4:_="">
    <xsd:import namespace="d1891b4a-5ed2-4696-9d31-a6901ce6ce2d"/>
    <xsd:import namespace="37c6a3e9-f875-4553-8a0d-1e758529f3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91b4a-5ed2-4696-9d31-a6901ce6ce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6a3e9-f875-4553-8a0d-1e758529f3a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45D54D-9753-4924-B30E-8F106686DC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6C9F15-D669-4BCD-B3BD-13E723D4434B}">
  <ds:schemaRefs>
    <ds:schemaRef ds:uri="37c6a3e9-f875-4553-8a0d-1e758529f3aa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d1891b4a-5ed2-4696-9d31-a6901ce6ce2d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418EC8D-7A4A-46BC-9E98-11697C426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891b4a-5ed2-4696-9d31-a6901ce6ce2d"/>
    <ds:schemaRef ds:uri="37c6a3e9-f875-4553-8a0d-1e758529f3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Funciones</vt:lpstr>
      <vt:lpstr>tablas</vt:lpstr>
      <vt:lpstr>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. Naranjo</dc:creator>
  <cp:lastModifiedBy>FELIPE . Naranjo</cp:lastModifiedBy>
  <dcterms:created xsi:type="dcterms:W3CDTF">2025-06-18T21:25:14Z</dcterms:created>
  <dcterms:modified xsi:type="dcterms:W3CDTF">2025-07-02T08:46:12Z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0x010100E9ABD3EFE8C70C478D82C9ECE5725175</vt:lpwstr>
  </property>
</Properties>
</file>