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uban Serrano\Desktop\"/>
    </mc:Choice>
  </mc:AlternateContent>
  <xr:revisionPtr revIDLastSave="0" documentId="13_ncr:1_{9CA2717F-6489-4B90-99F2-934A031CFF10}" xr6:coauthVersionLast="47" xr6:coauthVersionMax="47" xr10:uidLastSave="{00000000-0000-0000-0000-000000000000}"/>
  <bookViews>
    <workbookView xWindow="-20610" yWindow="1335" windowWidth="20730" windowHeight="11760" tabRatio="909" firstSheet="20" activeTab="26" xr2:uid="{00000000-000D-0000-FFFF-FFFF00000000}"/>
  </bookViews>
  <sheets>
    <sheet name="Generate the report" sheetId="1" state="hidden" r:id="rId1"/>
    <sheet name="Chain of Custody 1" sheetId="2" r:id="rId2"/>
    <sheet name="Chain of Custody" sheetId="3" state="hidden" r:id="rId3"/>
    <sheet name="WCHEM" sheetId="62" r:id="rId4"/>
    <sheet name="Ammonia" sheetId="4" r:id="rId5"/>
    <sheet name="Alkalinity" sheetId="5" r:id="rId6"/>
    <sheet name="Color " sheetId="18" r:id="rId7"/>
    <sheet name="Cal_Curve COLOR" sheetId="19" r:id="rId8"/>
    <sheet name="Chlorides" sheetId="6" r:id="rId9"/>
    <sheet name="N-NO3" sheetId="20" r:id="rId10"/>
    <sheet name="Nitrites" sheetId="21" r:id="rId11"/>
    <sheet name="Cal-Curve-Nitrites" sheetId="22" r:id="rId12"/>
    <sheet name="O&amp;G" sheetId="23" r:id="rId13"/>
    <sheet name="OP" sheetId="24" r:id="rId14"/>
    <sheet name="Cal-CurveOP" sheetId="25" r:id="rId15"/>
    <sheet name="SO4" sheetId="26" r:id="rId16"/>
    <sheet name="TDS" sheetId="27" r:id="rId17"/>
    <sheet name="TKN" sheetId="28" r:id="rId18"/>
    <sheet name="StandarizationTNK" sheetId="29" r:id="rId19"/>
    <sheet name="Total Hardness" sheetId="30" r:id="rId20"/>
    <sheet name="TP1" sheetId="31" r:id="rId21"/>
    <sheet name="Cal-Curve TP" sheetId="32" r:id="rId22"/>
    <sheet name="TS" sheetId="33" r:id="rId23"/>
    <sheet name="TSS" sheetId="34" r:id="rId24"/>
    <sheet name="Turbidity" sheetId="35" r:id="rId25"/>
    <sheet name="Chl-a" sheetId="63" r:id="rId26"/>
    <sheet name="Total Coliform, MF" sheetId="64" r:id="rId27"/>
    <sheet name="Sterilization" sheetId="65" r:id="rId28"/>
    <sheet name="1" sheetId="36" r:id="rId29"/>
    <sheet name="Be" sheetId="37" r:id="rId30"/>
    <sheet name="Cd" sheetId="38" r:id="rId31"/>
    <sheet name="Mn" sheetId="39" r:id="rId32"/>
    <sheet name="Ag" sheetId="40" r:id="rId33"/>
    <sheet name="As" sheetId="41" r:id="rId34"/>
    <sheet name="Ba" sheetId="42" r:id="rId35"/>
    <sheet name="Co" sheetId="43" r:id="rId36"/>
    <sheet name="Cr" sheetId="44" r:id="rId37"/>
    <sheet name="Cu" sheetId="45" r:id="rId38"/>
    <sheet name="Fe" sheetId="46" r:id="rId39"/>
    <sheet name="Ni" sheetId="47" r:id="rId40"/>
    <sheet name="Pb" sheetId="48" r:id="rId41"/>
    <sheet name="Sb" sheetId="49" r:id="rId42"/>
    <sheet name="Se" sheetId="50" r:id="rId43"/>
    <sheet name="Sr" sheetId="51" r:id="rId44"/>
    <sheet name="Tl" sheetId="52" r:id="rId45"/>
    <sheet name="V" sheetId="53" r:id="rId46"/>
    <sheet name="Zn" sheetId="54" r:id="rId47"/>
    <sheet name="Al" sheetId="55" r:id="rId48"/>
    <sheet name="Ca" sheetId="56" r:id="rId49"/>
    <sheet name="Mg" sheetId="57" r:id="rId50"/>
    <sheet name="K" sheetId="58" r:id="rId51"/>
    <sheet name="Na" sheetId="59" r:id="rId52"/>
    <sheet name="Hg" sheetId="60" r:id="rId53"/>
    <sheet name="Hardness" sheetId="61" r:id="rId54"/>
  </sheets>
  <externalReferences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_xlnm._FilterDatabase" localSheetId="32" hidden="1">Ag!$B$17:$M$42</definedName>
    <definedName name="_xlnm._FilterDatabase" localSheetId="47" hidden="1">Al!$B$4:$P$913</definedName>
    <definedName name="_xlnm._FilterDatabase" localSheetId="33" hidden="1">As!$B$17:$M$42</definedName>
    <definedName name="_xlnm._FilterDatabase" localSheetId="34" hidden="1">Ba!$B$17:$M$42</definedName>
    <definedName name="_xlnm._FilterDatabase" localSheetId="29" hidden="1">Be!$B$17:$M$42</definedName>
    <definedName name="_xlnm._FilterDatabase" localSheetId="48" hidden="1">Ca!$B$4:$P$913</definedName>
    <definedName name="_xlnm._FilterDatabase" localSheetId="7" hidden="1">'Cal_Curve COLOR'!$B$20:$H$42</definedName>
    <definedName name="_xlnm._FilterDatabase" localSheetId="30" hidden="1">Cd!$B$17:$M$42</definedName>
    <definedName name="_xlnm._FilterDatabase" localSheetId="35" hidden="1">Co!$B$17:$M$42</definedName>
    <definedName name="_xlnm._FilterDatabase" localSheetId="6" hidden="1">'Color '!$B$22:$H$50</definedName>
    <definedName name="_xlnm._FilterDatabase" localSheetId="36" hidden="1">Cr!$B$17:$M$42</definedName>
    <definedName name="_xlnm._FilterDatabase" localSheetId="37" hidden="1">Cu!$B$17:$M$42</definedName>
    <definedName name="_xlnm._FilterDatabase" localSheetId="38" hidden="1">Fe!$B$17:$M$42</definedName>
    <definedName name="_xlnm._FilterDatabase" localSheetId="52" hidden="1">Hg!$B$17:$M$42</definedName>
    <definedName name="_xlnm._FilterDatabase" localSheetId="50" hidden="1">K!$B$4:$P$913</definedName>
    <definedName name="_xlnm._FilterDatabase" localSheetId="49" hidden="1">Mg!$B$4:$P$913</definedName>
    <definedName name="_xlnm._FilterDatabase" localSheetId="31" hidden="1">Mn!$B$17:$M$42</definedName>
    <definedName name="_xlnm._FilterDatabase" localSheetId="51" hidden="1">Na!$B$4:$P$913</definedName>
    <definedName name="_xlnm._FilterDatabase" localSheetId="39" hidden="1">Ni!$B$17:$M$42</definedName>
    <definedName name="_xlnm._FilterDatabase" localSheetId="10" hidden="1">Nitrites!$A$23:$K$49</definedName>
    <definedName name="_xlnm._FilterDatabase" localSheetId="9" hidden="1">'N-NO3'!$A$19:$J$45</definedName>
    <definedName name="_xlnm._FilterDatabase" localSheetId="40" hidden="1">Pb!$B$17:$M$42</definedName>
    <definedName name="_xlnm._FilterDatabase" localSheetId="42" hidden="1">Se!$B$17:$M$42</definedName>
    <definedName name="_xlnm._FilterDatabase" localSheetId="43" hidden="1">Sr!$B$17:$M$42</definedName>
    <definedName name="_xlnm._FilterDatabase" localSheetId="44" hidden="1">Tl!$B$17:$M$42</definedName>
    <definedName name="_xlnm._FilterDatabase" localSheetId="24" hidden="1">Turbidity!$B$1:$B$76</definedName>
    <definedName name="_xlnm._FilterDatabase" localSheetId="45" hidden="1">V!$B$17:$M$42</definedName>
    <definedName name="_xlnm._FilterDatabase" localSheetId="46" hidden="1">Zn!$B$17:$M$42</definedName>
    <definedName name="_xlnm.Print_Area" localSheetId="5">Alkalinity!$A$1:$J$59</definedName>
    <definedName name="_xlnm.Print_Area" localSheetId="7">'Cal_Curve COLOR'!$A$1:$I$40</definedName>
    <definedName name="_xlnm.Print_Area" localSheetId="1">'Chain of Custody 1'!$A$1:$BF$43</definedName>
    <definedName name="_xlnm.Print_Area" localSheetId="6">'Color '!$B$1:$I$50</definedName>
    <definedName name="_xlnm.Print_Area" localSheetId="10">Nitrites!$1:$49</definedName>
    <definedName name="_xlnm.Print_Area" localSheetId="9">'N-NO3'!$A$1:$J$55</definedName>
    <definedName name="_xlnm.Print_Area" localSheetId="12">'O&amp;G'!$1:$46</definedName>
    <definedName name="_xlnm.Print_Area" localSheetId="16">TDS!$A$1:$M$43</definedName>
    <definedName name="_xlnm.Print_Area" localSheetId="20">'TP1'!$A$1:$I$51</definedName>
    <definedName name="_xlnm.Print_Area" localSheetId="23">TSS!$A$1:$L$44</definedName>
    <definedName name="_xlnm.Print_Area" localSheetId="24">Turbidity!$A$1:$G$67</definedName>
    <definedName name="CALCICA" localSheetId="19">#REF!</definedName>
    <definedName name="CALCICA">#REF!</definedName>
    <definedName name="carta">[1]Resúmen!$F$44</definedName>
    <definedName name="CCCC">[2]Resúmen!$R$7:$R$27</definedName>
    <definedName name="ChartList" localSheetId="25">#REF!</definedName>
    <definedName name="ChartList" localSheetId="9">[3]Resúmen!$R$7:$R$27</definedName>
    <definedName name="ChartList" localSheetId="12">[4]Resúmen!$R$7:$R$27</definedName>
    <definedName name="ChartList" localSheetId="15">#REF!</definedName>
    <definedName name="ChartList" localSheetId="16">[5]Resúmen!$R$7:$R$27</definedName>
    <definedName name="ChartList" localSheetId="19">[6]Resúmen!$R$7:$R$27</definedName>
    <definedName name="ChartList" localSheetId="23">[7]Resúmen!$R$7:$R$27</definedName>
    <definedName name="ChartList" localSheetId="24">#REF!</definedName>
    <definedName name="ChartList">NA()</definedName>
    <definedName name="CODIGOCALCICA">[8]CALCICA!$A$18:$M$502</definedName>
    <definedName name="CODIGOTOTAL" localSheetId="19">'Total Hardness'!$A$20:$K$44</definedName>
    <definedName name="CODIGOTOTAL">#REF!</definedName>
    <definedName name="DocumentProtected" localSheetId="25">[9]Formato!$G$20</definedName>
    <definedName name="DocumentProtected" localSheetId="9">[10]Formato!$G$20</definedName>
    <definedName name="DocumentProtected" localSheetId="12">[11]Formato!$G$20</definedName>
    <definedName name="DocumentProtected" localSheetId="15">[9]Formato!$G$20</definedName>
    <definedName name="DocumentProtected" localSheetId="16">[12]Formato!$G$20</definedName>
    <definedName name="DocumentProtected" localSheetId="19">[6]Formato!$G$20</definedName>
    <definedName name="DocumentProtected" localSheetId="23">[7]Formato!$G$20</definedName>
    <definedName name="DocumentProtected" localSheetId="24">[13]Formato!$G$20</definedName>
    <definedName name="DocumentProtected">[1]Formato!$G$20</definedName>
    <definedName name="GrossAverage" localSheetId="25">[9]Resúmen!$F$44</definedName>
    <definedName name="GrossAverage" localSheetId="9">[10]Resúmen!$F$44</definedName>
    <definedName name="GrossAverage" localSheetId="12">[11]Resúmen!$F$44</definedName>
    <definedName name="GrossAverage" localSheetId="15">[9]Resúmen!$F$44</definedName>
    <definedName name="GrossAverage" localSheetId="16">[12]Resúmen!$F$44</definedName>
    <definedName name="GrossAverage" localSheetId="19">[6]Resúmen!$F$44</definedName>
    <definedName name="GrossAverage" localSheetId="23">[7]Resúmen!$F$44</definedName>
    <definedName name="GrossAverage" localSheetId="24">[13]Resúmen!$F$44</definedName>
    <definedName name="GrossAverage">NA()</definedName>
    <definedName name="strChart" localSheetId="25">'[9].'!$D$18</definedName>
    <definedName name="strChart" localSheetId="9">'[10].'!$D$18</definedName>
    <definedName name="strChart" localSheetId="12">'[11].'!$D$18</definedName>
    <definedName name="strChart" localSheetId="15">'[9].'!$D$18</definedName>
    <definedName name="strChart" localSheetId="16">'[12].'!$D$18</definedName>
    <definedName name="strChart" localSheetId="19">'[6].'!$D$18</definedName>
    <definedName name="strChart" localSheetId="23">'[7].'!$D$18</definedName>
    <definedName name="strChart" localSheetId="24">'[13].'!$D$18</definedName>
    <definedName name="strChart">NA()</definedName>
    <definedName name="strNewChart" localSheetId="25">#REF!</definedName>
    <definedName name="strNewChart" localSheetId="9">'[3].'!$D$23</definedName>
    <definedName name="strNewChart" localSheetId="12">'[4].'!$D$23</definedName>
    <definedName name="strNewChart" localSheetId="15">#REF!</definedName>
    <definedName name="strNewChart" localSheetId="16">'[5].'!$D$23</definedName>
    <definedName name="strNewChart" localSheetId="19">'[6].'!$D$23</definedName>
    <definedName name="strNewChart" localSheetId="23">'[7].'!$D$23</definedName>
    <definedName name="strNewChart" localSheetId="24">#REF!</definedName>
    <definedName name="strNewChart">NA()</definedName>
    <definedName name="SymbolAction" localSheetId="25">#REF!</definedName>
    <definedName name="SymbolAction" localSheetId="9">[3]Formato!$F$7</definedName>
    <definedName name="SymbolAction" localSheetId="12">[4]Formato!$F$7</definedName>
    <definedName name="SymbolAction" localSheetId="15">#REF!</definedName>
    <definedName name="SymbolAction" localSheetId="16">[5]Formato!$F$7</definedName>
    <definedName name="SymbolAction" localSheetId="19">[6]Formato!$F$7</definedName>
    <definedName name="SymbolAction" localSheetId="23">[7]Formato!$F$7</definedName>
    <definedName name="SymbolAction" localSheetId="24">#REF!</definedName>
    <definedName name="SymbolAction">[14]Formato!$F$7</definedName>
    <definedName name="SymbolWarning" localSheetId="25">#REF!</definedName>
    <definedName name="SymbolWarning" localSheetId="9">[3]Formato!$F$6</definedName>
    <definedName name="SymbolWarning" localSheetId="12">[4]Formato!$F$6</definedName>
    <definedName name="SymbolWarning" localSheetId="15">#REF!</definedName>
    <definedName name="SymbolWarning" localSheetId="16">[5]Formato!$F$6</definedName>
    <definedName name="SymbolWarning" localSheetId="19">[6]Formato!$F$6</definedName>
    <definedName name="SymbolWarning" localSheetId="23">[7]Formato!$F$6</definedName>
    <definedName name="SymbolWarning" localSheetId="24">#REF!</definedName>
    <definedName name="SymbolWarning">[14]Formato!$F$6</definedName>
    <definedName name="TOTAL" localSheetId="19">'Total Hardness'!$A$20:$K$44</definedName>
    <definedName name="TOTAL">#REF!</definedName>
    <definedName name="xxxxx">[15]Formato!$F$6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3" l="1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L26" i="63" s="1"/>
  <c r="G27" i="63"/>
  <c r="L27" i="63" s="1"/>
  <c r="G28" i="63"/>
  <c r="G29" i="63"/>
  <c r="L29" i="63" s="1"/>
  <c r="G30" i="63"/>
  <c r="G31" i="63"/>
  <c r="L31" i="63" s="1"/>
  <c r="N31" i="63" s="1"/>
  <c r="G32" i="63"/>
  <c r="G33" i="63"/>
  <c r="G34" i="63"/>
  <c r="L34" i="63" s="1"/>
  <c r="N34" i="63" s="1"/>
  <c r="M20" i="63"/>
  <c r="J13" i="63"/>
  <c r="J14" i="63"/>
  <c r="M14" i="63" s="1"/>
  <c r="J15" i="63"/>
  <c r="M15" i="63" s="1"/>
  <c r="J16" i="63"/>
  <c r="J17" i="63"/>
  <c r="J18" i="63"/>
  <c r="M18" i="63" s="1"/>
  <c r="J19" i="63"/>
  <c r="J20" i="63"/>
  <c r="L20" i="63" s="1"/>
  <c r="N20" i="63" s="1"/>
  <c r="J21" i="63"/>
  <c r="J22" i="63"/>
  <c r="M22" i="63" s="1"/>
  <c r="J23" i="63"/>
  <c r="M23" i="63" s="1"/>
  <c r="J24" i="63"/>
  <c r="J25" i="63"/>
  <c r="L25" i="63" s="1"/>
  <c r="J26" i="63"/>
  <c r="M26" i="63" s="1"/>
  <c r="J27" i="63"/>
  <c r="J28" i="63"/>
  <c r="M28" i="63" s="1"/>
  <c r="J29" i="63"/>
  <c r="J30" i="63"/>
  <c r="M30" i="63" s="1"/>
  <c r="J31" i="63"/>
  <c r="M31" i="63" s="1"/>
  <c r="J32" i="63"/>
  <c r="J33" i="63"/>
  <c r="J34" i="63"/>
  <c r="M34" i="63" s="1"/>
  <c r="L13" i="63"/>
  <c r="L16" i="63"/>
  <c r="L17" i="63"/>
  <c r="L18" i="63"/>
  <c r="L19" i="63"/>
  <c r="L21" i="63"/>
  <c r="L24" i="63"/>
  <c r="L28" i="63"/>
  <c r="N28" i="63" s="1"/>
  <c r="L32" i="63"/>
  <c r="N32" i="63" s="1"/>
  <c r="L33" i="63"/>
  <c r="N33" i="63" s="1"/>
  <c r="G58" i="64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N26" i="63" l="1"/>
  <c r="N16" i="63"/>
  <c r="N24" i="63"/>
  <c r="L22" i="63"/>
  <c r="M33" i="63"/>
  <c r="M25" i="63"/>
  <c r="N25" i="63" s="1"/>
  <c r="M17" i="63"/>
  <c r="N17" i="63" s="1"/>
  <c r="L30" i="63"/>
  <c r="N30" i="63" s="1"/>
  <c r="L15" i="63"/>
  <c r="N15" i="63" s="1"/>
  <c r="M32" i="63"/>
  <c r="N29" i="63" s="1"/>
  <c r="M24" i="63"/>
  <c r="N21" i="63" s="1"/>
  <c r="M16" i="63"/>
  <c r="N13" i="63" s="1"/>
  <c r="L23" i="63"/>
  <c r="N23" i="63" s="1"/>
  <c r="M29" i="63"/>
  <c r="M21" i="63"/>
  <c r="N18" i="63" s="1"/>
  <c r="M13" i="63"/>
  <c r="L14" i="63"/>
  <c r="N14" i="63" s="1"/>
  <c r="M27" i="63"/>
  <c r="N27" i="63" s="1"/>
  <c r="M19" i="63"/>
  <c r="N19" i="63" s="1"/>
  <c r="N22" i="63" l="1"/>
  <c r="J12" i="63"/>
  <c r="G12" i="63"/>
  <c r="M12" i="63" l="1"/>
  <c r="L12" i="63"/>
  <c r="N12" i="63" s="1"/>
  <c r="E15" i="61"/>
  <c r="F15" i="61" s="1"/>
  <c r="E16" i="61"/>
  <c r="F16" i="61" s="1"/>
  <c r="E17" i="61"/>
  <c r="F17" i="61" s="1"/>
  <c r="E18" i="61"/>
  <c r="F18" i="61" s="1"/>
  <c r="E19" i="61"/>
  <c r="F19" i="61" s="1"/>
  <c r="E20" i="61"/>
  <c r="F20" i="61" s="1"/>
  <c r="E21" i="61"/>
  <c r="F21" i="61" s="1"/>
  <c r="E22" i="61"/>
  <c r="F22" i="61" s="1"/>
  <c r="E23" i="61"/>
  <c r="F23" i="61" s="1"/>
  <c r="E24" i="61"/>
  <c r="F24" i="61" s="1"/>
  <c r="E25" i="61"/>
  <c r="F25" i="61" s="1"/>
  <c r="E26" i="61"/>
  <c r="F26" i="61" s="1"/>
  <c r="E27" i="61"/>
  <c r="F27" i="61" s="1"/>
  <c r="E28" i="61"/>
  <c r="F28" i="61" s="1"/>
  <c r="E29" i="61"/>
  <c r="F29" i="61" s="1"/>
  <c r="E30" i="61"/>
  <c r="F30" i="61" s="1"/>
  <c r="E31" i="61"/>
  <c r="F31" i="61" s="1"/>
  <c r="E32" i="61"/>
  <c r="F32" i="61" s="1"/>
  <c r="E33" i="61"/>
  <c r="F33" i="61" s="1"/>
  <c r="E34" i="61"/>
  <c r="F34" i="61" s="1"/>
  <c r="E35" i="61"/>
  <c r="F35" i="61" s="1"/>
  <c r="E36" i="61"/>
  <c r="F36" i="61" s="1"/>
  <c r="E37" i="61"/>
  <c r="F37" i="61" s="1"/>
  <c r="E14" i="61"/>
  <c r="F14" i="61" s="1"/>
  <c r="M21" i="39"/>
  <c r="M20" i="39"/>
  <c r="M19" i="39"/>
  <c r="M21" i="40"/>
  <c r="M20" i="40"/>
  <c r="M19" i="40"/>
  <c r="M21" i="41"/>
  <c r="M20" i="41"/>
  <c r="M19" i="41"/>
  <c r="M21" i="42"/>
  <c r="M20" i="42"/>
  <c r="M19" i="42"/>
  <c r="M21" i="43"/>
  <c r="M20" i="43"/>
  <c r="M19" i="43"/>
  <c r="M21" i="44"/>
  <c r="M20" i="44"/>
  <c r="M19" i="44"/>
  <c r="M21" i="45"/>
  <c r="M20" i="45"/>
  <c r="M19" i="45"/>
  <c r="M21" i="46"/>
  <c r="M20" i="46"/>
  <c r="M19" i="46"/>
  <c r="M21" i="47"/>
  <c r="M20" i="47"/>
  <c r="M19" i="47"/>
  <c r="M21" i="48"/>
  <c r="M20" i="48"/>
  <c r="M19" i="48"/>
  <c r="M21" i="49"/>
  <c r="M20" i="49"/>
  <c r="M19" i="49"/>
  <c r="M21" i="50"/>
  <c r="M20" i="50"/>
  <c r="M19" i="50"/>
  <c r="M21" i="51"/>
  <c r="M20" i="51"/>
  <c r="M19" i="51"/>
  <c r="M21" i="52"/>
  <c r="M20" i="52"/>
  <c r="M19" i="52"/>
  <c r="M21" i="53"/>
  <c r="M20" i="53"/>
  <c r="M19" i="53"/>
  <c r="M21" i="54"/>
  <c r="M20" i="54"/>
  <c r="M19" i="54"/>
  <c r="M21" i="55"/>
  <c r="M20" i="55"/>
  <c r="M19" i="55"/>
  <c r="M21" i="56"/>
  <c r="M20" i="56"/>
  <c r="M19" i="56"/>
  <c r="M21" i="57"/>
  <c r="M20" i="57"/>
  <c r="M19" i="57"/>
  <c r="M21" i="58"/>
  <c r="M20" i="58"/>
  <c r="M19" i="58"/>
  <c r="M21" i="59"/>
  <c r="M20" i="59"/>
  <c r="M19" i="59"/>
  <c r="M21" i="60"/>
  <c r="M20" i="60"/>
  <c r="M19" i="60"/>
  <c r="M21" i="38"/>
  <c r="M20" i="38"/>
  <c r="M19" i="38"/>
  <c r="J19" i="39"/>
  <c r="K19" i="39" s="1"/>
  <c r="L19" i="39" s="1"/>
  <c r="J20" i="39"/>
  <c r="K20" i="39" s="1"/>
  <c r="L20" i="39" s="1"/>
  <c r="J21" i="39"/>
  <c r="K21" i="39" s="1"/>
  <c r="L21" i="39" s="1"/>
  <c r="J22" i="39"/>
  <c r="K22" i="39" s="1"/>
  <c r="L22" i="39" s="1"/>
  <c r="J23" i="39"/>
  <c r="K23" i="39" s="1"/>
  <c r="L23" i="39" s="1"/>
  <c r="J24" i="39"/>
  <c r="K24" i="39" s="1"/>
  <c r="L24" i="39" s="1"/>
  <c r="J25" i="39"/>
  <c r="K25" i="39" s="1"/>
  <c r="L25" i="39" s="1"/>
  <c r="J26" i="39"/>
  <c r="K26" i="39" s="1"/>
  <c r="L26" i="39" s="1"/>
  <c r="J27" i="39"/>
  <c r="K27" i="39" s="1"/>
  <c r="L27" i="39" s="1"/>
  <c r="J28" i="39"/>
  <c r="K28" i="39" s="1"/>
  <c r="L28" i="39" s="1"/>
  <c r="J29" i="39"/>
  <c r="K29" i="39"/>
  <c r="L29" i="39" s="1"/>
  <c r="J30" i="39"/>
  <c r="K30" i="39" s="1"/>
  <c r="L30" i="39" s="1"/>
  <c r="J31" i="39"/>
  <c r="K31" i="39" s="1"/>
  <c r="L31" i="39" s="1"/>
  <c r="J32" i="39"/>
  <c r="K32" i="39"/>
  <c r="L32" i="39"/>
  <c r="J33" i="39"/>
  <c r="K33" i="39" s="1"/>
  <c r="L33" i="39" s="1"/>
  <c r="J34" i="39"/>
  <c r="K34" i="39" s="1"/>
  <c r="L34" i="39" s="1"/>
  <c r="J35" i="39"/>
  <c r="K35" i="39" s="1"/>
  <c r="L35" i="39" s="1"/>
  <c r="J36" i="39"/>
  <c r="K36" i="39" s="1"/>
  <c r="L36" i="39" s="1"/>
  <c r="J37" i="39"/>
  <c r="K37" i="39" s="1"/>
  <c r="L37" i="39" s="1"/>
  <c r="J38" i="39"/>
  <c r="K38" i="39"/>
  <c r="L38" i="39"/>
  <c r="J39" i="39"/>
  <c r="K39" i="39" s="1"/>
  <c r="L39" i="39" s="1"/>
  <c r="J40" i="39"/>
  <c r="K40" i="39" s="1"/>
  <c r="L40" i="39" s="1"/>
  <c r="J41" i="39"/>
  <c r="K41" i="39" s="1"/>
  <c r="L41" i="39" s="1"/>
  <c r="J42" i="39"/>
  <c r="K42" i="39" s="1"/>
  <c r="L42" i="39" s="1"/>
  <c r="J19" i="40"/>
  <c r="K19" i="40" s="1"/>
  <c r="L19" i="40" s="1"/>
  <c r="J20" i="40"/>
  <c r="K20" i="40" s="1"/>
  <c r="L20" i="40" s="1"/>
  <c r="J21" i="40"/>
  <c r="K21" i="40" s="1"/>
  <c r="L21" i="40" s="1"/>
  <c r="J22" i="40"/>
  <c r="K22" i="40"/>
  <c r="L22" i="40" s="1"/>
  <c r="J23" i="40"/>
  <c r="K23" i="40" s="1"/>
  <c r="L23" i="40" s="1"/>
  <c r="J24" i="40"/>
  <c r="K24" i="40" s="1"/>
  <c r="L24" i="40" s="1"/>
  <c r="J25" i="40"/>
  <c r="K25" i="40" s="1"/>
  <c r="L25" i="40" s="1"/>
  <c r="J26" i="40"/>
  <c r="K26" i="40" s="1"/>
  <c r="L26" i="40" s="1"/>
  <c r="J27" i="40"/>
  <c r="K27" i="40"/>
  <c r="L27" i="40" s="1"/>
  <c r="J28" i="40"/>
  <c r="K28" i="40"/>
  <c r="L28" i="40" s="1"/>
  <c r="J29" i="40"/>
  <c r="K29" i="40" s="1"/>
  <c r="L29" i="40" s="1"/>
  <c r="J30" i="40"/>
  <c r="K30" i="40" s="1"/>
  <c r="L30" i="40" s="1"/>
  <c r="J31" i="40"/>
  <c r="K31" i="40"/>
  <c r="L31" i="40"/>
  <c r="J32" i="40"/>
  <c r="K32" i="40" s="1"/>
  <c r="L32" i="40" s="1"/>
  <c r="J33" i="40"/>
  <c r="K33" i="40" s="1"/>
  <c r="L33" i="40" s="1"/>
  <c r="J34" i="40"/>
  <c r="K34" i="40"/>
  <c r="L34" i="40"/>
  <c r="J35" i="40"/>
  <c r="K35" i="40" s="1"/>
  <c r="L35" i="40" s="1"/>
  <c r="J36" i="40"/>
  <c r="K36" i="40"/>
  <c r="L36" i="40" s="1"/>
  <c r="J37" i="40"/>
  <c r="K37" i="40" s="1"/>
  <c r="L37" i="40" s="1"/>
  <c r="J38" i="40"/>
  <c r="K38" i="40" s="1"/>
  <c r="L38" i="40" s="1"/>
  <c r="J39" i="40"/>
  <c r="K39" i="40"/>
  <c r="L39" i="40" s="1"/>
  <c r="J40" i="40"/>
  <c r="K40" i="40" s="1"/>
  <c r="L40" i="40" s="1"/>
  <c r="J41" i="40"/>
  <c r="K41" i="40" s="1"/>
  <c r="L41" i="40" s="1"/>
  <c r="J42" i="40"/>
  <c r="K42" i="40"/>
  <c r="L42" i="40"/>
  <c r="J19" i="41"/>
  <c r="K19" i="41" s="1"/>
  <c r="L19" i="41" s="1"/>
  <c r="J20" i="41"/>
  <c r="K20" i="41" s="1"/>
  <c r="L20" i="41" s="1"/>
  <c r="J21" i="41"/>
  <c r="K21" i="41" s="1"/>
  <c r="L21" i="41" s="1"/>
  <c r="J22" i="41"/>
  <c r="K22" i="41" s="1"/>
  <c r="L22" i="41" s="1"/>
  <c r="J23" i="41"/>
  <c r="K23" i="41" s="1"/>
  <c r="L23" i="41" s="1"/>
  <c r="J24" i="41"/>
  <c r="K24" i="41"/>
  <c r="L24" i="41"/>
  <c r="J25" i="41"/>
  <c r="K25" i="41" s="1"/>
  <c r="L25" i="41" s="1"/>
  <c r="J26" i="41"/>
  <c r="K26" i="41" s="1"/>
  <c r="L26" i="41" s="1"/>
  <c r="J27" i="41"/>
  <c r="K27" i="41" s="1"/>
  <c r="L27" i="41" s="1"/>
  <c r="J28" i="41"/>
  <c r="K28" i="41" s="1"/>
  <c r="L28" i="41" s="1"/>
  <c r="J29" i="41"/>
  <c r="K29" i="41" s="1"/>
  <c r="L29" i="41" s="1"/>
  <c r="J30" i="41"/>
  <c r="K30" i="41" s="1"/>
  <c r="L30" i="41" s="1"/>
  <c r="J31" i="41"/>
  <c r="K31" i="41" s="1"/>
  <c r="L31" i="41" s="1"/>
  <c r="J32" i="41"/>
  <c r="K32" i="41" s="1"/>
  <c r="L32" i="41" s="1"/>
  <c r="J33" i="41"/>
  <c r="K33" i="41"/>
  <c r="L33" i="41" s="1"/>
  <c r="J34" i="41"/>
  <c r="K34" i="41" s="1"/>
  <c r="L34" i="41" s="1"/>
  <c r="J35" i="41"/>
  <c r="K35" i="41"/>
  <c r="L35" i="41" s="1"/>
  <c r="J36" i="41"/>
  <c r="K36" i="41" s="1"/>
  <c r="L36" i="41" s="1"/>
  <c r="J37" i="41"/>
  <c r="K37" i="41" s="1"/>
  <c r="L37" i="41" s="1"/>
  <c r="J38" i="41"/>
  <c r="K38" i="41" s="1"/>
  <c r="L38" i="41" s="1"/>
  <c r="J39" i="41"/>
  <c r="K39" i="41"/>
  <c r="L39" i="41" s="1"/>
  <c r="J40" i="41"/>
  <c r="K40" i="41" s="1"/>
  <c r="L40" i="41" s="1"/>
  <c r="J41" i="41"/>
  <c r="K41" i="41"/>
  <c r="L41" i="41" s="1"/>
  <c r="J42" i="41"/>
  <c r="K42" i="41" s="1"/>
  <c r="L42" i="41" s="1"/>
  <c r="J19" i="42"/>
  <c r="K19" i="42" s="1"/>
  <c r="L19" i="42" s="1"/>
  <c r="J20" i="42"/>
  <c r="K20" i="42"/>
  <c r="L20" i="42"/>
  <c r="J21" i="42"/>
  <c r="K21" i="42" s="1"/>
  <c r="L21" i="42" s="1"/>
  <c r="J22" i="42"/>
  <c r="K22" i="42" s="1"/>
  <c r="L22" i="42" s="1"/>
  <c r="J23" i="42"/>
  <c r="K23" i="42"/>
  <c r="L23" i="42" s="1"/>
  <c r="J24" i="42"/>
  <c r="K24" i="42" s="1"/>
  <c r="L24" i="42" s="1"/>
  <c r="J25" i="42"/>
  <c r="K25" i="42"/>
  <c r="L25" i="42" s="1"/>
  <c r="J26" i="42"/>
  <c r="K26" i="42" s="1"/>
  <c r="L26" i="42" s="1"/>
  <c r="J27" i="42"/>
  <c r="K27" i="42" s="1"/>
  <c r="L27" i="42" s="1"/>
  <c r="J28" i="42"/>
  <c r="K28" i="42"/>
  <c r="L28" i="42"/>
  <c r="J29" i="42"/>
  <c r="K29" i="42" s="1"/>
  <c r="L29" i="42" s="1"/>
  <c r="J30" i="42"/>
  <c r="K30" i="42" s="1"/>
  <c r="L30" i="42" s="1"/>
  <c r="J31" i="42"/>
  <c r="K31" i="42" s="1"/>
  <c r="L31" i="42" s="1"/>
  <c r="J32" i="42"/>
  <c r="K32" i="42"/>
  <c r="L32" i="42" s="1"/>
  <c r="J33" i="42"/>
  <c r="K33" i="42" s="1"/>
  <c r="L33" i="42" s="1"/>
  <c r="J34" i="42"/>
  <c r="K34" i="42"/>
  <c r="L34" i="42" s="1"/>
  <c r="J35" i="42"/>
  <c r="K35" i="42" s="1"/>
  <c r="L35" i="42" s="1"/>
  <c r="J36" i="42"/>
  <c r="K36" i="42" s="1"/>
  <c r="L36" i="42" s="1"/>
  <c r="J37" i="42"/>
  <c r="K37" i="42"/>
  <c r="L37" i="42"/>
  <c r="J38" i="42"/>
  <c r="K38" i="42" s="1"/>
  <c r="L38" i="42" s="1"/>
  <c r="J39" i="42"/>
  <c r="K39" i="42" s="1"/>
  <c r="L39" i="42" s="1"/>
  <c r="J40" i="42"/>
  <c r="K40" i="42" s="1"/>
  <c r="L40" i="42" s="1"/>
  <c r="J41" i="42"/>
  <c r="K41" i="42" s="1"/>
  <c r="L41" i="42" s="1"/>
  <c r="J42" i="42"/>
  <c r="K42" i="42" s="1"/>
  <c r="L42" i="42" s="1"/>
  <c r="J19" i="43"/>
  <c r="K19" i="43" s="1"/>
  <c r="L19" i="43" s="1"/>
  <c r="J20" i="43"/>
  <c r="K20" i="43" s="1"/>
  <c r="L20" i="43" s="1"/>
  <c r="J21" i="43"/>
  <c r="K21" i="43" s="1"/>
  <c r="L21" i="43" s="1"/>
  <c r="J22" i="43"/>
  <c r="K22" i="43"/>
  <c r="L22" i="43"/>
  <c r="J23" i="43"/>
  <c r="K23" i="43" s="1"/>
  <c r="L23" i="43" s="1"/>
  <c r="J24" i="43"/>
  <c r="K24" i="43" s="1"/>
  <c r="L24" i="43" s="1"/>
  <c r="J25" i="43"/>
  <c r="K25" i="43"/>
  <c r="L25" i="43" s="1"/>
  <c r="J26" i="43"/>
  <c r="K26" i="43"/>
  <c r="L26" i="43" s="1"/>
  <c r="J27" i="43"/>
  <c r="K27" i="43" s="1"/>
  <c r="L27" i="43" s="1"/>
  <c r="J28" i="43"/>
  <c r="K28" i="43" s="1"/>
  <c r="L28" i="43" s="1"/>
  <c r="J29" i="43"/>
  <c r="K29" i="43" s="1"/>
  <c r="L29" i="43" s="1"/>
  <c r="J30" i="43"/>
  <c r="K30" i="43"/>
  <c r="L30" i="43"/>
  <c r="J31" i="43"/>
  <c r="K31" i="43" s="1"/>
  <c r="L31" i="43" s="1"/>
  <c r="J32" i="43"/>
  <c r="K32" i="43" s="1"/>
  <c r="L32" i="43" s="1"/>
  <c r="J33" i="43"/>
  <c r="K33" i="43"/>
  <c r="L33" i="43" s="1"/>
  <c r="J34" i="43"/>
  <c r="K34" i="43" s="1"/>
  <c r="L34" i="43" s="1"/>
  <c r="J35" i="43"/>
  <c r="K35" i="43" s="1"/>
  <c r="L35" i="43" s="1"/>
  <c r="J36" i="43"/>
  <c r="K36" i="43" s="1"/>
  <c r="L36" i="43" s="1"/>
  <c r="J37" i="43"/>
  <c r="K37" i="43" s="1"/>
  <c r="L37" i="43" s="1"/>
  <c r="J38" i="43"/>
  <c r="K38" i="43"/>
  <c r="L38" i="43" s="1"/>
  <c r="J39" i="43"/>
  <c r="K39" i="43" s="1"/>
  <c r="L39" i="43" s="1"/>
  <c r="J40" i="43"/>
  <c r="K40" i="43" s="1"/>
  <c r="L40" i="43" s="1"/>
  <c r="J41" i="43"/>
  <c r="K41" i="43" s="1"/>
  <c r="L41" i="43" s="1"/>
  <c r="J42" i="43"/>
  <c r="K42" i="43"/>
  <c r="L42" i="43"/>
  <c r="J19" i="44"/>
  <c r="K19" i="44" s="1"/>
  <c r="L19" i="44" s="1"/>
  <c r="J20" i="44"/>
  <c r="K20" i="44" s="1"/>
  <c r="L20" i="44" s="1"/>
  <c r="J21" i="44"/>
  <c r="K21" i="44" s="1"/>
  <c r="L21" i="44" s="1"/>
  <c r="J22" i="44"/>
  <c r="K22" i="44" s="1"/>
  <c r="L22" i="44" s="1"/>
  <c r="J23" i="44"/>
  <c r="K23" i="44"/>
  <c r="L23" i="44"/>
  <c r="J24" i="44"/>
  <c r="K24" i="44" s="1"/>
  <c r="L24" i="44" s="1"/>
  <c r="J25" i="44"/>
  <c r="K25" i="44" s="1"/>
  <c r="L25" i="44" s="1"/>
  <c r="J26" i="44"/>
  <c r="K26" i="44" s="1"/>
  <c r="L26" i="44" s="1"/>
  <c r="J27" i="44"/>
  <c r="K27" i="44" s="1"/>
  <c r="L27" i="44" s="1"/>
  <c r="J28" i="44"/>
  <c r="K28" i="44"/>
  <c r="L28" i="44" s="1"/>
  <c r="J29" i="44"/>
  <c r="K29" i="44"/>
  <c r="L29" i="44"/>
  <c r="J30" i="44"/>
  <c r="K30" i="44" s="1"/>
  <c r="L30" i="44" s="1"/>
  <c r="J31" i="44"/>
  <c r="K31" i="44" s="1"/>
  <c r="L31" i="44" s="1"/>
  <c r="J32" i="44"/>
  <c r="K32" i="44"/>
  <c r="L32" i="44" s="1"/>
  <c r="J33" i="44"/>
  <c r="K33" i="44" s="1"/>
  <c r="L33" i="44" s="1"/>
  <c r="J34" i="44"/>
  <c r="K34" i="44" s="1"/>
  <c r="L34" i="44" s="1"/>
  <c r="J35" i="44"/>
  <c r="K35" i="44"/>
  <c r="L35" i="44" s="1"/>
  <c r="J36" i="44"/>
  <c r="K36" i="44" s="1"/>
  <c r="L36" i="44" s="1"/>
  <c r="J37" i="44"/>
  <c r="K37" i="44"/>
  <c r="L37" i="44"/>
  <c r="J38" i="44"/>
  <c r="K38" i="44" s="1"/>
  <c r="L38" i="44" s="1"/>
  <c r="J39" i="44"/>
  <c r="K39" i="44" s="1"/>
  <c r="L39" i="44" s="1"/>
  <c r="J40" i="44"/>
  <c r="K40" i="44" s="1"/>
  <c r="L40" i="44" s="1"/>
  <c r="J41" i="44"/>
  <c r="K41" i="44"/>
  <c r="L41" i="44" s="1"/>
  <c r="J42" i="44"/>
  <c r="K42" i="44" s="1"/>
  <c r="L42" i="44" s="1"/>
  <c r="J19" i="45"/>
  <c r="K19" i="45" s="1"/>
  <c r="L19" i="45" s="1"/>
  <c r="J20" i="45"/>
  <c r="K20" i="45" s="1"/>
  <c r="L20" i="45" s="1"/>
  <c r="J21" i="45"/>
  <c r="K21" i="45"/>
  <c r="L21" i="45" s="1"/>
  <c r="J22" i="45"/>
  <c r="K22" i="45" s="1"/>
  <c r="L22" i="45" s="1"/>
  <c r="J23" i="45"/>
  <c r="K23" i="45" s="1"/>
  <c r="L23" i="45" s="1"/>
  <c r="J24" i="45"/>
  <c r="K24" i="45"/>
  <c r="L24" i="45" s="1"/>
  <c r="J25" i="45"/>
  <c r="K25" i="45"/>
  <c r="L25" i="45" s="1"/>
  <c r="J26" i="45"/>
  <c r="K26" i="45" s="1"/>
  <c r="L26" i="45" s="1"/>
  <c r="J27" i="45"/>
  <c r="K27" i="45" s="1"/>
  <c r="L27" i="45" s="1"/>
  <c r="J28" i="45"/>
  <c r="K28" i="45" s="1"/>
  <c r="L28" i="45" s="1"/>
  <c r="J29" i="45"/>
  <c r="K29" i="45" s="1"/>
  <c r="L29" i="45" s="1"/>
  <c r="J30" i="45"/>
  <c r="K30" i="45"/>
  <c r="L30" i="45" s="1"/>
  <c r="J31" i="45"/>
  <c r="K31" i="45"/>
  <c r="L31" i="45" s="1"/>
  <c r="J32" i="45"/>
  <c r="K32" i="45" s="1"/>
  <c r="L32" i="45" s="1"/>
  <c r="J33" i="45"/>
  <c r="K33" i="45"/>
  <c r="L33" i="45" s="1"/>
  <c r="J34" i="45"/>
  <c r="K34" i="45" s="1"/>
  <c r="L34" i="45" s="1"/>
  <c r="J35" i="45"/>
  <c r="K35" i="45" s="1"/>
  <c r="L35" i="45" s="1"/>
  <c r="J36" i="45"/>
  <c r="K36" i="45"/>
  <c r="L36" i="45" s="1"/>
  <c r="J37" i="45"/>
  <c r="K37" i="45"/>
  <c r="L37" i="45" s="1"/>
  <c r="J38" i="45"/>
  <c r="K38" i="45" s="1"/>
  <c r="L38" i="45" s="1"/>
  <c r="J39" i="45"/>
  <c r="K39" i="45" s="1"/>
  <c r="L39" i="45" s="1"/>
  <c r="J40" i="45"/>
  <c r="K40" i="45"/>
  <c r="L40" i="45"/>
  <c r="J41" i="45"/>
  <c r="K41" i="45" s="1"/>
  <c r="L41" i="45" s="1"/>
  <c r="J42" i="45"/>
  <c r="K42" i="45"/>
  <c r="L42" i="45" s="1"/>
  <c r="J19" i="46"/>
  <c r="K19" i="46" s="1"/>
  <c r="L19" i="46" s="1"/>
  <c r="J20" i="46"/>
  <c r="K20" i="46"/>
  <c r="L20" i="46" s="1"/>
  <c r="J21" i="46"/>
  <c r="K21" i="46" s="1"/>
  <c r="L21" i="46" s="1"/>
  <c r="J22" i="46"/>
  <c r="K22" i="46" s="1"/>
  <c r="L22" i="46" s="1"/>
  <c r="J23" i="46"/>
  <c r="K23" i="46"/>
  <c r="L23" i="46" s="1"/>
  <c r="J24" i="46"/>
  <c r="K24" i="46"/>
  <c r="L24" i="46"/>
  <c r="J25" i="46"/>
  <c r="K25" i="46" s="1"/>
  <c r="L25" i="46" s="1"/>
  <c r="J26" i="46"/>
  <c r="K26" i="46" s="1"/>
  <c r="L26" i="46" s="1"/>
  <c r="J27" i="46"/>
  <c r="K27" i="46" s="1"/>
  <c r="L27" i="46" s="1"/>
  <c r="J28" i="46"/>
  <c r="K28" i="46" s="1"/>
  <c r="L28" i="46" s="1"/>
  <c r="J29" i="46"/>
  <c r="K29" i="46"/>
  <c r="L29" i="46" s="1"/>
  <c r="J30" i="46"/>
  <c r="K30" i="46" s="1"/>
  <c r="L30" i="46" s="1"/>
  <c r="J31" i="46"/>
  <c r="K31" i="46"/>
  <c r="L31" i="46" s="1"/>
  <c r="J32" i="46"/>
  <c r="K32" i="46"/>
  <c r="L32" i="46" s="1"/>
  <c r="J33" i="46"/>
  <c r="K33" i="46" s="1"/>
  <c r="L33" i="46" s="1"/>
  <c r="J34" i="46"/>
  <c r="K34" i="46" s="1"/>
  <c r="L34" i="46" s="1"/>
  <c r="J35" i="46"/>
  <c r="K35" i="46"/>
  <c r="L35" i="46" s="1"/>
  <c r="J36" i="46"/>
  <c r="K36" i="46"/>
  <c r="L36" i="46" s="1"/>
  <c r="J37" i="46"/>
  <c r="K37" i="46"/>
  <c r="L37" i="46" s="1"/>
  <c r="J38" i="46"/>
  <c r="K38" i="46" s="1"/>
  <c r="L38" i="46" s="1"/>
  <c r="J39" i="46"/>
  <c r="K39" i="46" s="1"/>
  <c r="L39" i="46" s="1"/>
  <c r="J40" i="46"/>
  <c r="K40" i="46" s="1"/>
  <c r="L40" i="46" s="1"/>
  <c r="J41" i="46"/>
  <c r="K41" i="46"/>
  <c r="L41" i="46" s="1"/>
  <c r="J42" i="46"/>
  <c r="K42" i="46" s="1"/>
  <c r="L42" i="46" s="1"/>
  <c r="J19" i="47"/>
  <c r="K19" i="47" s="1"/>
  <c r="L19" i="47" s="1"/>
  <c r="J20" i="47"/>
  <c r="K20" i="47"/>
  <c r="L20" i="47" s="1"/>
  <c r="J21" i="47"/>
  <c r="K21" i="47" s="1"/>
  <c r="L21" i="47" s="1"/>
  <c r="J22" i="47"/>
  <c r="K22" i="47" s="1"/>
  <c r="L22" i="47" s="1"/>
  <c r="J23" i="47"/>
  <c r="K23" i="47" s="1"/>
  <c r="L23" i="47" s="1"/>
  <c r="J24" i="47"/>
  <c r="K24" i="47"/>
  <c r="L24" i="47" s="1"/>
  <c r="J25" i="47"/>
  <c r="K25" i="47" s="1"/>
  <c r="L25" i="47" s="1"/>
  <c r="J26" i="47"/>
  <c r="K26" i="47" s="1"/>
  <c r="L26" i="47" s="1"/>
  <c r="J27" i="47"/>
  <c r="K27" i="47" s="1"/>
  <c r="L27" i="47" s="1"/>
  <c r="J28" i="47"/>
  <c r="K28" i="47" s="1"/>
  <c r="L28" i="47" s="1"/>
  <c r="J29" i="47"/>
  <c r="K29" i="47" s="1"/>
  <c r="L29" i="47" s="1"/>
  <c r="J30" i="47"/>
  <c r="K30" i="47"/>
  <c r="L30" i="47"/>
  <c r="J31" i="47"/>
  <c r="K31" i="47" s="1"/>
  <c r="L31" i="47" s="1"/>
  <c r="J32" i="47"/>
  <c r="K32" i="47"/>
  <c r="L32" i="47" s="1"/>
  <c r="J33" i="47"/>
  <c r="K33" i="47" s="1"/>
  <c r="L33" i="47" s="1"/>
  <c r="J34" i="47"/>
  <c r="K34" i="47"/>
  <c r="L34" i="47" s="1"/>
  <c r="J35" i="47"/>
  <c r="K35" i="47" s="1"/>
  <c r="L35" i="47" s="1"/>
  <c r="J36" i="47"/>
  <c r="K36" i="47"/>
  <c r="L36" i="47" s="1"/>
  <c r="J37" i="47"/>
  <c r="K37" i="47" s="1"/>
  <c r="L37" i="47" s="1"/>
  <c r="J38" i="47"/>
  <c r="K38" i="47"/>
  <c r="L38" i="47" s="1"/>
  <c r="J39" i="47"/>
  <c r="K39" i="47" s="1"/>
  <c r="L39" i="47" s="1"/>
  <c r="J40" i="47"/>
  <c r="K40" i="47" s="1"/>
  <c r="L40" i="47" s="1"/>
  <c r="J41" i="47"/>
  <c r="K41" i="47"/>
  <c r="L41" i="47"/>
  <c r="J42" i="47"/>
  <c r="K42" i="47"/>
  <c r="L42" i="47" s="1"/>
  <c r="J19" i="48"/>
  <c r="K19" i="48" s="1"/>
  <c r="L19" i="48" s="1"/>
  <c r="J20" i="48"/>
  <c r="K20" i="48" s="1"/>
  <c r="L20" i="48" s="1"/>
  <c r="J21" i="48"/>
  <c r="K21" i="48" s="1"/>
  <c r="L21" i="48" s="1"/>
  <c r="J22" i="48"/>
  <c r="K22" i="48" s="1"/>
  <c r="L22" i="48" s="1"/>
  <c r="J23" i="48"/>
  <c r="K23" i="48" s="1"/>
  <c r="L23" i="48" s="1"/>
  <c r="J24" i="48"/>
  <c r="K24" i="48" s="1"/>
  <c r="L24" i="48" s="1"/>
  <c r="J25" i="48"/>
  <c r="K25" i="48" s="1"/>
  <c r="L25" i="48" s="1"/>
  <c r="J26" i="48"/>
  <c r="K26" i="48" s="1"/>
  <c r="L26" i="48" s="1"/>
  <c r="J27" i="48"/>
  <c r="K27" i="48" s="1"/>
  <c r="L27" i="48" s="1"/>
  <c r="J28" i="48"/>
  <c r="K28" i="48"/>
  <c r="L28" i="48" s="1"/>
  <c r="J29" i="48"/>
  <c r="K29" i="48" s="1"/>
  <c r="L29" i="48" s="1"/>
  <c r="J30" i="48"/>
  <c r="K30" i="48" s="1"/>
  <c r="L30" i="48" s="1"/>
  <c r="J31" i="48"/>
  <c r="K31" i="48" s="1"/>
  <c r="L31" i="48" s="1"/>
  <c r="J32" i="48"/>
  <c r="K32" i="48" s="1"/>
  <c r="L32" i="48" s="1"/>
  <c r="J33" i="48"/>
  <c r="K33" i="48" s="1"/>
  <c r="L33" i="48" s="1"/>
  <c r="J34" i="48"/>
  <c r="K34" i="48" s="1"/>
  <c r="L34" i="48" s="1"/>
  <c r="J35" i="48"/>
  <c r="K35" i="48" s="1"/>
  <c r="L35" i="48" s="1"/>
  <c r="J36" i="48"/>
  <c r="K36" i="48"/>
  <c r="L36" i="48" s="1"/>
  <c r="J37" i="48"/>
  <c r="K37" i="48" s="1"/>
  <c r="L37" i="48" s="1"/>
  <c r="J38" i="48"/>
  <c r="K38" i="48" s="1"/>
  <c r="L38" i="48" s="1"/>
  <c r="J39" i="48"/>
  <c r="K39" i="48"/>
  <c r="L39" i="48" s="1"/>
  <c r="J40" i="48"/>
  <c r="K40" i="48" s="1"/>
  <c r="L40" i="48" s="1"/>
  <c r="J41" i="48"/>
  <c r="K41" i="48"/>
  <c r="L41" i="48" s="1"/>
  <c r="J42" i="48"/>
  <c r="K42" i="48" s="1"/>
  <c r="L42" i="48" s="1"/>
  <c r="J19" i="49"/>
  <c r="K19" i="49"/>
  <c r="L19" i="49"/>
  <c r="J20" i="49"/>
  <c r="K20" i="49" s="1"/>
  <c r="L20" i="49" s="1"/>
  <c r="J21" i="49"/>
  <c r="K21" i="49"/>
  <c r="L21" i="49" s="1"/>
  <c r="J22" i="49"/>
  <c r="K22" i="49"/>
  <c r="L22" i="49" s="1"/>
  <c r="J23" i="49"/>
  <c r="K23" i="49" s="1"/>
  <c r="L23" i="49" s="1"/>
  <c r="J24" i="49"/>
  <c r="K24" i="49"/>
  <c r="L24" i="49" s="1"/>
  <c r="J25" i="49"/>
  <c r="K25" i="49"/>
  <c r="L25" i="49" s="1"/>
  <c r="J26" i="49"/>
  <c r="K26" i="49" s="1"/>
  <c r="L26" i="49" s="1"/>
  <c r="J27" i="49"/>
  <c r="K27" i="49" s="1"/>
  <c r="L27" i="49" s="1"/>
  <c r="J28" i="49"/>
  <c r="K28" i="49" s="1"/>
  <c r="L28" i="49" s="1"/>
  <c r="J29" i="49"/>
  <c r="K29" i="49" s="1"/>
  <c r="L29" i="49" s="1"/>
  <c r="J30" i="49"/>
  <c r="K30" i="49"/>
  <c r="L30" i="49" s="1"/>
  <c r="J31" i="49"/>
  <c r="K31" i="49" s="1"/>
  <c r="L31" i="49" s="1"/>
  <c r="J32" i="49"/>
  <c r="K32" i="49" s="1"/>
  <c r="L32" i="49" s="1"/>
  <c r="J33" i="49"/>
  <c r="K33" i="49" s="1"/>
  <c r="L33" i="49" s="1"/>
  <c r="J34" i="49"/>
  <c r="K34" i="49" s="1"/>
  <c r="L34" i="49" s="1"/>
  <c r="J35" i="49"/>
  <c r="K35" i="49" s="1"/>
  <c r="L35" i="49" s="1"/>
  <c r="J36" i="49"/>
  <c r="K36" i="49"/>
  <c r="L36" i="49" s="1"/>
  <c r="J37" i="49"/>
  <c r="K37" i="49"/>
  <c r="L37" i="49" s="1"/>
  <c r="J38" i="49"/>
  <c r="K38" i="49" s="1"/>
  <c r="L38" i="49" s="1"/>
  <c r="J39" i="49"/>
  <c r="K39" i="49" s="1"/>
  <c r="L39" i="49" s="1"/>
  <c r="J40" i="49"/>
  <c r="K40" i="49"/>
  <c r="L40" i="49" s="1"/>
  <c r="J41" i="49"/>
  <c r="K41" i="49" s="1"/>
  <c r="L41" i="49" s="1"/>
  <c r="J42" i="49"/>
  <c r="K42" i="49" s="1"/>
  <c r="L42" i="49" s="1"/>
  <c r="J19" i="50"/>
  <c r="K19" i="50" s="1"/>
  <c r="L19" i="50" s="1"/>
  <c r="J20" i="50"/>
  <c r="K20" i="50"/>
  <c r="L20" i="50"/>
  <c r="J21" i="50"/>
  <c r="K21" i="50" s="1"/>
  <c r="L21" i="50" s="1"/>
  <c r="J22" i="50"/>
  <c r="K22" i="50" s="1"/>
  <c r="L22" i="50" s="1"/>
  <c r="J23" i="50"/>
  <c r="K23" i="50" s="1"/>
  <c r="L23" i="50" s="1"/>
  <c r="J24" i="50"/>
  <c r="K24" i="50" s="1"/>
  <c r="L24" i="50" s="1"/>
  <c r="J25" i="50"/>
  <c r="K25" i="50"/>
  <c r="L25" i="50" s="1"/>
  <c r="J26" i="50"/>
  <c r="K26" i="50"/>
  <c r="L26" i="50" s="1"/>
  <c r="J27" i="50"/>
  <c r="K27" i="50" s="1"/>
  <c r="L27" i="50" s="1"/>
  <c r="J28" i="50"/>
  <c r="K28" i="50"/>
  <c r="L28" i="50"/>
  <c r="J29" i="50"/>
  <c r="K29" i="50" s="1"/>
  <c r="L29" i="50" s="1"/>
  <c r="J30" i="50"/>
  <c r="K30" i="50" s="1"/>
  <c r="L30" i="50" s="1"/>
  <c r="J31" i="50"/>
  <c r="K31" i="50" s="1"/>
  <c r="L31" i="50" s="1"/>
  <c r="J32" i="50"/>
  <c r="K32" i="50"/>
  <c r="L32" i="50" s="1"/>
  <c r="J33" i="50"/>
  <c r="K33" i="50"/>
  <c r="L33" i="50" s="1"/>
  <c r="J34" i="50"/>
  <c r="K34" i="50"/>
  <c r="L34" i="50" s="1"/>
  <c r="J35" i="50"/>
  <c r="K35" i="50" s="1"/>
  <c r="L35" i="50" s="1"/>
  <c r="J36" i="50"/>
  <c r="K36" i="50" s="1"/>
  <c r="L36" i="50" s="1"/>
  <c r="J37" i="50"/>
  <c r="K37" i="50"/>
  <c r="L37" i="50" s="1"/>
  <c r="J38" i="50"/>
  <c r="K38" i="50" s="1"/>
  <c r="L38" i="50" s="1"/>
  <c r="J39" i="50"/>
  <c r="K39" i="50" s="1"/>
  <c r="L39" i="50" s="1"/>
  <c r="J40" i="50"/>
  <c r="K40" i="50"/>
  <c r="L40" i="50" s="1"/>
  <c r="J41" i="50"/>
  <c r="K41" i="50" s="1"/>
  <c r="L41" i="50" s="1"/>
  <c r="J42" i="50"/>
  <c r="K42" i="50" s="1"/>
  <c r="L42" i="50" s="1"/>
  <c r="J19" i="51"/>
  <c r="K19" i="51" s="1"/>
  <c r="L19" i="51" s="1"/>
  <c r="J20" i="51"/>
  <c r="K20" i="51" s="1"/>
  <c r="L20" i="51" s="1"/>
  <c r="J21" i="51"/>
  <c r="K21" i="51"/>
  <c r="L21" i="51"/>
  <c r="J22" i="51"/>
  <c r="K22" i="51" s="1"/>
  <c r="L22" i="51" s="1"/>
  <c r="J23" i="51"/>
  <c r="K23" i="51" s="1"/>
  <c r="L23" i="51" s="1"/>
  <c r="J24" i="51"/>
  <c r="K24" i="51" s="1"/>
  <c r="L24" i="51" s="1"/>
  <c r="J25" i="51"/>
  <c r="K25" i="51" s="1"/>
  <c r="L25" i="51" s="1"/>
  <c r="J26" i="51"/>
  <c r="K26" i="51"/>
  <c r="L26" i="51" s="1"/>
  <c r="J27" i="51"/>
  <c r="K27" i="51"/>
  <c r="L27" i="51" s="1"/>
  <c r="J28" i="51"/>
  <c r="K28" i="51"/>
  <c r="L28" i="51" s="1"/>
  <c r="J29" i="51"/>
  <c r="K29" i="51" s="1"/>
  <c r="L29" i="51" s="1"/>
  <c r="J30" i="51"/>
  <c r="K30" i="51"/>
  <c r="L30" i="51"/>
  <c r="J31" i="51"/>
  <c r="K31" i="51" s="1"/>
  <c r="L31" i="51" s="1"/>
  <c r="J32" i="51"/>
  <c r="K32" i="51" s="1"/>
  <c r="L32" i="51" s="1"/>
  <c r="J33" i="51"/>
  <c r="K33" i="51" s="1"/>
  <c r="L33" i="51" s="1"/>
  <c r="J34" i="51"/>
  <c r="K34" i="51" s="1"/>
  <c r="L34" i="51" s="1"/>
  <c r="J35" i="51"/>
  <c r="K35" i="51"/>
  <c r="L35" i="51" s="1"/>
  <c r="J36" i="51"/>
  <c r="K36" i="51" s="1"/>
  <c r="L36" i="51" s="1"/>
  <c r="J37" i="51"/>
  <c r="K37" i="51" s="1"/>
  <c r="L37" i="51" s="1"/>
  <c r="J38" i="51"/>
  <c r="K38" i="51" s="1"/>
  <c r="L38" i="51" s="1"/>
  <c r="J39" i="51"/>
  <c r="K39" i="51" s="1"/>
  <c r="L39" i="51" s="1"/>
  <c r="J40" i="51"/>
  <c r="K40" i="51"/>
  <c r="L40" i="51" s="1"/>
  <c r="J41" i="51"/>
  <c r="K41" i="51"/>
  <c r="L41" i="51" s="1"/>
  <c r="J42" i="51"/>
  <c r="K42" i="51" s="1"/>
  <c r="L42" i="51" s="1"/>
  <c r="J19" i="52"/>
  <c r="K19" i="52" s="1"/>
  <c r="L19" i="52" s="1"/>
  <c r="J20" i="52"/>
  <c r="K20" i="52" s="1"/>
  <c r="L20" i="52" s="1"/>
  <c r="J21" i="52"/>
  <c r="K21" i="52" s="1"/>
  <c r="L21" i="52" s="1"/>
  <c r="J22" i="52"/>
  <c r="K22" i="52" s="1"/>
  <c r="L22" i="52" s="1"/>
  <c r="J23" i="52"/>
  <c r="K23" i="52" s="1"/>
  <c r="L23" i="52" s="1"/>
  <c r="J24" i="52"/>
  <c r="K24" i="52" s="1"/>
  <c r="L24" i="52" s="1"/>
  <c r="J25" i="52"/>
  <c r="K25" i="52"/>
  <c r="L25" i="52" s="1"/>
  <c r="J26" i="52"/>
  <c r="K26" i="52"/>
  <c r="L26" i="52" s="1"/>
  <c r="J27" i="52"/>
  <c r="K27" i="52" s="1"/>
  <c r="L27" i="52" s="1"/>
  <c r="J28" i="52"/>
  <c r="K28" i="52" s="1"/>
  <c r="L28" i="52" s="1"/>
  <c r="J29" i="52"/>
  <c r="K29" i="52" s="1"/>
  <c r="L29" i="52" s="1"/>
  <c r="J30" i="52"/>
  <c r="K30" i="52" s="1"/>
  <c r="L30" i="52" s="1"/>
  <c r="J31" i="52"/>
  <c r="K31" i="52"/>
  <c r="L31" i="52" s="1"/>
  <c r="J32" i="52"/>
  <c r="K32" i="52" s="1"/>
  <c r="L32" i="52" s="1"/>
  <c r="J33" i="52"/>
  <c r="K33" i="52" s="1"/>
  <c r="L33" i="52" s="1"/>
  <c r="J34" i="52"/>
  <c r="K34" i="52" s="1"/>
  <c r="L34" i="52" s="1"/>
  <c r="J35" i="52"/>
  <c r="K35" i="52" s="1"/>
  <c r="L35" i="52" s="1"/>
  <c r="J36" i="52"/>
  <c r="K36" i="52" s="1"/>
  <c r="L36" i="52" s="1"/>
  <c r="J37" i="52"/>
  <c r="K37" i="52" s="1"/>
  <c r="L37" i="52" s="1"/>
  <c r="J38" i="52"/>
  <c r="K38" i="52" s="1"/>
  <c r="L38" i="52" s="1"/>
  <c r="J39" i="52"/>
  <c r="K39" i="52" s="1"/>
  <c r="L39" i="52" s="1"/>
  <c r="J40" i="52"/>
  <c r="K40" i="52" s="1"/>
  <c r="L40" i="52" s="1"/>
  <c r="J41" i="52"/>
  <c r="K41" i="52" s="1"/>
  <c r="L41" i="52" s="1"/>
  <c r="J42" i="52"/>
  <c r="K42" i="52" s="1"/>
  <c r="L42" i="52" s="1"/>
  <c r="J19" i="53"/>
  <c r="K19" i="53" s="1"/>
  <c r="L19" i="53" s="1"/>
  <c r="J20" i="53"/>
  <c r="K20" i="53"/>
  <c r="L20" i="53" s="1"/>
  <c r="J21" i="53"/>
  <c r="K21" i="53" s="1"/>
  <c r="L21" i="53" s="1"/>
  <c r="J22" i="53"/>
  <c r="K22" i="53" s="1"/>
  <c r="L22" i="53" s="1"/>
  <c r="J23" i="53"/>
  <c r="K23" i="53" s="1"/>
  <c r="L23" i="53" s="1"/>
  <c r="J24" i="53"/>
  <c r="K24" i="53"/>
  <c r="L24" i="53" s="1"/>
  <c r="J25" i="53"/>
  <c r="K25" i="53" s="1"/>
  <c r="L25" i="53" s="1"/>
  <c r="J26" i="53"/>
  <c r="K26" i="53" s="1"/>
  <c r="L26" i="53" s="1"/>
  <c r="J27" i="53"/>
  <c r="K27" i="53"/>
  <c r="L27" i="53" s="1"/>
  <c r="J28" i="53"/>
  <c r="K28" i="53"/>
  <c r="L28" i="53" s="1"/>
  <c r="J29" i="53"/>
  <c r="K29" i="53"/>
  <c r="L29" i="53" s="1"/>
  <c r="J30" i="53"/>
  <c r="K30" i="53" s="1"/>
  <c r="L30" i="53" s="1"/>
  <c r="J31" i="53"/>
  <c r="K31" i="53" s="1"/>
  <c r="L31" i="53" s="1"/>
  <c r="J32" i="53"/>
  <c r="K32" i="53" s="1"/>
  <c r="L32" i="53" s="1"/>
  <c r="J33" i="53"/>
  <c r="K33" i="53" s="1"/>
  <c r="L33" i="53" s="1"/>
  <c r="J34" i="53"/>
  <c r="K34" i="53"/>
  <c r="L34" i="53" s="1"/>
  <c r="J35" i="53"/>
  <c r="K35" i="53" s="1"/>
  <c r="L35" i="53" s="1"/>
  <c r="J36" i="53"/>
  <c r="K36" i="53" s="1"/>
  <c r="L36" i="53" s="1"/>
  <c r="J37" i="53"/>
  <c r="K37" i="53" s="1"/>
  <c r="L37" i="53" s="1"/>
  <c r="J38" i="53"/>
  <c r="K38" i="53" s="1"/>
  <c r="L38" i="53" s="1"/>
  <c r="J39" i="53"/>
  <c r="K39" i="53" s="1"/>
  <c r="L39" i="53" s="1"/>
  <c r="J40" i="53"/>
  <c r="K40" i="53"/>
  <c r="L40" i="53"/>
  <c r="J41" i="53"/>
  <c r="K41" i="53"/>
  <c r="L41" i="53" s="1"/>
  <c r="J42" i="53"/>
  <c r="K42" i="53"/>
  <c r="L42" i="53" s="1"/>
  <c r="J19" i="54"/>
  <c r="K19" i="54" s="1"/>
  <c r="L19" i="54" s="1"/>
  <c r="J20" i="54"/>
  <c r="K20" i="54"/>
  <c r="L20" i="54" s="1"/>
  <c r="J21" i="54"/>
  <c r="K21" i="54" s="1"/>
  <c r="L21" i="54" s="1"/>
  <c r="J22" i="54"/>
  <c r="K22" i="54"/>
  <c r="L22" i="54" s="1"/>
  <c r="J23" i="54"/>
  <c r="K23" i="54" s="1"/>
  <c r="L23" i="54" s="1"/>
  <c r="J24" i="54"/>
  <c r="K24" i="54" s="1"/>
  <c r="L24" i="54" s="1"/>
  <c r="J25" i="54"/>
  <c r="K25" i="54" s="1"/>
  <c r="L25" i="54" s="1"/>
  <c r="J26" i="54"/>
  <c r="K26" i="54" s="1"/>
  <c r="L26" i="54" s="1"/>
  <c r="J27" i="54"/>
  <c r="K27" i="54" s="1"/>
  <c r="L27" i="54" s="1"/>
  <c r="J28" i="54"/>
  <c r="K28" i="54" s="1"/>
  <c r="L28" i="54" s="1"/>
  <c r="J29" i="54"/>
  <c r="K29" i="54" s="1"/>
  <c r="L29" i="54" s="1"/>
  <c r="J30" i="54"/>
  <c r="K30" i="54" s="1"/>
  <c r="L30" i="54" s="1"/>
  <c r="J31" i="54"/>
  <c r="K31" i="54" s="1"/>
  <c r="L31" i="54" s="1"/>
  <c r="J32" i="54"/>
  <c r="K32" i="54" s="1"/>
  <c r="L32" i="54" s="1"/>
  <c r="J33" i="54"/>
  <c r="K33" i="54" s="1"/>
  <c r="L33" i="54" s="1"/>
  <c r="J34" i="54"/>
  <c r="K34" i="54"/>
  <c r="L34" i="54" s="1"/>
  <c r="J35" i="54"/>
  <c r="K35" i="54"/>
  <c r="L35" i="54" s="1"/>
  <c r="J36" i="54"/>
  <c r="K36" i="54" s="1"/>
  <c r="L36" i="54" s="1"/>
  <c r="J37" i="54"/>
  <c r="K37" i="54"/>
  <c r="L37" i="54" s="1"/>
  <c r="J38" i="54"/>
  <c r="K38" i="54" s="1"/>
  <c r="L38" i="54" s="1"/>
  <c r="J39" i="54"/>
  <c r="K39" i="54" s="1"/>
  <c r="L39" i="54" s="1"/>
  <c r="J40" i="54"/>
  <c r="K40" i="54" s="1"/>
  <c r="L40" i="54" s="1"/>
  <c r="J41" i="54"/>
  <c r="K41" i="54" s="1"/>
  <c r="L41" i="54" s="1"/>
  <c r="J42" i="54"/>
  <c r="K42" i="54"/>
  <c r="L42" i="54" s="1"/>
  <c r="J19" i="55"/>
  <c r="K19" i="55" s="1"/>
  <c r="L19" i="55" s="1"/>
  <c r="J20" i="55"/>
  <c r="K20" i="55" s="1"/>
  <c r="L20" i="55" s="1"/>
  <c r="J21" i="55"/>
  <c r="K21" i="55" s="1"/>
  <c r="L21" i="55" s="1"/>
  <c r="J22" i="55"/>
  <c r="K22" i="55" s="1"/>
  <c r="L22" i="55" s="1"/>
  <c r="J23" i="55"/>
  <c r="K23" i="55" s="1"/>
  <c r="L23" i="55" s="1"/>
  <c r="J24" i="55"/>
  <c r="K24" i="55" s="1"/>
  <c r="L24" i="55" s="1"/>
  <c r="J25" i="55"/>
  <c r="K25" i="55" s="1"/>
  <c r="L25" i="55" s="1"/>
  <c r="J26" i="55"/>
  <c r="K26" i="55" s="1"/>
  <c r="L26" i="55" s="1"/>
  <c r="J27" i="55"/>
  <c r="K27" i="55" s="1"/>
  <c r="L27" i="55" s="1"/>
  <c r="J28" i="55"/>
  <c r="K28" i="55" s="1"/>
  <c r="L28" i="55" s="1"/>
  <c r="J29" i="55"/>
  <c r="K29" i="55" s="1"/>
  <c r="L29" i="55" s="1"/>
  <c r="J30" i="55"/>
  <c r="K30" i="55" s="1"/>
  <c r="L30" i="55" s="1"/>
  <c r="J31" i="55"/>
  <c r="K31" i="55"/>
  <c r="L31" i="55" s="1"/>
  <c r="J32" i="55"/>
  <c r="K32" i="55" s="1"/>
  <c r="L32" i="55" s="1"/>
  <c r="J33" i="55"/>
  <c r="K33" i="55" s="1"/>
  <c r="L33" i="55" s="1"/>
  <c r="J34" i="55"/>
  <c r="K34" i="55" s="1"/>
  <c r="L34" i="55" s="1"/>
  <c r="J35" i="55"/>
  <c r="K35" i="55" s="1"/>
  <c r="L35" i="55" s="1"/>
  <c r="J36" i="55"/>
  <c r="K36" i="55" s="1"/>
  <c r="L36" i="55" s="1"/>
  <c r="J37" i="55"/>
  <c r="K37" i="55" s="1"/>
  <c r="L37" i="55" s="1"/>
  <c r="J38" i="55"/>
  <c r="K38" i="55" s="1"/>
  <c r="L38" i="55" s="1"/>
  <c r="J39" i="55"/>
  <c r="K39" i="55" s="1"/>
  <c r="L39" i="55" s="1"/>
  <c r="J40" i="55"/>
  <c r="K40" i="55" s="1"/>
  <c r="L40" i="55" s="1"/>
  <c r="J41" i="55"/>
  <c r="K41" i="55" s="1"/>
  <c r="L41" i="55" s="1"/>
  <c r="J42" i="55"/>
  <c r="K42" i="55"/>
  <c r="L42" i="55" s="1"/>
  <c r="J19" i="56"/>
  <c r="K19" i="56"/>
  <c r="L19" i="56" s="1"/>
  <c r="J20" i="56"/>
  <c r="K20" i="56" s="1"/>
  <c r="L20" i="56" s="1"/>
  <c r="J21" i="56"/>
  <c r="K21" i="56"/>
  <c r="L21" i="56" s="1"/>
  <c r="J22" i="56"/>
  <c r="K22" i="56" s="1"/>
  <c r="L22" i="56" s="1"/>
  <c r="J23" i="56"/>
  <c r="K23" i="56" s="1"/>
  <c r="L23" i="56" s="1"/>
  <c r="J24" i="56"/>
  <c r="K24" i="56"/>
  <c r="L24" i="56" s="1"/>
  <c r="J25" i="56"/>
  <c r="K25" i="56" s="1"/>
  <c r="L25" i="56" s="1"/>
  <c r="J26" i="56"/>
  <c r="K26" i="56" s="1"/>
  <c r="L26" i="56" s="1"/>
  <c r="J27" i="56"/>
  <c r="K27" i="56" s="1"/>
  <c r="L27" i="56" s="1"/>
  <c r="J28" i="56"/>
  <c r="K28" i="56" s="1"/>
  <c r="L28" i="56" s="1"/>
  <c r="J29" i="56"/>
  <c r="K29" i="56" s="1"/>
  <c r="L29" i="56" s="1"/>
  <c r="J30" i="56"/>
  <c r="K30" i="56"/>
  <c r="L30" i="56" s="1"/>
  <c r="J31" i="56"/>
  <c r="K31" i="56"/>
  <c r="L31" i="56" s="1"/>
  <c r="J32" i="56"/>
  <c r="K32" i="56" s="1"/>
  <c r="L32" i="56" s="1"/>
  <c r="J33" i="56"/>
  <c r="K33" i="56" s="1"/>
  <c r="L33" i="56" s="1"/>
  <c r="J34" i="56"/>
  <c r="K34" i="56" s="1"/>
  <c r="L34" i="56" s="1"/>
  <c r="J35" i="56"/>
  <c r="K35" i="56"/>
  <c r="L35" i="56" s="1"/>
  <c r="J36" i="56"/>
  <c r="K36" i="56" s="1"/>
  <c r="L36" i="56" s="1"/>
  <c r="J37" i="56"/>
  <c r="K37" i="56" s="1"/>
  <c r="L37" i="56" s="1"/>
  <c r="J38" i="56"/>
  <c r="K38" i="56"/>
  <c r="L38" i="56" s="1"/>
  <c r="J39" i="56"/>
  <c r="K39" i="56"/>
  <c r="L39" i="56" s="1"/>
  <c r="J40" i="56"/>
  <c r="K40" i="56" s="1"/>
  <c r="L40" i="56" s="1"/>
  <c r="J41" i="56"/>
  <c r="K41" i="56" s="1"/>
  <c r="L41" i="56" s="1"/>
  <c r="J42" i="56"/>
  <c r="K42" i="56" s="1"/>
  <c r="L42" i="56" s="1"/>
  <c r="J19" i="57"/>
  <c r="K19" i="57" s="1"/>
  <c r="L19" i="57" s="1"/>
  <c r="J20" i="57"/>
  <c r="K20" i="57" s="1"/>
  <c r="L20" i="57" s="1"/>
  <c r="J21" i="57"/>
  <c r="K21" i="57"/>
  <c r="L21" i="57" s="1"/>
  <c r="J22" i="57"/>
  <c r="K22" i="57" s="1"/>
  <c r="L22" i="57" s="1"/>
  <c r="J23" i="57"/>
  <c r="K23" i="57" s="1"/>
  <c r="L23" i="57" s="1"/>
  <c r="J24" i="57"/>
  <c r="K24" i="57" s="1"/>
  <c r="L24" i="57" s="1"/>
  <c r="J25" i="57"/>
  <c r="K25" i="57" s="1"/>
  <c r="L25" i="57" s="1"/>
  <c r="J26" i="57"/>
  <c r="K26" i="57"/>
  <c r="L26" i="57" s="1"/>
  <c r="J27" i="57"/>
  <c r="K27" i="57" s="1"/>
  <c r="L27" i="57" s="1"/>
  <c r="J28" i="57"/>
  <c r="K28" i="57"/>
  <c r="L28" i="57" s="1"/>
  <c r="J29" i="57"/>
  <c r="K29" i="57" s="1"/>
  <c r="L29" i="57" s="1"/>
  <c r="J30" i="57"/>
  <c r="K30" i="57" s="1"/>
  <c r="L30" i="57" s="1"/>
  <c r="J31" i="57"/>
  <c r="K31" i="57"/>
  <c r="L31" i="57" s="1"/>
  <c r="J32" i="57"/>
  <c r="K32" i="57" s="1"/>
  <c r="L32" i="57" s="1"/>
  <c r="J33" i="57"/>
  <c r="K33" i="57" s="1"/>
  <c r="L33" i="57" s="1"/>
  <c r="J34" i="57"/>
  <c r="K34" i="57"/>
  <c r="L34" i="57" s="1"/>
  <c r="J35" i="57"/>
  <c r="K35" i="57" s="1"/>
  <c r="L35" i="57" s="1"/>
  <c r="J36" i="57"/>
  <c r="K36" i="57" s="1"/>
  <c r="L36" i="57" s="1"/>
  <c r="J37" i="57"/>
  <c r="K37" i="57" s="1"/>
  <c r="L37" i="57" s="1"/>
  <c r="J38" i="57"/>
  <c r="K38" i="57" s="1"/>
  <c r="L38" i="57" s="1"/>
  <c r="J39" i="57"/>
  <c r="K39" i="57" s="1"/>
  <c r="L39" i="57" s="1"/>
  <c r="J40" i="57"/>
  <c r="K40" i="57" s="1"/>
  <c r="L40" i="57" s="1"/>
  <c r="J41" i="57"/>
  <c r="K41" i="57"/>
  <c r="L41" i="57" s="1"/>
  <c r="J42" i="57"/>
  <c r="K42" i="57" s="1"/>
  <c r="L42" i="57" s="1"/>
  <c r="J19" i="58"/>
  <c r="K19" i="58" s="1"/>
  <c r="L19" i="58" s="1"/>
  <c r="J20" i="58"/>
  <c r="K20" i="58" s="1"/>
  <c r="L20" i="58" s="1"/>
  <c r="J21" i="58"/>
  <c r="K21" i="58" s="1"/>
  <c r="L21" i="58" s="1"/>
  <c r="J22" i="58"/>
  <c r="K22" i="58" s="1"/>
  <c r="L22" i="58" s="1"/>
  <c r="J23" i="58"/>
  <c r="K23" i="58" s="1"/>
  <c r="L23" i="58" s="1"/>
  <c r="J24" i="58"/>
  <c r="K24" i="58" s="1"/>
  <c r="L24" i="58" s="1"/>
  <c r="J25" i="58"/>
  <c r="K25" i="58"/>
  <c r="L25" i="58" s="1"/>
  <c r="J26" i="58"/>
  <c r="K26" i="58"/>
  <c r="L26" i="58" s="1"/>
  <c r="J27" i="58"/>
  <c r="K27" i="58" s="1"/>
  <c r="L27" i="58" s="1"/>
  <c r="J28" i="58"/>
  <c r="K28" i="58"/>
  <c r="L28" i="58" s="1"/>
  <c r="J29" i="58"/>
  <c r="K29" i="58" s="1"/>
  <c r="L29" i="58" s="1"/>
  <c r="J30" i="58"/>
  <c r="K30" i="58" s="1"/>
  <c r="L30" i="58" s="1"/>
  <c r="J31" i="58"/>
  <c r="K31" i="58"/>
  <c r="L31" i="58" s="1"/>
  <c r="J32" i="58"/>
  <c r="K32" i="58" s="1"/>
  <c r="L32" i="58" s="1"/>
  <c r="J33" i="58"/>
  <c r="K33" i="58" s="1"/>
  <c r="L33" i="58" s="1"/>
  <c r="J34" i="58"/>
  <c r="K34" i="58" s="1"/>
  <c r="L34" i="58" s="1"/>
  <c r="J35" i="58"/>
  <c r="K35" i="58"/>
  <c r="L35" i="58" s="1"/>
  <c r="J36" i="58"/>
  <c r="K36" i="58" s="1"/>
  <c r="L36" i="58" s="1"/>
  <c r="J37" i="58"/>
  <c r="K37" i="58"/>
  <c r="L37" i="58" s="1"/>
  <c r="J38" i="58"/>
  <c r="K38" i="58"/>
  <c r="L38" i="58" s="1"/>
  <c r="J39" i="58"/>
  <c r="K39" i="58" s="1"/>
  <c r="L39" i="58" s="1"/>
  <c r="J40" i="58"/>
  <c r="K40" i="58"/>
  <c r="L40" i="58" s="1"/>
  <c r="J41" i="58"/>
  <c r="K41" i="58" s="1"/>
  <c r="L41" i="58" s="1"/>
  <c r="J42" i="58"/>
  <c r="K42" i="58"/>
  <c r="L42" i="58" s="1"/>
  <c r="J19" i="59"/>
  <c r="K19" i="59" s="1"/>
  <c r="L19" i="59" s="1"/>
  <c r="J20" i="59"/>
  <c r="K20" i="59" s="1"/>
  <c r="L20" i="59" s="1"/>
  <c r="J21" i="59"/>
  <c r="K21" i="59" s="1"/>
  <c r="L21" i="59" s="1"/>
  <c r="J22" i="59"/>
  <c r="K22" i="59" s="1"/>
  <c r="L22" i="59" s="1"/>
  <c r="J23" i="59"/>
  <c r="K23" i="59" s="1"/>
  <c r="L23" i="59" s="1"/>
  <c r="J24" i="59"/>
  <c r="K24" i="59"/>
  <c r="L24" i="59" s="1"/>
  <c r="J25" i="59"/>
  <c r="K25" i="59" s="1"/>
  <c r="L25" i="59" s="1"/>
  <c r="J26" i="59"/>
  <c r="K26" i="59" s="1"/>
  <c r="L26" i="59" s="1"/>
  <c r="J27" i="59"/>
  <c r="K27" i="59" s="1"/>
  <c r="L27" i="59" s="1"/>
  <c r="J28" i="59"/>
  <c r="K28" i="59" s="1"/>
  <c r="L28" i="59" s="1"/>
  <c r="J29" i="59"/>
  <c r="K29" i="59" s="1"/>
  <c r="L29" i="59" s="1"/>
  <c r="J30" i="59"/>
  <c r="K30" i="59" s="1"/>
  <c r="L30" i="59" s="1"/>
  <c r="J31" i="59"/>
  <c r="K31" i="59" s="1"/>
  <c r="L31" i="59" s="1"/>
  <c r="J32" i="59"/>
  <c r="K32" i="59" s="1"/>
  <c r="L32" i="59" s="1"/>
  <c r="J33" i="59"/>
  <c r="K33" i="59" s="1"/>
  <c r="L33" i="59" s="1"/>
  <c r="J34" i="59"/>
  <c r="K34" i="59" s="1"/>
  <c r="L34" i="59" s="1"/>
  <c r="J35" i="59"/>
  <c r="K35" i="59" s="1"/>
  <c r="L35" i="59" s="1"/>
  <c r="J36" i="59"/>
  <c r="K36" i="59" s="1"/>
  <c r="L36" i="59" s="1"/>
  <c r="J37" i="59"/>
  <c r="K37" i="59" s="1"/>
  <c r="L37" i="59" s="1"/>
  <c r="J38" i="59"/>
  <c r="K38" i="59"/>
  <c r="L38" i="59" s="1"/>
  <c r="J39" i="59"/>
  <c r="K39" i="59" s="1"/>
  <c r="L39" i="59" s="1"/>
  <c r="J40" i="59"/>
  <c r="K40" i="59" s="1"/>
  <c r="L40" i="59" s="1"/>
  <c r="J41" i="59"/>
  <c r="K41" i="59" s="1"/>
  <c r="L41" i="59" s="1"/>
  <c r="J42" i="59"/>
  <c r="K42" i="59" s="1"/>
  <c r="L42" i="59" s="1"/>
  <c r="J19" i="60"/>
  <c r="K19" i="60" s="1"/>
  <c r="L19" i="60" s="1"/>
  <c r="J20" i="60"/>
  <c r="K20" i="60"/>
  <c r="L20" i="60" s="1"/>
  <c r="J21" i="60"/>
  <c r="K21" i="60"/>
  <c r="L21" i="60" s="1"/>
  <c r="J22" i="60"/>
  <c r="K22" i="60" s="1"/>
  <c r="L22" i="60" s="1"/>
  <c r="J23" i="60"/>
  <c r="K23" i="60" s="1"/>
  <c r="L23" i="60" s="1"/>
  <c r="J24" i="60"/>
  <c r="K24" i="60" s="1"/>
  <c r="L24" i="60" s="1"/>
  <c r="J25" i="60"/>
  <c r="K25" i="60" s="1"/>
  <c r="L25" i="60" s="1"/>
  <c r="J26" i="60"/>
  <c r="K26" i="60" s="1"/>
  <c r="L26" i="60" s="1"/>
  <c r="J27" i="60"/>
  <c r="K27" i="60" s="1"/>
  <c r="L27" i="60" s="1"/>
  <c r="J28" i="60"/>
  <c r="K28" i="60" s="1"/>
  <c r="L28" i="60" s="1"/>
  <c r="J29" i="60"/>
  <c r="K29" i="60" s="1"/>
  <c r="L29" i="60" s="1"/>
  <c r="J30" i="60"/>
  <c r="K30" i="60" s="1"/>
  <c r="L30" i="60" s="1"/>
  <c r="J31" i="60"/>
  <c r="K31" i="60" s="1"/>
  <c r="L31" i="60" s="1"/>
  <c r="J32" i="60"/>
  <c r="K32" i="60" s="1"/>
  <c r="L32" i="60" s="1"/>
  <c r="J33" i="60"/>
  <c r="K33" i="60" s="1"/>
  <c r="L33" i="60" s="1"/>
  <c r="J34" i="60"/>
  <c r="K34" i="60" s="1"/>
  <c r="L34" i="60" s="1"/>
  <c r="J35" i="60"/>
  <c r="K35" i="60" s="1"/>
  <c r="L35" i="60" s="1"/>
  <c r="J36" i="60"/>
  <c r="K36" i="60"/>
  <c r="L36" i="60" s="1"/>
  <c r="J37" i="60"/>
  <c r="K37" i="60" s="1"/>
  <c r="L37" i="60" s="1"/>
  <c r="J38" i="60"/>
  <c r="K38" i="60" s="1"/>
  <c r="L38" i="60" s="1"/>
  <c r="J39" i="60"/>
  <c r="K39" i="60" s="1"/>
  <c r="L39" i="60" s="1"/>
  <c r="J40" i="60"/>
  <c r="K40" i="60" s="1"/>
  <c r="L40" i="60" s="1"/>
  <c r="J41" i="60"/>
  <c r="K41" i="60" s="1"/>
  <c r="L41" i="60" s="1"/>
  <c r="J42" i="60"/>
  <c r="K42" i="60"/>
  <c r="L42" i="60" s="1"/>
  <c r="J19" i="38"/>
  <c r="K19" i="38" s="1"/>
  <c r="L19" i="38" s="1"/>
  <c r="J20" i="38"/>
  <c r="K20" i="38" s="1"/>
  <c r="L20" i="38" s="1"/>
  <c r="J21" i="38"/>
  <c r="K21" i="38" s="1"/>
  <c r="L21" i="38" s="1"/>
  <c r="J22" i="38"/>
  <c r="K22" i="38"/>
  <c r="L22" i="38" s="1"/>
  <c r="J23" i="38"/>
  <c r="K23" i="38" s="1"/>
  <c r="L23" i="38" s="1"/>
  <c r="J24" i="38"/>
  <c r="K24" i="38"/>
  <c r="L24" i="38" s="1"/>
  <c r="J25" i="38"/>
  <c r="K25" i="38"/>
  <c r="L25" i="38" s="1"/>
  <c r="J26" i="38"/>
  <c r="K26" i="38" s="1"/>
  <c r="L26" i="38" s="1"/>
  <c r="J27" i="38"/>
  <c r="K27" i="38"/>
  <c r="L27" i="38" s="1"/>
  <c r="J28" i="38"/>
  <c r="K28" i="38" s="1"/>
  <c r="L28" i="38" s="1"/>
  <c r="J29" i="38"/>
  <c r="K29" i="38"/>
  <c r="L29" i="38" s="1"/>
  <c r="J30" i="38"/>
  <c r="K30" i="38"/>
  <c r="L30" i="38"/>
  <c r="J31" i="38"/>
  <c r="K31" i="38"/>
  <c r="L31" i="38" s="1"/>
  <c r="J32" i="38"/>
  <c r="K32" i="38" s="1"/>
  <c r="L32" i="38" s="1"/>
  <c r="J33" i="38"/>
  <c r="K33" i="38" s="1"/>
  <c r="L33" i="38" s="1"/>
  <c r="J34" i="38"/>
  <c r="K34" i="38" s="1"/>
  <c r="L34" i="38" s="1"/>
  <c r="J35" i="38"/>
  <c r="K35" i="38" s="1"/>
  <c r="L35" i="38" s="1"/>
  <c r="J36" i="38"/>
  <c r="K36" i="38"/>
  <c r="L36" i="38" s="1"/>
  <c r="J37" i="38"/>
  <c r="K37" i="38" s="1"/>
  <c r="L37" i="38" s="1"/>
  <c r="J38" i="38"/>
  <c r="K38" i="38" s="1"/>
  <c r="L38" i="38" s="1"/>
  <c r="J39" i="38"/>
  <c r="K39" i="38" s="1"/>
  <c r="L39" i="38" s="1"/>
  <c r="J40" i="38"/>
  <c r="K40" i="38"/>
  <c r="L40" i="38" s="1"/>
  <c r="J41" i="38"/>
  <c r="K41" i="38" s="1"/>
  <c r="L41" i="38" s="1"/>
  <c r="J42" i="38"/>
  <c r="K42" i="38" s="1"/>
  <c r="L42" i="38" s="1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C37" i="54"/>
  <c r="C38" i="54"/>
  <c r="C39" i="54"/>
  <c r="C40" i="54"/>
  <c r="C41" i="54"/>
  <c r="C42" i="54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22" i="57"/>
  <c r="C23" i="57"/>
  <c r="C24" i="57"/>
  <c r="C25" i="57"/>
  <c r="C26" i="57"/>
  <c r="C27" i="57"/>
  <c r="C28" i="57"/>
  <c r="C29" i="57"/>
  <c r="C30" i="57"/>
  <c r="C31" i="57"/>
  <c r="C32" i="57"/>
  <c r="C33" i="57"/>
  <c r="C34" i="57"/>
  <c r="C35" i="57"/>
  <c r="C36" i="57"/>
  <c r="C37" i="57"/>
  <c r="C38" i="57"/>
  <c r="C39" i="57"/>
  <c r="C40" i="57"/>
  <c r="C41" i="57"/>
  <c r="C42" i="57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F24" i="35"/>
  <c r="F23" i="35"/>
  <c r="E23" i="35"/>
  <c r="E24" i="35"/>
  <c r="E25" i="35"/>
  <c r="F25" i="35" s="1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K21" i="34"/>
  <c r="K20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19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20" i="34"/>
  <c r="G21" i="34"/>
  <c r="G22" i="34"/>
  <c r="G23" i="34"/>
  <c r="G19" i="34"/>
  <c r="G20" i="33"/>
  <c r="H31" i="34"/>
  <c r="H32" i="34"/>
  <c r="H33" i="34"/>
  <c r="H34" i="34"/>
  <c r="H35" i="34"/>
  <c r="H36" i="34"/>
  <c r="H37" i="34"/>
  <c r="H38" i="34"/>
  <c r="H39" i="34"/>
  <c r="H40" i="34"/>
  <c r="H41" i="34"/>
  <c r="H42" i="34"/>
  <c r="H19" i="34"/>
  <c r="M20" i="37"/>
  <c r="M19" i="37"/>
  <c r="J19" i="37"/>
  <c r="K19" i="37" s="1"/>
  <c r="L19" i="37" s="1"/>
  <c r="J20" i="37"/>
  <c r="K20" i="37" s="1"/>
  <c r="L20" i="37" s="1"/>
  <c r="J21" i="37"/>
  <c r="K21" i="37" s="1"/>
  <c r="L21" i="37" s="1"/>
  <c r="J22" i="37"/>
  <c r="K22" i="37"/>
  <c r="L22" i="37" s="1"/>
  <c r="J23" i="37"/>
  <c r="K23" i="37" s="1"/>
  <c r="L23" i="37" s="1"/>
  <c r="J24" i="37"/>
  <c r="K24" i="37" s="1"/>
  <c r="L24" i="37" s="1"/>
  <c r="J25" i="37"/>
  <c r="K25" i="37" s="1"/>
  <c r="L25" i="37" s="1"/>
  <c r="J26" i="37"/>
  <c r="K26" i="37" s="1"/>
  <c r="L26" i="37" s="1"/>
  <c r="J27" i="37"/>
  <c r="K27" i="37" s="1"/>
  <c r="L27" i="37" s="1"/>
  <c r="J28" i="37"/>
  <c r="K28" i="37"/>
  <c r="L28" i="37" s="1"/>
  <c r="J29" i="37"/>
  <c r="K29" i="37" s="1"/>
  <c r="L29" i="37" s="1"/>
  <c r="J30" i="37"/>
  <c r="K30" i="37" s="1"/>
  <c r="L30" i="37" s="1"/>
  <c r="J31" i="37"/>
  <c r="K31" i="37" s="1"/>
  <c r="L31" i="37" s="1"/>
  <c r="J32" i="37"/>
  <c r="K32" i="37" s="1"/>
  <c r="L32" i="37" s="1"/>
  <c r="J33" i="37"/>
  <c r="K33" i="37" s="1"/>
  <c r="L33" i="37" s="1"/>
  <c r="J34" i="37"/>
  <c r="K34" i="37"/>
  <c r="L34" i="37" s="1"/>
  <c r="J35" i="37"/>
  <c r="K35" i="37" s="1"/>
  <c r="L35" i="37" s="1"/>
  <c r="J36" i="37"/>
  <c r="K36" i="37" s="1"/>
  <c r="L36" i="37" s="1"/>
  <c r="J37" i="37"/>
  <c r="K37" i="37" s="1"/>
  <c r="L37" i="37" s="1"/>
  <c r="J38" i="37"/>
  <c r="K38" i="37" s="1"/>
  <c r="L38" i="37" s="1"/>
  <c r="J39" i="37"/>
  <c r="K39" i="37" s="1"/>
  <c r="L39" i="37" s="1"/>
  <c r="J40" i="37"/>
  <c r="K40" i="37" s="1"/>
  <c r="L40" i="37" s="1"/>
  <c r="J41" i="37"/>
  <c r="K41" i="37" s="1"/>
  <c r="L41" i="37" s="1"/>
  <c r="J42" i="37"/>
  <c r="K42" i="37" s="1"/>
  <c r="L42" i="37" s="1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G28" i="33"/>
  <c r="H28" i="33"/>
  <c r="G29" i="33"/>
  <c r="H29" i="33"/>
  <c r="G30" i="33"/>
  <c r="H30" i="33"/>
  <c r="G31" i="33"/>
  <c r="H31" i="33"/>
  <c r="G32" i="33"/>
  <c r="H32" i="33"/>
  <c r="G33" i="33"/>
  <c r="H33" i="33"/>
  <c r="G34" i="33"/>
  <c r="H34" i="33"/>
  <c r="G35" i="33"/>
  <c r="H35" i="33"/>
  <c r="G36" i="33"/>
  <c r="H36" i="33"/>
  <c r="G37" i="33"/>
  <c r="H37" i="33"/>
  <c r="G38" i="33"/>
  <c r="H38" i="33"/>
  <c r="G39" i="33"/>
  <c r="H39" i="33"/>
  <c r="G40" i="33"/>
  <c r="H40" i="33"/>
  <c r="G41" i="33"/>
  <c r="H41" i="33"/>
  <c r="G42" i="33"/>
  <c r="H42" i="33"/>
  <c r="G43" i="33"/>
  <c r="H43" i="33"/>
  <c r="J28" i="33"/>
  <c r="K28" i="33" s="1"/>
  <c r="J29" i="33"/>
  <c r="K29" i="33"/>
  <c r="J30" i="33"/>
  <c r="K30" i="33" s="1"/>
  <c r="J31" i="33"/>
  <c r="K31" i="33"/>
  <c r="J32" i="33"/>
  <c r="K32" i="33" s="1"/>
  <c r="J33" i="33"/>
  <c r="K33" i="33"/>
  <c r="J34" i="33"/>
  <c r="K34" i="33" s="1"/>
  <c r="J35" i="33"/>
  <c r="K35" i="33" s="1"/>
  <c r="J36" i="33"/>
  <c r="K36" i="33" s="1"/>
  <c r="J37" i="33"/>
  <c r="K37" i="33" s="1"/>
  <c r="J38" i="33"/>
  <c r="K38" i="33" s="1"/>
  <c r="J39" i="33"/>
  <c r="K39" i="33"/>
  <c r="J40" i="33"/>
  <c r="K40" i="33" s="1"/>
  <c r="J41" i="33"/>
  <c r="K41" i="33" s="1"/>
  <c r="J42" i="33"/>
  <c r="K42" i="33" s="1"/>
  <c r="J43" i="33"/>
  <c r="K43" i="33"/>
  <c r="H29" i="31"/>
  <c r="F28" i="31"/>
  <c r="G28" i="31" s="1"/>
  <c r="F29" i="31"/>
  <c r="G29" i="31"/>
  <c r="F30" i="31"/>
  <c r="G30" i="31" s="1"/>
  <c r="F31" i="31"/>
  <c r="G31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8" i="31"/>
  <c r="G38" i="31" s="1"/>
  <c r="F39" i="31"/>
  <c r="G39" i="31" s="1"/>
  <c r="F40" i="31"/>
  <c r="G40" i="31" s="1"/>
  <c r="F41" i="31"/>
  <c r="G41" i="31" s="1"/>
  <c r="F42" i="31"/>
  <c r="G42" i="31" s="1"/>
  <c r="F43" i="31"/>
  <c r="G43" i="31" s="1"/>
  <c r="F44" i="31"/>
  <c r="G44" i="31" s="1"/>
  <c r="F45" i="31"/>
  <c r="G45" i="31" s="1"/>
  <c r="F46" i="31"/>
  <c r="G46" i="31" s="1"/>
  <c r="F47" i="31"/>
  <c r="G47" i="31" s="1"/>
  <c r="F48" i="31"/>
  <c r="G48" i="31" s="1"/>
  <c r="F49" i="31"/>
  <c r="G49" i="31" s="1"/>
  <c r="F50" i="31"/>
  <c r="G50" i="31" s="1"/>
  <c r="F51" i="31"/>
  <c r="G51" i="31"/>
  <c r="J22" i="30"/>
  <c r="H28" i="30"/>
  <c r="I28" i="30" s="1"/>
  <c r="H29" i="30"/>
  <c r="I29" i="30" s="1"/>
  <c r="H30" i="30"/>
  <c r="I30" i="30" s="1"/>
  <c r="H31" i="30"/>
  <c r="I31" i="30" s="1"/>
  <c r="H32" i="30"/>
  <c r="I32" i="30"/>
  <c r="H33" i="30"/>
  <c r="I33" i="30" s="1"/>
  <c r="H34" i="30"/>
  <c r="I34" i="30" s="1"/>
  <c r="H35" i="30"/>
  <c r="I35" i="30"/>
  <c r="H36" i="30"/>
  <c r="I36" i="30" s="1"/>
  <c r="H37" i="30"/>
  <c r="I37" i="30" s="1"/>
  <c r="H38" i="30"/>
  <c r="I38" i="30" s="1"/>
  <c r="H39" i="30"/>
  <c r="I39" i="30"/>
  <c r="H40" i="30"/>
  <c r="I40" i="30" s="1"/>
  <c r="H41" i="30"/>
  <c r="I41" i="30"/>
  <c r="H42" i="30"/>
  <c r="I42" i="30" s="1"/>
  <c r="H43" i="30"/>
  <c r="I43" i="30" s="1"/>
  <c r="H44" i="30"/>
  <c r="I44" i="30"/>
  <c r="H27" i="30"/>
  <c r="I27" i="30" s="1"/>
  <c r="H26" i="30"/>
  <c r="I26" i="30" s="1"/>
  <c r="H25" i="30"/>
  <c r="I25" i="30" s="1"/>
  <c r="H24" i="30"/>
  <c r="I24" i="30" s="1"/>
  <c r="H24" i="28"/>
  <c r="I24" i="28" s="1"/>
  <c r="J24" i="28" s="1"/>
  <c r="H25" i="28"/>
  <c r="I25" i="28" s="1"/>
  <c r="H26" i="28"/>
  <c r="I26" i="28" s="1"/>
  <c r="H27" i="28"/>
  <c r="I27" i="28" s="1"/>
  <c r="H28" i="28"/>
  <c r="I28" i="28" s="1"/>
  <c r="H29" i="28"/>
  <c r="I29" i="28" s="1"/>
  <c r="H30" i="28"/>
  <c r="I30" i="28" s="1"/>
  <c r="H31" i="28"/>
  <c r="I31" i="28" s="1"/>
  <c r="H32" i="28"/>
  <c r="I32" i="28" s="1"/>
  <c r="H33" i="28"/>
  <c r="I33" i="28" s="1"/>
  <c r="H34" i="28"/>
  <c r="I34" i="28" s="1"/>
  <c r="H35" i="28"/>
  <c r="I35" i="28" s="1"/>
  <c r="H36" i="28"/>
  <c r="I36" i="28" s="1"/>
  <c r="H37" i="28"/>
  <c r="I37" i="28" s="1"/>
  <c r="H38" i="28"/>
  <c r="I38" i="28" s="1"/>
  <c r="H39" i="28"/>
  <c r="I39" i="28" s="1"/>
  <c r="H40" i="28"/>
  <c r="I40" i="28" s="1"/>
  <c r="H41" i="28"/>
  <c r="I41" i="28" s="1"/>
  <c r="H42" i="28"/>
  <c r="I42" i="28" s="1"/>
  <c r="H43" i="28"/>
  <c r="I43" i="28" s="1"/>
  <c r="H44" i="28"/>
  <c r="I44" i="28" s="1"/>
  <c r="H45" i="28"/>
  <c r="I45" i="28" s="1"/>
  <c r="H46" i="28"/>
  <c r="I46" i="28" s="1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F19" i="26"/>
  <c r="G19" i="26" s="1"/>
  <c r="F20" i="26"/>
  <c r="G20" i="26"/>
  <c r="H20" i="26" s="1"/>
  <c r="F21" i="26"/>
  <c r="G21" i="26"/>
  <c r="F22" i="26"/>
  <c r="G22" i="26"/>
  <c r="F23" i="26"/>
  <c r="G23" i="26" s="1"/>
  <c r="F24" i="26"/>
  <c r="G24" i="26" s="1"/>
  <c r="F25" i="26"/>
  <c r="G25" i="26" s="1"/>
  <c r="F26" i="26"/>
  <c r="G26" i="26"/>
  <c r="F27" i="26"/>
  <c r="G27" i="26" s="1"/>
  <c r="F28" i="26"/>
  <c r="G28" i="26" s="1"/>
  <c r="F29" i="26"/>
  <c r="G29" i="26" s="1"/>
  <c r="F30" i="26"/>
  <c r="G30" i="26" s="1"/>
  <c r="F31" i="26"/>
  <c r="G31" i="26" s="1"/>
  <c r="F32" i="26"/>
  <c r="G32" i="26" s="1"/>
  <c r="F33" i="26"/>
  <c r="G33" i="26"/>
  <c r="F34" i="26"/>
  <c r="G34" i="26" s="1"/>
  <c r="F35" i="26"/>
  <c r="G35" i="26" s="1"/>
  <c r="F36" i="26"/>
  <c r="G36" i="26"/>
  <c r="F37" i="26"/>
  <c r="G37" i="26"/>
  <c r="F38" i="26"/>
  <c r="G38" i="26" s="1"/>
  <c r="F39" i="26"/>
  <c r="G39" i="26" s="1"/>
  <c r="F40" i="26"/>
  <c r="G40" i="26" s="1"/>
  <c r="F41" i="26"/>
  <c r="G41" i="26" s="1"/>
  <c r="F42" i="26"/>
  <c r="G42" i="26" s="1"/>
  <c r="H30" i="24"/>
  <c r="H29" i="24"/>
  <c r="F30" i="24"/>
  <c r="G30" i="24" s="1"/>
  <c r="F31" i="24"/>
  <c r="G31" i="24" s="1"/>
  <c r="F32" i="24"/>
  <c r="G32" i="24" s="1"/>
  <c r="F33" i="24"/>
  <c r="G33" i="24" s="1"/>
  <c r="F34" i="24"/>
  <c r="G34" i="24" s="1"/>
  <c r="F35" i="24"/>
  <c r="G35" i="24" s="1"/>
  <c r="F36" i="24"/>
  <c r="G36" i="24" s="1"/>
  <c r="F37" i="24"/>
  <c r="G37" i="24" s="1"/>
  <c r="F38" i="24"/>
  <c r="G38" i="24" s="1"/>
  <c r="F39" i="24"/>
  <c r="G39" i="24"/>
  <c r="F40" i="24"/>
  <c r="G40" i="24" s="1"/>
  <c r="F41" i="24"/>
  <c r="G41" i="24"/>
  <c r="F42" i="24"/>
  <c r="G42" i="24" s="1"/>
  <c r="F43" i="24"/>
  <c r="G43" i="24"/>
  <c r="F44" i="24"/>
  <c r="G44" i="24" s="1"/>
  <c r="F45" i="24"/>
  <c r="G45" i="24" s="1"/>
  <c r="F46" i="24"/>
  <c r="G46" i="24" s="1"/>
  <c r="F47" i="24"/>
  <c r="G47" i="24" s="1"/>
  <c r="F48" i="24"/>
  <c r="G48" i="24" s="1"/>
  <c r="F49" i="24"/>
  <c r="G49" i="24" s="1"/>
  <c r="F50" i="24"/>
  <c r="G50" i="24" s="1"/>
  <c r="F51" i="24"/>
  <c r="G51" i="24" s="1"/>
  <c r="I30" i="23"/>
  <c r="I31" i="23"/>
  <c r="I32" i="23"/>
  <c r="J32" i="23" s="1"/>
  <c r="I33" i="23"/>
  <c r="J33" i="23" s="1"/>
  <c r="I34" i="23"/>
  <c r="J34" i="23" s="1"/>
  <c r="I35" i="23"/>
  <c r="J35" i="23" s="1"/>
  <c r="I36" i="23"/>
  <c r="J36" i="23" s="1"/>
  <c r="I37" i="23"/>
  <c r="J37" i="23" s="1"/>
  <c r="I38" i="23"/>
  <c r="I39" i="23"/>
  <c r="I40" i="23"/>
  <c r="J40" i="23" s="1"/>
  <c r="I41" i="23"/>
  <c r="J41" i="23" s="1"/>
  <c r="I42" i="23"/>
  <c r="I43" i="23"/>
  <c r="J43" i="23" s="1"/>
  <c r="I44" i="23"/>
  <c r="J44" i="23" s="1"/>
  <c r="I45" i="23"/>
  <c r="J45" i="23" s="1"/>
  <c r="I46" i="23"/>
  <c r="I47" i="23"/>
  <c r="I48" i="23"/>
  <c r="J48" i="23" s="1"/>
  <c r="I49" i="23"/>
  <c r="J49" i="23" s="1"/>
  <c r="I29" i="23"/>
  <c r="G31" i="23"/>
  <c r="J31" i="23"/>
  <c r="G32" i="23"/>
  <c r="G33" i="23"/>
  <c r="G34" i="23"/>
  <c r="G35" i="23"/>
  <c r="G36" i="23"/>
  <c r="G37" i="23"/>
  <c r="G38" i="23"/>
  <c r="J38" i="23"/>
  <c r="G39" i="23"/>
  <c r="J39" i="23"/>
  <c r="G40" i="23"/>
  <c r="G41" i="23"/>
  <c r="G42" i="23"/>
  <c r="J42" i="23"/>
  <c r="G43" i="23"/>
  <c r="G44" i="23"/>
  <c r="G45" i="23"/>
  <c r="G46" i="23"/>
  <c r="J46" i="23"/>
  <c r="G47" i="23"/>
  <c r="J47" i="23"/>
  <c r="G48" i="23"/>
  <c r="G49" i="23"/>
  <c r="H27" i="21"/>
  <c r="F26" i="21"/>
  <c r="G26" i="21" s="1"/>
  <c r="F27" i="21"/>
  <c r="G27" i="21" s="1"/>
  <c r="F28" i="21"/>
  <c r="G28" i="21" s="1"/>
  <c r="F29" i="21"/>
  <c r="G29" i="21" s="1"/>
  <c r="H28" i="21" s="1"/>
  <c r="F30" i="21"/>
  <c r="G30" i="21" s="1"/>
  <c r="F31" i="21"/>
  <c r="G31" i="21" s="1"/>
  <c r="F32" i="21"/>
  <c r="G32" i="21" s="1"/>
  <c r="F33" i="21"/>
  <c r="G33" i="21" s="1"/>
  <c r="F34" i="21"/>
  <c r="G34" i="21" s="1"/>
  <c r="F35" i="21"/>
  <c r="G35" i="21" s="1"/>
  <c r="F36" i="21"/>
  <c r="G36" i="21" s="1"/>
  <c r="F37" i="21"/>
  <c r="G37" i="21" s="1"/>
  <c r="F38" i="21"/>
  <c r="G38" i="21" s="1"/>
  <c r="F39" i="21"/>
  <c r="G39" i="21" s="1"/>
  <c r="F40" i="21"/>
  <c r="G40" i="21" s="1"/>
  <c r="F41" i="21"/>
  <c r="G41" i="21" s="1"/>
  <c r="F42" i="21"/>
  <c r="G42" i="21" s="1"/>
  <c r="F43" i="21"/>
  <c r="G43" i="21" s="1"/>
  <c r="F44" i="21"/>
  <c r="G44" i="21" s="1"/>
  <c r="F45" i="21"/>
  <c r="G45" i="21" s="1"/>
  <c r="F46" i="21"/>
  <c r="G46" i="21" s="1"/>
  <c r="F47" i="21"/>
  <c r="G47" i="21" s="1"/>
  <c r="F48" i="21"/>
  <c r="G48" i="21" s="1"/>
  <c r="F49" i="21"/>
  <c r="G49" i="21"/>
  <c r="I23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25" i="20"/>
  <c r="H25" i="20" s="1"/>
  <c r="I24" i="20" s="1"/>
  <c r="H25" i="18"/>
  <c r="H24" i="18"/>
  <c r="G28" i="18"/>
  <c r="G29" i="18"/>
  <c r="G30" i="18"/>
  <c r="G31" i="18"/>
  <c r="G32" i="18"/>
  <c r="M21" i="37" l="1"/>
  <c r="H30" i="31"/>
  <c r="J25" i="28"/>
  <c r="H21" i="26"/>
  <c r="G23" i="18" l="1"/>
  <c r="H23" i="18" s="1"/>
  <c r="G24" i="18"/>
  <c r="G25" i="18"/>
  <c r="G26" i="18"/>
  <c r="G27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C21" i="60"/>
  <c r="C20" i="60"/>
  <c r="C19" i="60"/>
  <c r="J18" i="60"/>
  <c r="K18" i="60" s="1"/>
  <c r="L18" i="60" s="1"/>
  <c r="C18" i="60"/>
  <c r="C21" i="59"/>
  <c r="C20" i="59"/>
  <c r="C19" i="59"/>
  <c r="J18" i="59"/>
  <c r="K18" i="59" s="1"/>
  <c r="L18" i="59" s="1"/>
  <c r="C18" i="59"/>
  <c r="C21" i="58"/>
  <c r="C20" i="58"/>
  <c r="C19" i="58"/>
  <c r="J18" i="58"/>
  <c r="K18" i="58" s="1"/>
  <c r="L18" i="58" s="1"/>
  <c r="C18" i="58"/>
  <c r="C21" i="57"/>
  <c r="C20" i="57"/>
  <c r="C19" i="57"/>
  <c r="J18" i="57"/>
  <c r="K18" i="57" s="1"/>
  <c r="L18" i="57" s="1"/>
  <c r="C18" i="57"/>
  <c r="C21" i="56"/>
  <c r="C20" i="56"/>
  <c r="C19" i="56"/>
  <c r="K18" i="56"/>
  <c r="L18" i="56" s="1"/>
  <c r="J18" i="56"/>
  <c r="C18" i="56"/>
  <c r="C21" i="55"/>
  <c r="C20" i="55"/>
  <c r="C19" i="55"/>
  <c r="J18" i="55"/>
  <c r="K18" i="55" s="1"/>
  <c r="L18" i="55" s="1"/>
  <c r="C18" i="55"/>
  <c r="C21" i="54"/>
  <c r="C20" i="54"/>
  <c r="C19" i="54"/>
  <c r="K18" i="54"/>
  <c r="L18" i="54" s="1"/>
  <c r="J18" i="54"/>
  <c r="C18" i="54"/>
  <c r="C21" i="53"/>
  <c r="C20" i="53"/>
  <c r="C19" i="53"/>
  <c r="J18" i="53"/>
  <c r="K18" i="53" s="1"/>
  <c r="L18" i="53" s="1"/>
  <c r="C18" i="53"/>
  <c r="C21" i="52"/>
  <c r="C20" i="52"/>
  <c r="C19" i="52"/>
  <c r="J18" i="52"/>
  <c r="K18" i="52" s="1"/>
  <c r="L18" i="52" s="1"/>
  <c r="C18" i="52"/>
  <c r="C21" i="51"/>
  <c r="C20" i="51"/>
  <c r="C19" i="51"/>
  <c r="J18" i="51"/>
  <c r="K18" i="51" s="1"/>
  <c r="L18" i="51" s="1"/>
  <c r="C18" i="51"/>
  <c r="C21" i="50"/>
  <c r="C20" i="50"/>
  <c r="C19" i="50"/>
  <c r="J18" i="50"/>
  <c r="K18" i="50" s="1"/>
  <c r="L18" i="50" s="1"/>
  <c r="C18" i="50"/>
  <c r="J18" i="49"/>
  <c r="K18" i="49" s="1"/>
  <c r="L18" i="49" s="1"/>
  <c r="C21" i="48"/>
  <c r="C20" i="48"/>
  <c r="C19" i="48"/>
  <c r="J18" i="48"/>
  <c r="K18" i="48" s="1"/>
  <c r="L18" i="48" s="1"/>
  <c r="C18" i="48"/>
  <c r="C21" i="47"/>
  <c r="C20" i="47"/>
  <c r="C19" i="47"/>
  <c r="J18" i="47"/>
  <c r="K18" i="47" s="1"/>
  <c r="L18" i="47" s="1"/>
  <c r="C18" i="47"/>
  <c r="C21" i="46"/>
  <c r="C20" i="46"/>
  <c r="C19" i="46"/>
  <c r="K18" i="46"/>
  <c r="L18" i="46" s="1"/>
  <c r="J18" i="46"/>
  <c r="C18" i="46"/>
  <c r="C21" i="45"/>
  <c r="C20" i="45"/>
  <c r="C19" i="45"/>
  <c r="J18" i="45"/>
  <c r="K18" i="45" s="1"/>
  <c r="L18" i="45" s="1"/>
  <c r="C18" i="45"/>
  <c r="C21" i="44"/>
  <c r="C20" i="44"/>
  <c r="C19" i="44"/>
  <c r="J18" i="44"/>
  <c r="K18" i="44" s="1"/>
  <c r="L18" i="44" s="1"/>
  <c r="C18" i="44"/>
  <c r="C21" i="43"/>
  <c r="C20" i="43"/>
  <c r="C19" i="43"/>
  <c r="J18" i="43"/>
  <c r="K18" i="43" s="1"/>
  <c r="L18" i="43" s="1"/>
  <c r="C18" i="43"/>
  <c r="C21" i="42"/>
  <c r="C20" i="42"/>
  <c r="C19" i="42"/>
  <c r="J18" i="42"/>
  <c r="K18" i="42" s="1"/>
  <c r="L18" i="42" s="1"/>
  <c r="C18" i="42"/>
  <c r="C21" i="41"/>
  <c r="C20" i="41"/>
  <c r="C19" i="41"/>
  <c r="J18" i="41"/>
  <c r="K18" i="41" s="1"/>
  <c r="L18" i="41" s="1"/>
  <c r="C18" i="41"/>
  <c r="C21" i="40"/>
  <c r="C20" i="40"/>
  <c r="C19" i="40"/>
  <c r="J18" i="40"/>
  <c r="K18" i="40" s="1"/>
  <c r="L18" i="40" s="1"/>
  <c r="C18" i="40"/>
  <c r="C21" i="39"/>
  <c r="C20" i="39"/>
  <c r="C19" i="39"/>
  <c r="J18" i="39"/>
  <c r="K18" i="39" s="1"/>
  <c r="L18" i="39" s="1"/>
  <c r="C18" i="39"/>
  <c r="C21" i="38"/>
  <c r="C20" i="38"/>
  <c r="C19" i="38"/>
  <c r="J18" i="38"/>
  <c r="K18" i="38" s="1"/>
  <c r="L18" i="38" s="1"/>
  <c r="C18" i="38"/>
  <c r="C27" i="37"/>
  <c r="C26" i="37"/>
  <c r="C25" i="37"/>
  <c r="C24" i="37"/>
  <c r="C23" i="37"/>
  <c r="C22" i="37"/>
  <c r="C21" i="37"/>
  <c r="C20" i="37"/>
  <c r="C19" i="37"/>
  <c r="J18" i="37"/>
  <c r="K18" i="37" s="1"/>
  <c r="L18" i="37" s="1"/>
  <c r="C18" i="37"/>
  <c r="E22" i="35" l="1"/>
  <c r="H30" i="34"/>
  <c r="H29" i="34"/>
  <c r="H28" i="34"/>
  <c r="H27" i="34"/>
  <c r="H26" i="34"/>
  <c r="H25" i="34"/>
  <c r="H24" i="34"/>
  <c r="H23" i="34"/>
  <c r="H22" i="34"/>
  <c r="H21" i="34"/>
  <c r="H20" i="34"/>
  <c r="J27" i="33"/>
  <c r="K27" i="33" s="1"/>
  <c r="H27" i="33"/>
  <c r="G27" i="33"/>
  <c r="J26" i="33"/>
  <c r="K26" i="33" s="1"/>
  <c r="H26" i="33"/>
  <c r="G26" i="33"/>
  <c r="J25" i="33"/>
  <c r="K25" i="33" s="1"/>
  <c r="H25" i="33"/>
  <c r="G25" i="33"/>
  <c r="J24" i="33"/>
  <c r="K24" i="33" s="1"/>
  <c r="H24" i="33"/>
  <c r="G24" i="33"/>
  <c r="J23" i="33"/>
  <c r="K23" i="33" s="1"/>
  <c r="H23" i="33"/>
  <c r="G23" i="33"/>
  <c r="J22" i="33"/>
  <c r="K22" i="33" s="1"/>
  <c r="H22" i="33"/>
  <c r="G22" i="33"/>
  <c r="J21" i="33"/>
  <c r="K21" i="33" s="1"/>
  <c r="L21" i="33" s="1"/>
  <c r="H21" i="33"/>
  <c r="G21" i="33"/>
  <c r="J20" i="33"/>
  <c r="K20" i="33" s="1"/>
  <c r="H20" i="33"/>
  <c r="L22" i="33" l="1"/>
  <c r="H28" i="31"/>
  <c r="F27" i="31"/>
  <c r="G27" i="31" s="1"/>
  <c r="H20" i="30" l="1"/>
  <c r="I20" i="30" s="1"/>
  <c r="H21" i="30"/>
  <c r="I21" i="30" s="1"/>
  <c r="J21" i="30" s="1"/>
  <c r="H22" i="30"/>
  <c r="I22" i="30" s="1"/>
  <c r="H23" i="30"/>
  <c r="I23" i="30" s="1"/>
  <c r="J23" i="30" s="1"/>
  <c r="F10" i="29"/>
  <c r="F9" i="29"/>
  <c r="F8" i="29"/>
  <c r="H23" i="28"/>
  <c r="I23" i="28" s="1"/>
  <c r="J23" i="28" s="1"/>
  <c r="H22" i="28"/>
  <c r="I22" i="28" s="1"/>
  <c r="J26" i="27"/>
  <c r="H26" i="27"/>
  <c r="G26" i="27"/>
  <c r="J25" i="27"/>
  <c r="H25" i="27"/>
  <c r="G25" i="27"/>
  <c r="J24" i="27"/>
  <c r="H24" i="27"/>
  <c r="G24" i="27"/>
  <c r="J23" i="27"/>
  <c r="K22" i="27" s="1"/>
  <c r="H23" i="27"/>
  <c r="G23" i="27"/>
  <c r="J22" i="27"/>
  <c r="H22" i="27"/>
  <c r="G22" i="27"/>
  <c r="J21" i="27"/>
  <c r="K21" i="27" s="1"/>
  <c r="H21" i="27"/>
  <c r="G21" i="27"/>
  <c r="J20" i="27"/>
  <c r="H20" i="27"/>
  <c r="G20" i="27"/>
  <c r="XFD20" i="27" l="1"/>
  <c r="XFD24" i="27"/>
  <c r="XFD26" i="27"/>
  <c r="XFD22" i="27"/>
  <c r="XFD25" i="27"/>
  <c r="XFD23" i="27"/>
  <c r="XFD21" i="27"/>
  <c r="H19" i="26" l="1"/>
  <c r="F18" i="26"/>
  <c r="G18" i="26" s="1"/>
  <c r="F29" i="24" l="1"/>
  <c r="G29" i="24" s="1"/>
  <c r="F28" i="24"/>
  <c r="G28" i="24" s="1"/>
  <c r="H28" i="24" s="1"/>
  <c r="F27" i="24"/>
  <c r="G27" i="24" s="1"/>
  <c r="J30" i="23" l="1"/>
  <c r="G30" i="23"/>
  <c r="J29" i="23"/>
  <c r="G29" i="23"/>
  <c r="I28" i="23"/>
  <c r="J28" i="23" s="1"/>
  <c r="G28" i="23"/>
  <c r="I27" i="23"/>
  <c r="J27" i="23" s="1"/>
  <c r="K27" i="23" s="1"/>
  <c r="G27" i="23"/>
  <c r="I26" i="23"/>
  <c r="J26" i="23" s="1"/>
  <c r="K26" i="23" s="1"/>
  <c r="G26" i="23"/>
  <c r="I25" i="23"/>
  <c r="J25" i="23" s="1"/>
  <c r="G25" i="23"/>
  <c r="K28" i="23" l="1"/>
  <c r="H26" i="21"/>
  <c r="F25" i="21"/>
  <c r="G25" i="21" s="1"/>
  <c r="G24" i="20" l="1"/>
  <c r="H24" i="20" s="1"/>
  <c r="G23" i="20"/>
  <c r="H23" i="20" s="1"/>
  <c r="G22" i="20"/>
  <c r="H22" i="20" s="1"/>
  <c r="I22" i="20" s="1"/>
  <c r="G21" i="20"/>
  <c r="H21" i="20" s="1"/>
  <c r="G22" i="18" l="1"/>
  <c r="G45" i="5" l="1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<sst xmlns="http://schemas.openxmlformats.org/spreadsheetml/2006/main" count="4505" uniqueCount="725">
  <si>
    <t>Chain of Custody</t>
  </si>
  <si>
    <t>Project Manager:</t>
  </si>
  <si>
    <t>Keegan O Brien</t>
  </si>
  <si>
    <t>Southern Research Laboratories INC</t>
  </si>
  <si>
    <t>Code:</t>
  </si>
  <si>
    <t>Page:</t>
  </si>
  <si>
    <t>of</t>
  </si>
  <si>
    <t>Company:</t>
  </si>
  <si>
    <t>GOA</t>
  </si>
  <si>
    <t>Project Name:</t>
  </si>
  <si>
    <t>Addres:</t>
  </si>
  <si>
    <t>8652 Casa Verde Road, Building 812</t>
  </si>
  <si>
    <t xml:space="preserve">279 Douglas Ave, Suite 1110 Altamonte Springs, </t>
  </si>
  <si>
    <t>Seaworld</t>
  </si>
  <si>
    <t>City:</t>
  </si>
  <si>
    <t>Orlando</t>
  </si>
  <si>
    <t>Project Location:</t>
  </si>
  <si>
    <t>State:</t>
  </si>
  <si>
    <t>Florida</t>
  </si>
  <si>
    <t>Zip:</t>
  </si>
  <si>
    <t>Florida 32714</t>
  </si>
  <si>
    <t>Phone:</t>
  </si>
  <si>
    <t>407-733-7080</t>
  </si>
  <si>
    <t>Fax:</t>
  </si>
  <si>
    <t>407-825-3555</t>
  </si>
  <si>
    <t>(407) 522‐7100 / Fax (407) 522‐7043</t>
  </si>
  <si>
    <t>Project Number:</t>
  </si>
  <si>
    <t>Sampled by (Phint Name (s() / Afiliation:</t>
  </si>
  <si>
    <t>Preservatives (see codes)</t>
  </si>
  <si>
    <t>Jessica Koller / GOAA</t>
  </si>
  <si>
    <t>I</t>
  </si>
  <si>
    <t>N</t>
  </si>
  <si>
    <t>REQUESTED DUE DATE:</t>
  </si>
  <si>
    <t>Alkalinity</t>
  </si>
  <si>
    <t>A</t>
  </si>
  <si>
    <t>Grab</t>
  </si>
  <si>
    <t>Sampler (s) Signature(s):</t>
  </si>
  <si>
    <t>Analyses Requested</t>
  </si>
  <si>
    <t>Ammonia</t>
  </si>
  <si>
    <t>GW</t>
  </si>
  <si>
    <t>Composite</t>
  </si>
  <si>
    <t>Facility ID#:</t>
  </si>
  <si>
    <t>SE</t>
  </si>
  <si>
    <t>Sample Identification</t>
  </si>
  <si>
    <t>Sampled</t>
  </si>
  <si>
    <t>Grab or Composite</t>
  </si>
  <si>
    <t>Matrix: 
(see codes)</t>
  </si>
  <si>
    <t>Total Number of Containers</t>
  </si>
  <si>
    <t>Sulfate</t>
  </si>
  <si>
    <t>Petroleum Restoration Program</t>
  </si>
  <si>
    <t>SO</t>
  </si>
  <si>
    <t>Date:</t>
  </si>
  <si>
    <t>Time:</t>
  </si>
  <si>
    <t>Yes</t>
  </si>
  <si>
    <t>No</t>
  </si>
  <si>
    <t>SW</t>
  </si>
  <si>
    <t>SW-1</t>
  </si>
  <si>
    <t xml:space="preserve">Grab </t>
  </si>
  <si>
    <t>2503014-001</t>
  </si>
  <si>
    <t>W</t>
  </si>
  <si>
    <t>SW-2</t>
  </si>
  <si>
    <t>2503014-002</t>
  </si>
  <si>
    <t>HW</t>
  </si>
  <si>
    <t>SW-3</t>
  </si>
  <si>
    <t>2503014-003</t>
  </si>
  <si>
    <t>O</t>
  </si>
  <si>
    <t>SW-4</t>
  </si>
  <si>
    <t>2503014-004</t>
  </si>
  <si>
    <t>SW-5</t>
  </si>
  <si>
    <t>2503014-005</t>
  </si>
  <si>
    <t>H</t>
  </si>
  <si>
    <t>SW-6</t>
  </si>
  <si>
    <t>2503014-006</t>
  </si>
  <si>
    <t>SW-7</t>
  </si>
  <si>
    <t>2503014-007</t>
  </si>
  <si>
    <t>SW-8</t>
  </si>
  <si>
    <t>2503014-008</t>
  </si>
  <si>
    <t>S</t>
  </si>
  <si>
    <t>SW-9</t>
  </si>
  <si>
    <t>2503014-009</t>
  </si>
  <si>
    <t>X</t>
  </si>
  <si>
    <t>SW-10</t>
  </si>
  <si>
    <t>2503014-010</t>
  </si>
  <si>
    <t>SW-11</t>
  </si>
  <si>
    <t>2503014-011</t>
  </si>
  <si>
    <t>SW-12</t>
  </si>
  <si>
    <t>2503014-012</t>
  </si>
  <si>
    <t>SW-13</t>
  </si>
  <si>
    <t>2503014-013</t>
  </si>
  <si>
    <t>SW-14</t>
  </si>
  <si>
    <t>2503014-014</t>
  </si>
  <si>
    <t>SW-15</t>
  </si>
  <si>
    <t>2503014-015</t>
  </si>
  <si>
    <t>SW-16</t>
  </si>
  <si>
    <t>2503014-016</t>
  </si>
  <si>
    <t>SW-17</t>
  </si>
  <si>
    <t>2503014-017</t>
  </si>
  <si>
    <t>SW-18</t>
  </si>
  <si>
    <t>2503014-018</t>
  </si>
  <si>
    <t>SW-19</t>
  </si>
  <si>
    <t>2503014-019</t>
  </si>
  <si>
    <t>SW-20</t>
  </si>
  <si>
    <t>2503014-020</t>
  </si>
  <si>
    <t>Shipment Method:</t>
  </si>
  <si>
    <t>Relinquieshed by</t>
  </si>
  <si>
    <t>Accpted by:</t>
  </si>
  <si>
    <t>Out:</t>
  </si>
  <si>
    <t>Via:</t>
  </si>
  <si>
    <t>Additional Comments:</t>
  </si>
  <si>
    <t>Cooler N°. (s)</t>
  </si>
  <si>
    <t>Temperature (s) |C</t>
  </si>
  <si>
    <t>Sampling Kit N°:</t>
  </si>
  <si>
    <t>Equipment ID N°:</t>
  </si>
  <si>
    <t xml:space="preserve">Matrix Codes: </t>
  </si>
  <si>
    <t xml:space="preserve">A = Air   </t>
  </si>
  <si>
    <t>GW = Groundwater</t>
  </si>
  <si>
    <t xml:space="preserve">SE = Sediment  </t>
  </si>
  <si>
    <t xml:space="preserve">SO = Soil   </t>
  </si>
  <si>
    <t xml:space="preserve">SW = Surface Water  </t>
  </si>
  <si>
    <t xml:space="preserve"> W = Water (Blanks)  </t>
  </si>
  <si>
    <t>HW = Potencial Haz Wastw</t>
  </si>
  <si>
    <t>O = Other (Specify):</t>
  </si>
  <si>
    <t>Preservative Codes:</t>
  </si>
  <si>
    <t>H = Hydrochloric Acid &amp; Ice</t>
  </si>
  <si>
    <t>I = Ice Only</t>
  </si>
  <si>
    <t>N = Nitrie Acid &amp; Ice</t>
  </si>
  <si>
    <t>S = Sulfuric Acid &amp; Ice</t>
  </si>
  <si>
    <t>X = Sodium Hydrollide &amp; Ice</t>
  </si>
  <si>
    <t>Proyect Location:</t>
  </si>
  <si>
    <t>-</t>
  </si>
  <si>
    <t>Proyect Name:</t>
  </si>
  <si>
    <t>Terminal C</t>
  </si>
  <si>
    <t>Collected By:</t>
  </si>
  <si>
    <t>Jessica Koller</t>
  </si>
  <si>
    <t>Sampled collection</t>
  </si>
  <si>
    <t>Sample Matrix</t>
  </si>
  <si>
    <t>Parameters</t>
  </si>
  <si>
    <t>Item</t>
  </si>
  <si>
    <t>Date</t>
  </si>
  <si>
    <t>Time</t>
  </si>
  <si>
    <t xml:space="preserve">Chloride (16887006) </t>
  </si>
  <si>
    <t>AQUEOUS-Fresh</t>
  </si>
  <si>
    <t>SED-Saline</t>
  </si>
  <si>
    <t>WIPE</t>
  </si>
  <si>
    <t>Air</t>
  </si>
  <si>
    <t>AQUEOUS-Pore Water</t>
  </si>
  <si>
    <t>TISSUE-Periphyton</t>
  </si>
  <si>
    <t>AQUEOUS-Drinking</t>
  </si>
  <si>
    <t>AQUEOUS-Groundwater</t>
  </si>
  <si>
    <t>AQUEOUS-Other</t>
  </si>
  <si>
    <t>AQUEOUS-Rain</t>
  </si>
  <si>
    <t>AQUEOUS-Saline</t>
  </si>
  <si>
    <t>AQUEOUS-Wastewater</t>
  </si>
  <si>
    <t>FILTER</t>
  </si>
  <si>
    <t>SED-Fresh</t>
  </si>
  <si>
    <t>SOILS</t>
  </si>
  <si>
    <t>SOLID</t>
  </si>
  <si>
    <t>TISSUE</t>
  </si>
  <si>
    <t>TISSUE-Algae</t>
  </si>
  <si>
    <t>TISSUE-Animal</t>
  </si>
  <si>
    <t>TISSUE-Feathers</t>
  </si>
  <si>
    <t>TISSUE-Finfish</t>
  </si>
  <si>
    <t>TISSUE-Other</t>
  </si>
  <si>
    <t>TISSUE-Plant</t>
  </si>
  <si>
    <t>TISSUE-Shellfish</t>
  </si>
  <si>
    <t>WASTE-Aqueous</t>
  </si>
  <si>
    <t>WASTE-Liquid</t>
  </si>
  <si>
    <t>WASTE-Nonaqueous</t>
  </si>
  <si>
    <t>WASTE-Sludge</t>
  </si>
  <si>
    <t>WASTE-Solid</t>
  </si>
  <si>
    <t>SOUTHERN RESEARCH LABORATORIES, INC</t>
  </si>
  <si>
    <t>WET CHEM - DATA WORKSHEET</t>
  </si>
  <si>
    <t>Nitrogen, Ammonia (Standard Methods 4500 N-NH3 B,C)</t>
  </si>
  <si>
    <t>VERSION</t>
  </si>
  <si>
    <t>1 OF 1</t>
  </si>
  <si>
    <t xml:space="preserve">EPA 9212 </t>
  </si>
  <si>
    <t>QUALITY CONTROLS:</t>
  </si>
  <si>
    <t>ANALYZE PER  BATCH OF 20 SAMPLES</t>
  </si>
  <si>
    <t>Transferpette SN:</t>
  </si>
  <si>
    <t>23D98636</t>
  </si>
  <si>
    <t>METHOD BLANK (MB)</t>
  </si>
  <si>
    <t>Distillation Unit</t>
  </si>
  <si>
    <t>UDK-129 W-Chem</t>
  </si>
  <si>
    <t xml:space="preserve">pH Slope, 57 mV/pH (85 - 115 %) </t>
  </si>
  <si>
    <t>Burette SN:</t>
  </si>
  <si>
    <t>CP431990</t>
  </si>
  <si>
    <t xml:space="preserve">LCS, 10,0 mg/L, RECOVERY 80-120% </t>
  </si>
  <si>
    <t>Multi HQ4300 SN:</t>
  </si>
  <si>
    <t>MS, RECOVERY 75-125%</t>
  </si>
  <si>
    <t>pH Probe SN:</t>
  </si>
  <si>
    <t>MSD, RPD 20%</t>
  </si>
  <si>
    <t>pH Cal-Curve</t>
  </si>
  <si>
    <t>Conc.</t>
  </si>
  <si>
    <t>Response</t>
  </si>
  <si>
    <t>RECOVERY</t>
  </si>
  <si>
    <t>80-125</t>
  </si>
  <si>
    <t>Slope:</t>
  </si>
  <si>
    <t>SPK</t>
  </si>
  <si>
    <t>Analyst:</t>
  </si>
  <si>
    <t>AK</t>
  </si>
  <si>
    <t>MDL  0,2 mg N-NH3/L</t>
  </si>
  <si>
    <t>PQL  0,20 mg N-NH3/L</t>
  </si>
  <si>
    <t xml:space="preserve">DF  </t>
  </si>
  <si>
    <t xml:space="preserve"> DATE</t>
  </si>
  <si>
    <t>SAMPLE ID</t>
  </si>
  <si>
    <t>SAMPLE VOLUME
(mL)</t>
  </si>
  <si>
    <t>pH Adjustemt</t>
  </si>
  <si>
    <t>VOLUME  H2SO4 
FOR BLANK (mL)</t>
  </si>
  <si>
    <t xml:space="preserve"> VOLUME H2SO4
FOR SAMPLE (mL)</t>
  </si>
  <si>
    <t>NORMALITY [H2SO4] (N)</t>
  </si>
  <si>
    <t>RESULT 
(mg N-NH3/L)</t>
  </si>
  <si>
    <t>NOTES</t>
  </si>
  <si>
    <t>MDL</t>
  </si>
  <si>
    <t>PQL</t>
  </si>
  <si>
    <t xml:space="preserve">Method Blank (MB) </t>
  </si>
  <si>
    <t>Laboratory Control Standard (LCS)</t>
  </si>
  <si>
    <t>Lot Numbers:</t>
  </si>
  <si>
    <t>QC</t>
  </si>
  <si>
    <t>Ammonia STD:</t>
  </si>
  <si>
    <t>Matrix Spike (MS)</t>
  </si>
  <si>
    <t>QM-07</t>
  </si>
  <si>
    <t>H2SO4:</t>
  </si>
  <si>
    <t>MKCT3488</t>
  </si>
  <si>
    <t>Matrix Spike Dup (MSD)</t>
  </si>
  <si>
    <t>NaOH:</t>
  </si>
  <si>
    <t>MKCV5658</t>
  </si>
  <si>
    <t xml:space="preserve">Sodium Tetraborate </t>
  </si>
  <si>
    <t xml:space="preserve">Sodium Thiosulfate </t>
  </si>
  <si>
    <t>MKCT8097</t>
  </si>
  <si>
    <t>Boric Acid-Indicator</t>
  </si>
  <si>
    <t>pH Buffer 4</t>
  </si>
  <si>
    <t>pH Buffer 7</t>
  </si>
  <si>
    <t>pH Buffer 10</t>
  </si>
  <si>
    <t>APPROVED BY</t>
  </si>
  <si>
    <t>Alkalinity (Standard Methods 2320 B)</t>
  </si>
  <si>
    <t>ELABORATION DATE</t>
  </si>
  <si>
    <t>PAGE</t>
  </si>
  <si>
    <t>Method Blank (MB)</t>
  </si>
  <si>
    <t xml:space="preserve">pH Slope, -59 mV/pH (85 - 115 %)* </t>
  </si>
  <si>
    <t>LCS, 50 mg/L, RECOVERY 85-115%</t>
  </si>
  <si>
    <t>Alkalinty STD:</t>
  </si>
  <si>
    <t>Sample Duplicate RPD 20%</t>
  </si>
  <si>
    <t>HCl:</t>
  </si>
  <si>
    <t>Br-Cresol Green-Methyl Red</t>
  </si>
  <si>
    <t>26H61242</t>
  </si>
  <si>
    <t>pH Buffer 4*</t>
  </si>
  <si>
    <t>CP431988</t>
  </si>
  <si>
    <t>pH Buffer 7*</t>
  </si>
  <si>
    <t>Multi HQ4300 SN*:</t>
  </si>
  <si>
    <t>pH Buffer 10*</t>
  </si>
  <si>
    <t>pH Probe SN*:</t>
  </si>
  <si>
    <t>* If need it</t>
  </si>
  <si>
    <t>pH Cal-Curve*</t>
  </si>
  <si>
    <t>SR</t>
  </si>
  <si>
    <t>MR</t>
  </si>
  <si>
    <t>DATE</t>
  </si>
  <si>
    <t>SAMPLE (mL)</t>
  </si>
  <si>
    <t xml:space="preserve"> HCl used (mL)</t>
  </si>
  <si>
    <t>[HCl]
 (N)</t>
  </si>
  <si>
    <t>ANALYST</t>
  </si>
  <si>
    <t>TOTAL ALKALINITY 
(mg/L)</t>
  </si>
  <si>
    <t>---</t>
  </si>
  <si>
    <t>----</t>
  </si>
  <si>
    <t>SW-1 MS</t>
  </si>
  <si>
    <t xml:space="preserve">Method EPA 9212 Chloride </t>
  </si>
  <si>
    <t>BLANK (MB)</t>
  </si>
  <si>
    <t>Chloride Std:</t>
  </si>
  <si>
    <t>LCS, 30 mg/L, RECOVERY 90-110%</t>
  </si>
  <si>
    <t>Chloride Std (2nd source):</t>
  </si>
  <si>
    <t>A3340</t>
  </si>
  <si>
    <t xml:space="preserve">Slope, 54-60 mV </t>
  </si>
  <si>
    <t>Buffer Powder Pillow:</t>
  </si>
  <si>
    <t>A4093</t>
  </si>
  <si>
    <t>Cal-Curve</t>
  </si>
  <si>
    <t>ISE-Cl Probe SN:</t>
  </si>
  <si>
    <t>5,0</t>
  </si>
  <si>
    <t>MDL 1,00 mg Cl-/L</t>
  </si>
  <si>
    <t>PQL 5,00 mg Cl-/L</t>
  </si>
  <si>
    <t>DIRECT READING (mg/L)</t>
  </si>
  <si>
    <t>SAMPLE TEMP °C</t>
  </si>
  <si>
    <t>RESULT (mg Cl-/L)</t>
  </si>
  <si>
    <t>RESULT  (mg Cl-/L)</t>
  </si>
  <si>
    <t>75-125</t>
  </si>
  <si>
    <t>1,00 U</t>
  </si>
  <si>
    <t>Units</t>
  </si>
  <si>
    <t>mg/L</t>
  </si>
  <si>
    <t>DF</t>
  </si>
  <si>
    <t>Notes</t>
  </si>
  <si>
    <t>Method</t>
  </si>
  <si>
    <t>Method SM 2120 B Visual Comparison Method (Color)</t>
  </si>
  <si>
    <t>SAMPLE DUPLICATE RPD 10%</t>
  </si>
  <si>
    <t>LCS, 20 UPC, 90-110% Recovery 90 - 110%</t>
  </si>
  <si>
    <t>Color STD:</t>
  </si>
  <si>
    <t xml:space="preserve">pH Slope, -59 mV/pH (85 - 115 %) </t>
  </si>
  <si>
    <t>Spectrophotometer:</t>
  </si>
  <si>
    <t>DR3900-Wet-Chem</t>
  </si>
  <si>
    <t>Color Cal-Curve*</t>
  </si>
  <si>
    <t>10/1/2024  16:28:00 AM</t>
  </si>
  <si>
    <t>MDL   5,00 UPC</t>
  </si>
  <si>
    <t>PQL   5,00 UPC</t>
  </si>
  <si>
    <t>SAMPLE pH</t>
  </si>
  <si>
    <t>APPARENT COLOR</t>
  </si>
  <si>
    <t>DILUTION FACTOR</t>
  </si>
  <si>
    <t>RESULT
 (UNIT UPC)</t>
  </si>
  <si>
    <t>Method SM 4500 NO3 D - Nitrate</t>
  </si>
  <si>
    <t>LCS, 5 mg/L, RECOVERY 90-110%</t>
  </si>
  <si>
    <t>Nitrate Std:</t>
  </si>
  <si>
    <t xml:space="preserve">Slope, −57 ±3 mV/decade </t>
  </si>
  <si>
    <t>Nitrate Std (2nd source):</t>
  </si>
  <si>
    <t>MSD, RPD 10%</t>
  </si>
  <si>
    <t>ISE-NO3 Probe SN:</t>
  </si>
  <si>
    <t>SAMPLE VOLUME (mL)</t>
  </si>
  <si>
    <t>TEMPERATURE (°C)</t>
  </si>
  <si>
    <t>Method SM 4500-NO2-, B Nitrite</t>
  </si>
  <si>
    <t>Nitrite Std:</t>
  </si>
  <si>
    <t>LCS, 0,040 mg/L, RECOVERY 90-110%</t>
  </si>
  <si>
    <t>Nitrite Std (2nd Source):</t>
  </si>
  <si>
    <t>85% Phosphoric acid</t>
  </si>
  <si>
    <t>Sulfanilamide</t>
  </si>
  <si>
    <t>NED dihydrochloride</t>
  </si>
  <si>
    <t xml:space="preserve">                 Balance Date/Time</t>
  </si>
  <si>
    <t>Initials</t>
  </si>
  <si>
    <t>Started:</t>
  </si>
  <si>
    <t>Scale Calibration (+/-0.1g)</t>
  </si>
  <si>
    <t>Completed:</t>
  </si>
  <si>
    <t>Analytical Balance ID:</t>
  </si>
  <si>
    <t>OHAUS-WetC</t>
  </si>
  <si>
    <t>Calibration:</t>
  </si>
  <si>
    <t>C = 0.0+0.1455*A</t>
  </si>
  <si>
    <t>MDL 0,0030 mg N-NO2/L</t>
  </si>
  <si>
    <t>PQL 0,0060 mg N-NO2/L</t>
  </si>
  <si>
    <t>DIRECT READING
(mg/L)</t>
  </si>
  <si>
    <t>OIL &amp; GREASE  (EPA 1664)</t>
  </si>
  <si>
    <t>M-1664-20mL STD:</t>
  </si>
  <si>
    <t>Hexane:</t>
  </si>
  <si>
    <t>LCS, 20 mg/L, RECOVERY 83-110%</t>
  </si>
  <si>
    <t>Sodium Sulfate:</t>
  </si>
  <si>
    <t>MS, RECOVERY 78-114%</t>
  </si>
  <si>
    <t>Filter paper:</t>
  </si>
  <si>
    <t>WB Thermometer ID:</t>
  </si>
  <si>
    <t>WB Recorded Temp:</t>
  </si>
  <si>
    <t>(60 C - 70 C) Rec:     C</t>
  </si>
  <si>
    <t>Stopwatch ID:</t>
  </si>
  <si>
    <t>Atomic-WetChem</t>
  </si>
  <si>
    <t>Oven ID:</t>
  </si>
  <si>
    <t>Cole-Parmer-WetC</t>
  </si>
  <si>
    <t>MDL   3,00 mg/L</t>
  </si>
  <si>
    <t>PQL   5,00 mg/L</t>
  </si>
  <si>
    <t>INITIAL WEIGHT
 (g)</t>
  </si>
  <si>
    <t>FINAL WEIGHT 1 
(g)</t>
  </si>
  <si>
    <t>FINAL WEIGHT 2
 (g)</t>
  </si>
  <si>
    <t>CONSTANT WEIGHT
 (Difference &lt;4% or 0,5 mg)</t>
  </si>
  <si>
    <t>RESULT 
(mg O&amp;G/L)</t>
  </si>
  <si>
    <t>RESULT        
(mg O&amp;G/L)</t>
  </si>
  <si>
    <t>APPROVED BY:</t>
  </si>
  <si>
    <t xml:space="preserve">SM 4500-P, E - Ortho-phosphates </t>
  </si>
  <si>
    <t>OP Std:</t>
  </si>
  <si>
    <t>LCS, 0,0200 mg/L, RECOVERY 85-115%</t>
  </si>
  <si>
    <t>OP Std (2nd source):</t>
  </si>
  <si>
    <t>Potassium Antimony tartrate:</t>
  </si>
  <si>
    <t>Ammonium molybdate tetrahydrate:</t>
  </si>
  <si>
    <t>Phenolphthalein:</t>
  </si>
  <si>
    <t>L-Ascorbic acid:</t>
  </si>
  <si>
    <t>C= - 0.002 + 0.687*A</t>
  </si>
  <si>
    <t>MDL 0,0040 mg P/L</t>
  </si>
  <si>
    <t>PQL 0,0050 mg P/L</t>
  </si>
  <si>
    <t>RESULT
(mg P/L)</t>
  </si>
  <si>
    <t>Method EPA 375.4 Sulfate (Turbidimetric)</t>
  </si>
  <si>
    <t>Sulfate Std:</t>
  </si>
  <si>
    <t>LCS 35 mg/L, RECOVERY 90-110%</t>
  </si>
  <si>
    <t>Cal-Curve Verification</t>
  </si>
  <si>
    <t>MDL 2.2 mg SO4/L</t>
  </si>
  <si>
    <t>PQL 6 mg SO4/L</t>
  </si>
  <si>
    <t>RESULT
(mg SO4/L)</t>
  </si>
  <si>
    <t>TOTAL DISSOLVED SOLIDS  (Standard Methods 2540 C)</t>
  </si>
  <si>
    <t>LCS 900 mg/L, Recovery, 80 - 120 %</t>
  </si>
  <si>
    <t>Solids STD:</t>
  </si>
  <si>
    <t>SAMPLE DUPLICATE, RPD 10%</t>
  </si>
  <si>
    <t>MDL 5,00 mg/L</t>
  </si>
  <si>
    <t>PQL 5,00 mg/L</t>
  </si>
  <si>
    <t>EMPTY CAPSULE WEIGHT
(g)</t>
  </si>
  <si>
    <t>WEIGHT 1 CAPSULE + SAMPLE
(g)</t>
  </si>
  <si>
    <t>WEIGHT 2 CAPSULE + SAMPLE
(g)</t>
  </si>
  <si>
    <t>RESIDUE
(mg)</t>
  </si>
  <si>
    <t>RESULT (mg TDS/L)</t>
  </si>
  <si>
    <t>Method SM 4500-Norg C Semi-Micro-Kjeldahl Nitrogen (Organic).</t>
  </si>
  <si>
    <t>MB</t>
  </si>
  <si>
    <t>LCS (5 mg/L), Recovery,  80 - 120%</t>
  </si>
  <si>
    <t>TKN STD:</t>
  </si>
  <si>
    <t>MS Recovery 75 - 125%</t>
  </si>
  <si>
    <t>Distillation Unit:</t>
  </si>
  <si>
    <t>Digestion Reagent:</t>
  </si>
  <si>
    <t>MSD RPD 20%</t>
  </si>
  <si>
    <t>Digestion Unit</t>
  </si>
  <si>
    <t>Scrubber:</t>
  </si>
  <si>
    <t>Analytical Balance:</t>
  </si>
  <si>
    <t xml:space="preserve">             Balance Date/Time</t>
  </si>
  <si>
    <t>MDL 0,500 mg N-NH3/L</t>
  </si>
  <si>
    <t>PQL 0,700 mg N-NH3/L</t>
  </si>
  <si>
    <t>&lt;0,50</t>
  </si>
  <si>
    <t>Na2CO3 (g)</t>
  </si>
  <si>
    <t>Na2CO3 (mL)</t>
  </si>
  <si>
    <t>HCl (mL)</t>
  </si>
  <si>
    <t>EDTA (M)</t>
  </si>
  <si>
    <t xml:space="preserve">pH </t>
  </si>
  <si>
    <t>EDTA MOLARITY
(M)</t>
  </si>
  <si>
    <t>EDTA SAMPLE VOLUME
(mL)</t>
  </si>
  <si>
    <t>PQL  3,0 mg CaCO3/L</t>
  </si>
  <si>
    <t>MDL   1,0 mg CaCO3/L</t>
  </si>
  <si>
    <t>CP</t>
  </si>
  <si>
    <t>Hardness indicator:</t>
  </si>
  <si>
    <t>Hardness buffer:</t>
  </si>
  <si>
    <t>EDTA:</t>
  </si>
  <si>
    <t>SAMPLE DUPLICATE, RPD 20%</t>
  </si>
  <si>
    <t>Hardness STD:</t>
  </si>
  <si>
    <t>LCS, 25 mg/L, RECOVERY 85-115%</t>
  </si>
  <si>
    <t>TOTAL HARDNESS  (Standard Methods 2340 C)</t>
  </si>
  <si>
    <t>Method 365.3: Phosphorous Low Level (LL)</t>
  </si>
  <si>
    <t>TP Std:</t>
  </si>
  <si>
    <t>LCS, 0,0200 mg/L, RECOVERY 80-120%</t>
  </si>
  <si>
    <t>TP Std (2nd Source):</t>
  </si>
  <si>
    <t>Ammonium persulfate:</t>
  </si>
  <si>
    <t>MKCV9705</t>
  </si>
  <si>
    <t>MKCS4627</t>
  </si>
  <si>
    <t>C=  -0.004 + 0.58*A</t>
  </si>
  <si>
    <t>MDL  0,00400 mg P/L</t>
  </si>
  <si>
    <t>PQL   0,00500 mg P/L</t>
  </si>
  <si>
    <t xml:space="preserve">NOTA: LOS ANALISIS REALIZADOS POR ANALISTAS EN INDUCCION SON SUPERVISADOS POR ANALISTAS ENTRENADOS Y APROBADOS POR EL COORDINADOR DE LABORATORIO </t>
  </si>
  <si>
    <t>Y SON DILIGENCIADOS EN ESTE FORMATO CON TINTA DE COLOR ROJO</t>
  </si>
  <si>
    <t>TOTAL SOLIDS (Standard Methods 2540 B)</t>
  </si>
  <si>
    <t>LCS (1000 mg/L) RECOVERY 80 - 120 %</t>
  </si>
  <si>
    <t>PQL 10 mg/L</t>
  </si>
  <si>
    <t>RESULT 
(mg TS/L)</t>
  </si>
  <si>
    <t>RESULT 
(mg/L)</t>
  </si>
  <si>
    <t>TOTAL SUSPENDED SOLIDS  (Standard Methods 2540 D)</t>
  </si>
  <si>
    <t>LCS (100 mg/L), RECOVERY 80 - 120%</t>
  </si>
  <si>
    <t>SAMPLE DUPLICATE, RPD 10 %</t>
  </si>
  <si>
    <t>600041-4225-CG</t>
  </si>
  <si>
    <t>SM</t>
  </si>
  <si>
    <t>MDL   1,00 mg/L</t>
  </si>
  <si>
    <t>PQL   1,00 mg/L</t>
  </si>
  <si>
    <t>INITIAL WEIGHT 
(g)</t>
  </si>
  <si>
    <t>FINAL WEIGHT 2 
(g)</t>
  </si>
  <si>
    <t>RESULT (mg/L)</t>
  </si>
  <si>
    <t>METHOD 180.1 - DETERMINATION OF TURBIDITY BY NEPHELOMETRY</t>
  </si>
  <si>
    <t>ANALYZE PER  BATCH OF 10 SAMPLES</t>
  </si>
  <si>
    <t>Turbidity STD:</t>
  </si>
  <si>
    <t>QC, 13,3 NTU, RECOVERY 90-110%</t>
  </si>
  <si>
    <t>10 NTU Solution</t>
  </si>
  <si>
    <t>20 NTU Solution</t>
  </si>
  <si>
    <t>100 NTU Solution</t>
  </si>
  <si>
    <t>Turbidimeter 2100Q SN:</t>
  </si>
  <si>
    <t>23090D000573</t>
  </si>
  <si>
    <t>800 NTU Solution</t>
  </si>
  <si>
    <t>MDL 0,200 NTU</t>
  </si>
  <si>
    <t>PQL 0,200 NTU</t>
  </si>
  <si>
    <t>SAMPLE MEASUREMENT (NTU)</t>
  </si>
  <si>
    <t>RESULT (NTU)</t>
  </si>
  <si>
    <t>clor</t>
  </si>
  <si>
    <t>Southern Research Laboratories, Inc.</t>
  </si>
  <si>
    <t xml:space="preserve"> DATA WORKSHEET</t>
  </si>
  <si>
    <t>Metals (EPA) 3015A Microwave Assisted Acid Digestion / (EPA) 6010D (ICP-OES)</t>
  </si>
  <si>
    <t>ICP Mix Std:</t>
  </si>
  <si>
    <t>HNO3:</t>
  </si>
  <si>
    <t>Calibration Mix:</t>
  </si>
  <si>
    <t>0013897661</t>
  </si>
  <si>
    <t>ICP-OES ID:</t>
  </si>
  <si>
    <t>Merlin</t>
  </si>
  <si>
    <t>Microwave ID:</t>
  </si>
  <si>
    <t>Escanor</t>
  </si>
  <si>
    <t>Berilium (Be)</t>
  </si>
  <si>
    <t xml:space="preserve">Concentration </t>
  </si>
  <si>
    <t>Limits</t>
  </si>
  <si>
    <t>N.A.</t>
  </si>
  <si>
    <t>&lt; MDL</t>
  </si>
  <si>
    <t>ICV</t>
  </si>
  <si>
    <t>80 -120 %</t>
  </si>
  <si>
    <t>LCS</t>
  </si>
  <si>
    <t>1000 µg/L</t>
  </si>
  <si>
    <t>MS</t>
  </si>
  <si>
    <t>75 - 125%</t>
  </si>
  <si>
    <t>MSD</t>
  </si>
  <si>
    <t>MDL (µg/L)</t>
  </si>
  <si>
    <t>PQL (µg/L)</t>
  </si>
  <si>
    <t xml:space="preserve">% RPD </t>
  </si>
  <si>
    <t>PREP DATE</t>
  </si>
  <si>
    <t xml:space="preserve"> ANALYSIS DATE</t>
  </si>
  <si>
    <t>METAL</t>
  </si>
  <si>
    <t>INITIAL VOLUME</t>
  </si>
  <si>
    <t>FINAL VOLUME</t>
  </si>
  <si>
    <t>SAMPLE CONCENTRATION (mg/L)</t>
  </si>
  <si>
    <t>Appoved by</t>
  </si>
  <si>
    <t xml:space="preserve">Cadmium (Cd) </t>
  </si>
  <si>
    <t>80 -120%</t>
  </si>
  <si>
    <t>75 - 125 %</t>
  </si>
  <si>
    <t>Manganese (Mn)</t>
  </si>
  <si>
    <t>% RPD</t>
  </si>
  <si>
    <t>Silver (Ag)</t>
  </si>
  <si>
    <t>Arsenic (As)</t>
  </si>
  <si>
    <t>Barium (Ba)</t>
  </si>
  <si>
    <t>Cobalt (Co)</t>
  </si>
  <si>
    <t xml:space="preserve">Chromium (Cr) </t>
  </si>
  <si>
    <t>Copper (Cu)</t>
  </si>
  <si>
    <t>Iron (Fe)</t>
  </si>
  <si>
    <t>Nickel (Ni)</t>
  </si>
  <si>
    <t>Lead (Pb)</t>
  </si>
  <si>
    <t>Antimony (Sb)</t>
  </si>
  <si>
    <t>70 - 130 %</t>
  </si>
  <si>
    <t>Sb</t>
  </si>
  <si>
    <t>Selenium (Se)</t>
  </si>
  <si>
    <t>Strontium (Sr)</t>
  </si>
  <si>
    <t>Thallium (Tl)</t>
  </si>
  <si>
    <t>Vanadium (V)</t>
  </si>
  <si>
    <t>Zinc (Zn)</t>
  </si>
  <si>
    <t>Aluminum (Al)</t>
  </si>
  <si>
    <t>0.1 mg/L</t>
  </si>
  <si>
    <t>1 mg/L</t>
  </si>
  <si>
    <t>MDL (mg/L)</t>
  </si>
  <si>
    <t>PQL (mg/L)</t>
  </si>
  <si>
    <t>Calcium (Ca)</t>
  </si>
  <si>
    <t>Magnesium (Mg)</t>
  </si>
  <si>
    <t>Potassium(K)</t>
  </si>
  <si>
    <t>10 mg/L</t>
  </si>
  <si>
    <t>Sodium (Na)</t>
  </si>
  <si>
    <t>Mercury (Hg)</t>
  </si>
  <si>
    <t>TOTAL HARDNESS - Calculation  (Standard Methods 2340 B)</t>
  </si>
  <si>
    <t>LCS, 26.5 mg/L, RECOVERY 85-115%</t>
  </si>
  <si>
    <t>MS, 18.2 mg/L, RECOVERY 75-125%</t>
  </si>
  <si>
    <t>MSD, 18.2 mg/L, RECOVERY 75-125%</t>
  </si>
  <si>
    <t>MDL   0,7 mg CaCO3/L</t>
  </si>
  <si>
    <t>PQL  6,6 mg CaCO3/L</t>
  </si>
  <si>
    <t>Ca</t>
  </si>
  <si>
    <t>Mg</t>
  </si>
  <si>
    <t>Calculated Hardness</t>
  </si>
  <si>
    <t>Water</t>
  </si>
  <si>
    <t>Service</t>
  </si>
  <si>
    <t>Analyte ID</t>
  </si>
  <si>
    <t>Unidad</t>
  </si>
  <si>
    <t>MS/MSD Recovery</t>
  </si>
  <si>
    <t>%RPD</t>
  </si>
  <si>
    <t>1505</t>
  </si>
  <si>
    <t>SM2320B</t>
  </si>
  <si>
    <t>85 - 115 %</t>
  </si>
  <si>
    <t>No Aplica</t>
  </si>
  <si>
    <t>SM 4500 N-NH3 B, C</t>
  </si>
  <si>
    <t>80 - 120%</t>
  </si>
  <si>
    <t>EPA 9012</t>
  </si>
  <si>
    <t>90 - 110%</t>
  </si>
  <si>
    <t>1605</t>
  </si>
  <si>
    <t>SM2120B</t>
  </si>
  <si>
    <t>UPC</t>
  </si>
  <si>
    <t>SM 2340 C</t>
  </si>
  <si>
    <t>90 - 110 %</t>
  </si>
  <si>
    <t>Nitrogen, N02 plus N03</t>
  </si>
  <si>
    <t>Calculation</t>
  </si>
  <si>
    <t>Nitrogen, Nitrate (NO3)</t>
  </si>
  <si>
    <t>SM 4500-NO3 D</t>
  </si>
  <si>
    <t>Nitrogen, Nitrite (NO2)</t>
  </si>
  <si>
    <t>SM 4500-NO2 B</t>
  </si>
  <si>
    <t>EPA 1664~HEM)</t>
  </si>
  <si>
    <t>83 - 101%</t>
  </si>
  <si>
    <t>78 - 114%</t>
  </si>
  <si>
    <t>SM 4500-P E</t>
  </si>
  <si>
    <t>SM 2540 C</t>
  </si>
  <si>
    <t>TKN, Water (Total Kjeldahl Nitrogen, Water)</t>
  </si>
  <si>
    <t>SM 4500-Norg C, 4500-NH3 B, C</t>
  </si>
  <si>
    <t>TS (Total Solids/Total Residue)</t>
  </si>
  <si>
    <t>SM 2540 B</t>
  </si>
  <si>
    <t>SM2540 D</t>
  </si>
  <si>
    <t>2055</t>
  </si>
  <si>
    <t>EPA 180.1</t>
  </si>
  <si>
    <t>NTU</t>
  </si>
  <si>
    <t>EPA 365.3</t>
  </si>
  <si>
    <t xml:space="preserve">EPA 375.4 </t>
  </si>
  <si>
    <t>SM 10200 H (SM10150 B)</t>
  </si>
  <si>
    <t>mg/m3</t>
  </si>
  <si>
    <t>Berilium</t>
  </si>
  <si>
    <t xml:space="preserve">EPA 3015A - EPA 6010D </t>
  </si>
  <si>
    <t>µg/L</t>
  </si>
  <si>
    <t>Cadmium</t>
  </si>
  <si>
    <t>Manganese</t>
  </si>
  <si>
    <t xml:space="preserve">Arsenic </t>
  </si>
  <si>
    <t>Barium</t>
  </si>
  <si>
    <t>Chromium</t>
  </si>
  <si>
    <t xml:space="preserve">Copper </t>
  </si>
  <si>
    <t xml:space="preserve">Cobalt </t>
  </si>
  <si>
    <t xml:space="preserve">Lead </t>
  </si>
  <si>
    <t xml:space="preserve">Nickel </t>
  </si>
  <si>
    <t>Selenium</t>
  </si>
  <si>
    <t>Strontium</t>
  </si>
  <si>
    <t>Vanadium</t>
  </si>
  <si>
    <t>Zinc</t>
  </si>
  <si>
    <t>Thallium</t>
  </si>
  <si>
    <t>Silver</t>
  </si>
  <si>
    <t xml:space="preserve">Iron </t>
  </si>
  <si>
    <t>Aluminum</t>
  </si>
  <si>
    <t>Calcium</t>
  </si>
  <si>
    <t>Magnesium</t>
  </si>
  <si>
    <t>Potassium</t>
  </si>
  <si>
    <t xml:space="preserve">Sodium </t>
  </si>
  <si>
    <t>Mercury</t>
  </si>
  <si>
    <t>16887006</t>
  </si>
  <si>
    <t>1820</t>
  </si>
  <si>
    <t>1870</t>
  </si>
  <si>
    <t>1960</t>
  </si>
  <si>
    <t xml:space="preserve"> </t>
  </si>
  <si>
    <t xml:space="preserve">                          </t>
  </si>
  <si>
    <r>
      <t>100 µ</t>
    </r>
    <r>
      <rPr>
        <sz val="10"/>
        <color rgb="FF000000"/>
        <rFont val="Calibri"/>
        <family val="2"/>
      </rPr>
      <t>g/L</t>
    </r>
  </si>
  <si>
    <t>RESULT (µg/L)</t>
  </si>
  <si>
    <r>
      <t xml:space="preserve">Color, r² ≥ </t>
    </r>
    <r>
      <rPr>
        <b/>
        <sz val="9.9"/>
        <rFont val="Calibri"/>
        <family val="2"/>
        <scheme val="minor"/>
      </rPr>
      <t>0.995</t>
    </r>
  </si>
  <si>
    <r>
      <t>Calibration (±</t>
    </r>
    <r>
      <rPr>
        <b/>
        <sz val="8.8000000000000007"/>
        <rFont val="Calibri"/>
        <family val="2"/>
        <scheme val="minor"/>
      </rPr>
      <t>2 %)</t>
    </r>
  </si>
  <si>
    <r>
      <t>1</t>
    </r>
    <r>
      <rPr>
        <sz val="10"/>
        <rFont val="Calibri"/>
        <family val="2"/>
        <scheme val="minor"/>
      </rPr>
      <t>g</t>
    </r>
    <r>
      <rPr>
        <b/>
        <sz val="10"/>
        <rFont val="Calibri"/>
        <family val="2"/>
        <scheme val="minor"/>
      </rPr>
      <t xml:space="preserve">:      1.0001  </t>
    </r>
  </si>
  <si>
    <r>
      <t>50</t>
    </r>
    <r>
      <rPr>
        <sz val="10"/>
        <rFont val="Calibri"/>
        <family val="2"/>
        <scheme val="minor"/>
      </rPr>
      <t>g</t>
    </r>
    <r>
      <rPr>
        <b/>
        <sz val="10"/>
        <rFont val="Calibri"/>
        <family val="2"/>
        <scheme val="minor"/>
      </rPr>
      <t>:        50.0005</t>
    </r>
  </si>
  <si>
    <r>
      <t>1</t>
    </r>
    <r>
      <rPr>
        <sz val="10"/>
        <rFont val="Calibri"/>
        <family val="2"/>
        <scheme val="minor"/>
      </rPr>
      <t>g</t>
    </r>
    <r>
      <rPr>
        <b/>
        <sz val="10"/>
        <rFont val="Calibri"/>
        <family val="2"/>
        <scheme val="minor"/>
      </rPr>
      <t xml:space="preserve">:        </t>
    </r>
  </si>
  <si>
    <r>
      <t>50</t>
    </r>
    <r>
      <rPr>
        <sz val="10"/>
        <rFont val="Calibri"/>
        <family val="2"/>
        <scheme val="minor"/>
      </rPr>
      <t>g</t>
    </r>
    <r>
      <rPr>
        <b/>
        <sz val="10"/>
        <rFont val="Calibri"/>
        <family val="2"/>
        <scheme val="minor"/>
      </rPr>
      <t xml:space="preserve">:        </t>
    </r>
  </si>
  <si>
    <t>Curve Fit R²</t>
  </si>
  <si>
    <r>
      <t>RESULT 
(mg CaCO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/L)</t>
    </r>
  </si>
  <si>
    <r>
      <t>VOLUME 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SO</t>
    </r>
    <r>
      <rPr>
        <b/>
        <vertAlign val="subscript"/>
        <sz val="11"/>
        <color theme="1"/>
        <rFont val="Calibri"/>
        <family val="2"/>
        <scheme val="minor"/>
      </rPr>
      <t xml:space="preserve">4 </t>
    </r>
    <r>
      <rPr>
        <b/>
        <sz val="11"/>
        <color theme="1"/>
        <rFont val="Calibri"/>
        <family val="2"/>
        <scheme val="minor"/>
      </rPr>
      <t xml:space="preserve">
FOR BLANK (mL)</t>
    </r>
  </si>
  <si>
    <r>
      <t xml:space="preserve"> VOLUME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SO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
FOR SAMPLE (mL)</t>
    </r>
  </si>
  <si>
    <r>
      <t>NORMALITY [H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SO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] (N)</t>
    </r>
  </si>
  <si>
    <r>
      <t>RESULT (mg N-NH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/L)</t>
    </r>
  </si>
  <si>
    <r>
      <t>RESULT 
(mg N-NH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/L)</t>
    </r>
  </si>
  <si>
    <r>
      <t>Filters 0.45 µ</t>
    </r>
    <r>
      <rPr>
        <b/>
        <sz val="8.8000000000000007"/>
        <color theme="1"/>
        <rFont val="Calibri"/>
        <family val="2"/>
        <scheme val="minor"/>
      </rPr>
      <t>m:</t>
    </r>
  </si>
  <si>
    <r>
      <t>RESULT
 (mg N-NO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/L)</t>
    </r>
  </si>
  <si>
    <r>
      <t>MDL 0,20 mg NO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//L</t>
    </r>
  </si>
  <si>
    <r>
      <t>PQL 0,50 mg NO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//L</t>
    </r>
  </si>
  <si>
    <r>
      <t>SAMPLE CONCENTRATION 
mg N-NO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/L </t>
    </r>
  </si>
  <si>
    <r>
      <t>RESULT
 (mg N-NO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/L)</t>
    </r>
  </si>
  <si>
    <r>
      <t xml:space="preserve">Note: </t>
    </r>
    <r>
      <rPr>
        <sz val="11"/>
        <rFont val="Calibri"/>
        <family val="2"/>
        <scheme val="minor"/>
      </rPr>
      <t>This standarization is for ammonia &amp; TKN.</t>
    </r>
  </si>
  <si>
    <t>Chloride</t>
  </si>
  <si>
    <t xml:space="preserve">Color </t>
  </si>
  <si>
    <t xml:space="preserve">Hardness, Total </t>
  </si>
  <si>
    <t xml:space="preserve">Oil &amp; Grease </t>
  </si>
  <si>
    <t>Ortho Phosphate</t>
  </si>
  <si>
    <t>Total Dissolved Solids/Total Filterable Residue</t>
  </si>
  <si>
    <t>Phosphorus LL, Total</t>
  </si>
  <si>
    <t xml:space="preserve">TSS </t>
  </si>
  <si>
    <t xml:space="preserve">Turbidity </t>
  </si>
  <si>
    <t xml:space="preserve">Chlorophyll A </t>
  </si>
  <si>
    <t>SM 10200 H  - Chlorophyll -A (10150 B)</t>
  </si>
  <si>
    <t>E. DATE</t>
  </si>
  <si>
    <t>Sample Duplicate, RPD 20%</t>
  </si>
  <si>
    <t>MDL 1 mg/m3</t>
  </si>
  <si>
    <t>PQL 5 mg/m3</t>
  </si>
  <si>
    <t>VOL - EXTRACT 
(mL)</t>
  </si>
  <si>
    <t>VOL - SAMPLE 
(mL)</t>
  </si>
  <si>
    <t>ABS - 750 nm</t>
  </si>
  <si>
    <t>ABS - 664 nm</t>
  </si>
  <si>
    <t>Corrected ABS - 664 nm</t>
  </si>
  <si>
    <t>ABS - 665 nm</t>
  </si>
  <si>
    <t>Corrected ABS - 665 nm</t>
  </si>
  <si>
    <t>RESULT Chl-a
(mg/m3)</t>
  </si>
  <si>
    <t>RESULT Phe-a
(mg/m3)</t>
  </si>
  <si>
    <t>RESULT
(mg/m3)</t>
  </si>
  <si>
    <t>DATA WORKSHEET</t>
  </si>
  <si>
    <t>Standard Method (SM) 9222 Membrane Filtration</t>
  </si>
  <si>
    <t>Total Coliforms - Fecal Coliforms - E. Coli</t>
  </si>
  <si>
    <t>03/21/2024 - V1</t>
  </si>
  <si>
    <t>Page 1 of 1</t>
  </si>
  <si>
    <t xml:space="preserve">Sample Duplicate </t>
  </si>
  <si>
    <t>Phosphate buffer</t>
  </si>
  <si>
    <t>Positive control (every new lot number of media or buffer)</t>
  </si>
  <si>
    <t>K. aerogenes</t>
  </si>
  <si>
    <t>Negative Control (every new lot number of media or buffer)</t>
  </si>
  <si>
    <t xml:space="preserve">E. coli </t>
  </si>
  <si>
    <t>S. aureus</t>
  </si>
  <si>
    <t>m-FC Broth</t>
  </si>
  <si>
    <t>Incubator SN:</t>
  </si>
  <si>
    <t>m-ColiBlue24 Broth</t>
  </si>
  <si>
    <t>Start Date/time:</t>
  </si>
  <si>
    <t>End Date/ time:</t>
  </si>
  <si>
    <t>Sample ID</t>
  </si>
  <si>
    <t>Parameter</t>
  </si>
  <si>
    <t>Analyst</t>
  </si>
  <si>
    <t>ml of sample filtered</t>
  </si>
  <si>
    <t>colonies counted</t>
  </si>
  <si>
    <t>CFU/100 mL</t>
  </si>
  <si>
    <t>Obs</t>
  </si>
  <si>
    <t>Total coliform</t>
  </si>
  <si>
    <t>Fecal coliform</t>
  </si>
  <si>
    <t>E. coli</t>
  </si>
  <si>
    <t>STERILIZATION</t>
  </si>
  <si>
    <t>Bioindicator (Sterikon)</t>
  </si>
  <si>
    <t>Incubation</t>
  </si>
  <si>
    <t>Strips Tape</t>
  </si>
  <si>
    <t>COMMENTS</t>
  </si>
  <si>
    <t>CONCEPT</t>
  </si>
  <si>
    <t>T °C</t>
  </si>
  <si>
    <t>(psi)</t>
  </si>
  <si>
    <t>Time (min)</t>
  </si>
  <si>
    <t>BATCH</t>
  </si>
  <si>
    <t>BRAND</t>
  </si>
  <si>
    <t>COLOR AFTER INCUBATION</t>
  </si>
  <si>
    <t>Time (Incubation)</t>
  </si>
  <si>
    <t>Z0827674</t>
  </si>
  <si>
    <t>MERCK</t>
  </si>
  <si>
    <t>PINK</t>
  </si>
  <si>
    <t>24H</t>
  </si>
  <si>
    <t>Pipette Tips</t>
  </si>
  <si>
    <t>ACCEPTABLE</t>
  </si>
  <si>
    <t>YELLOW</t>
  </si>
  <si>
    <t>24 H</t>
  </si>
  <si>
    <t>Positive Control Vial</t>
  </si>
  <si>
    <t>Dirty EZ Filters sterilization</t>
  </si>
  <si>
    <t>UNACCEPTABLE</t>
  </si>
  <si>
    <t>Dup (MSD)</t>
  </si>
  <si>
    <t>Positive control</t>
  </si>
  <si>
    <t xml:space="preserve">Negative Control </t>
  </si>
  <si>
    <t>Total Coliform, MF</t>
  </si>
  <si>
    <t>SM9222J</t>
  </si>
  <si>
    <t>Fecal Coliform, MF</t>
  </si>
  <si>
    <t>SM9222D</t>
  </si>
  <si>
    <t>E Coli, MF</t>
  </si>
  <si>
    <t>SM 9222J</t>
  </si>
  <si>
    <t>7664417</t>
  </si>
  <si>
    <t>1750</t>
  </si>
  <si>
    <t>7727379</t>
  </si>
  <si>
    <t>1860</t>
  </si>
  <si>
    <t>1705</t>
  </si>
  <si>
    <t>1790</t>
  </si>
  <si>
    <t>1950</t>
  </si>
  <si>
    <t>1910</t>
  </si>
  <si>
    <t>14808798</t>
  </si>
  <si>
    <t>9345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</si>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</sst>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3" formatCode="_-* #,##0.00_-;\-* #,##0.00_-;_-* &quot;-&quot;??_-;_-@_-"/>
    <numFmt numFmtId="164" formatCode="m/m/yyyy\ hh:mm"/>
    <numFmt numFmtId="165" formatCode="0.0"/>
    <numFmt numFmtId="166" formatCode="[$-409]m/d/yy\ h:mm\ AM/PM;@"/>
    <numFmt numFmtId="167" formatCode="[h]:mm:ss;@"/>
    <numFmt numFmtId="168" formatCode="0.0000"/>
    <numFmt numFmtId="169" formatCode="0.00000"/>
    <numFmt numFmtId="170" formatCode="m/d/yyyy\ hh:mm"/>
    <numFmt numFmtId="171" formatCode="#,###.0.000"/>
    <numFmt numFmtId="172" formatCode="yyyy\-mm\-dd;@"/>
    <numFmt numFmtId="173" formatCode="0.000"/>
    <numFmt numFmtId="174" formatCode="0.0000000"/>
    <numFmt numFmtId="175" formatCode="[$-F400]h:mm:ss\ AM/PM"/>
    <numFmt numFmtId="176" formatCode="m/d/yy\ h:mm;@"/>
    <numFmt numFmtId="177" formatCode="0.0%"/>
    <numFmt numFmtId="178" formatCode="0.000000"/>
    <numFmt numFmtId="179" formatCode="m/d/yy;@"/>
  </numFmts>
  <fonts count="7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1"/>
      <name val="Bookman Old Style"/>
      <family val="1"/>
    </font>
    <font>
      <b/>
      <sz val="11"/>
      <color theme="1"/>
      <name val="Bookman Old Style"/>
      <family val="1"/>
    </font>
    <font>
      <sz val="12"/>
      <color rgb="FF000000"/>
      <name val="Century Gothic"/>
      <family val="2"/>
    </font>
    <font>
      <b/>
      <sz val="12"/>
      <color rgb="FF000000"/>
      <name val="Century Gothic"/>
      <family val="2"/>
    </font>
    <font>
      <b/>
      <sz val="12"/>
      <color theme="1"/>
      <name val="Century Gothic"/>
      <family val="2"/>
    </font>
    <font>
      <sz val="12"/>
      <color theme="9"/>
      <name val="Century Gothic"/>
      <family val="2"/>
    </font>
    <font>
      <sz val="12"/>
      <color rgb="FFFF0000"/>
      <name val="Century Gothic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indexed="5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9.9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.8000000000000007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8.8000000000000007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A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1">
    <xf numFmtId="0" fontId="0" fillId="0" borderId="0"/>
    <xf numFmtId="0" fontId="6" fillId="0" borderId="0"/>
    <xf numFmtId="0" fontId="7" fillId="0" borderId="0"/>
    <xf numFmtId="0" fontId="8" fillId="0" borderId="0"/>
    <xf numFmtId="9" fontId="7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9" fontId="5" fillId="0" borderId="0"/>
    <xf numFmtId="9" fontId="7" fillId="0" borderId="0"/>
    <xf numFmtId="43" fontId="5" fillId="0" borderId="0"/>
    <xf numFmtId="0" fontId="7" fillId="0" borderId="0"/>
    <xf numFmtId="0" fontId="4" fillId="0" borderId="87"/>
    <xf numFmtId="0" fontId="8" fillId="0" borderId="87"/>
    <xf numFmtId="0" fontId="7" fillId="0" borderId="87"/>
    <xf numFmtId="0" fontId="6" fillId="0" borderId="87"/>
    <xf numFmtId="0" fontId="7" fillId="0" borderId="87"/>
    <xf numFmtId="0" fontId="7" fillId="0" borderId="87"/>
    <xf numFmtId="9" fontId="4" fillId="0" borderId="87" applyFont="0" applyFill="0" applyBorder="0" applyAlignment="0" applyProtection="0"/>
    <xf numFmtId="0" fontId="7" fillId="0" borderId="87"/>
    <xf numFmtId="0" fontId="7" fillId="0" borderId="87"/>
    <xf numFmtId="0" fontId="8" fillId="0" borderId="87"/>
    <xf numFmtId="0" fontId="7" fillId="0" borderId="87"/>
    <xf numFmtId="0" fontId="7" fillId="0" borderId="87"/>
    <xf numFmtId="0" fontId="1" fillId="0" borderId="87"/>
    <xf numFmtId="9" fontId="1" fillId="0" borderId="87" applyFont="0" applyFill="0" applyBorder="0" applyAlignment="0" applyProtection="0"/>
  </cellStyleXfs>
  <cellXfs count="1410"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12" borderId="32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top"/>
    </xf>
    <xf numFmtId="14" fontId="11" fillId="0" borderId="32" xfId="0" applyNumberFormat="1" applyFont="1" applyBorder="1" applyAlignment="1">
      <alignment horizontal="center" vertical="top"/>
    </xf>
    <xf numFmtId="20" fontId="11" fillId="0" borderId="32" xfId="0" applyNumberFormat="1" applyFont="1" applyBorder="1" applyAlignment="1">
      <alignment horizontal="center" vertical="top"/>
    </xf>
    <xf numFmtId="0" fontId="11" fillId="0" borderId="32" xfId="0" applyFont="1" applyBorder="1" applyAlignment="1">
      <alignment horizontal="left" vertical="top"/>
    </xf>
    <xf numFmtId="0" fontId="10" fillId="3" borderId="90" xfId="17" applyFont="1" applyFill="1" applyBorder="1" applyAlignment="1" applyProtection="1">
      <alignment horizontal="center" vertical="center" wrapText="1"/>
      <protection hidden="1"/>
    </xf>
    <xf numFmtId="0" fontId="16" fillId="6" borderId="87" xfId="17" applyFont="1" applyFill="1" applyProtection="1">
      <protection hidden="1"/>
    </xf>
    <xf numFmtId="0" fontId="16" fillId="2" borderId="90" xfId="17" applyFont="1" applyFill="1" applyBorder="1" applyAlignment="1" applyProtection="1">
      <alignment vertical="center" wrapText="1"/>
      <protection hidden="1"/>
    </xf>
    <xf numFmtId="172" fontId="16" fillId="2" borderId="90" xfId="21" applyNumberFormat="1" applyFont="1" applyFill="1" applyBorder="1" applyAlignment="1" applyProtection="1">
      <alignment horizontal="center" vertical="center" wrapText="1"/>
      <protection hidden="1"/>
    </xf>
    <xf numFmtId="0" fontId="4" fillId="0" borderId="87" xfId="17"/>
    <xf numFmtId="0" fontId="10" fillId="3" borderId="96" xfId="17" applyFont="1" applyFill="1" applyBorder="1" applyAlignment="1" applyProtection="1">
      <alignment horizontal="center" vertical="center" wrapText="1"/>
      <protection hidden="1"/>
    </xf>
    <xf numFmtId="0" fontId="16" fillId="2" borderId="96" xfId="17" applyFont="1" applyFill="1" applyBorder="1" applyAlignment="1" applyProtection="1">
      <alignment horizontal="center" vertical="center" wrapText="1"/>
      <protection hidden="1"/>
    </xf>
    <xf numFmtId="0" fontId="16" fillId="2" borderId="96" xfId="17" applyFont="1" applyFill="1" applyBorder="1" applyAlignment="1" applyProtection="1">
      <alignment vertical="center" wrapText="1"/>
      <protection hidden="1"/>
    </xf>
    <xf numFmtId="0" fontId="17" fillId="4" borderId="89" xfId="17" applyFont="1" applyFill="1" applyBorder="1"/>
    <xf numFmtId="0" fontId="17" fillId="4" borderId="89" xfId="17" applyFont="1" applyFill="1" applyBorder="1" applyAlignment="1">
      <alignment horizontal="center"/>
    </xf>
    <xf numFmtId="169" fontId="17" fillId="0" borderId="89" xfId="17" applyNumberFormat="1" applyFont="1" applyBorder="1"/>
    <xf numFmtId="170" fontId="21" fillId="8" borderId="49" xfId="5" applyNumberFormat="1" applyFont="1" applyFill="1" applyBorder="1" applyAlignment="1" applyProtection="1">
      <alignment horizontal="center" vertical="center" wrapText="1"/>
      <protection locked="0"/>
    </xf>
    <xf numFmtId="14" fontId="20" fillId="0" borderId="86" xfId="17" applyNumberFormat="1" applyFont="1" applyBorder="1" applyAlignment="1" applyProtection="1">
      <alignment horizontal="center" vertical="center" wrapText="1"/>
      <protection locked="0"/>
    </xf>
    <xf numFmtId="0" fontId="20" fillId="0" borderId="86" xfId="17" applyFont="1" applyBorder="1" applyAlignment="1" applyProtection="1">
      <alignment horizontal="center" vertical="center" wrapText="1"/>
      <protection locked="0"/>
    </xf>
    <xf numFmtId="178" fontId="20" fillId="0" borderId="86" xfId="17" applyNumberFormat="1" applyFont="1" applyBorder="1" applyAlignment="1" applyProtection="1">
      <alignment horizontal="center" vertical="center" wrapText="1"/>
      <protection locked="0"/>
    </xf>
    <xf numFmtId="2" fontId="20" fillId="20" borderId="86" xfId="17" applyNumberFormat="1" applyFont="1" applyFill="1" applyBorder="1" applyAlignment="1">
      <alignment horizontal="center" vertical="center" wrapText="1"/>
    </xf>
    <xf numFmtId="0" fontId="20" fillId="0" borderId="83" xfId="17" applyFont="1" applyBorder="1" applyAlignment="1" applyProtection="1">
      <alignment horizontal="center" vertical="center" wrapText="1"/>
      <protection locked="0"/>
    </xf>
    <xf numFmtId="1" fontId="20" fillId="20" borderId="86" xfId="17" applyNumberFormat="1" applyFont="1" applyFill="1" applyBorder="1" applyAlignment="1">
      <alignment horizontal="center" vertical="center" wrapText="1"/>
    </xf>
    <xf numFmtId="173" fontId="20" fillId="20" borderId="86" xfId="17" applyNumberFormat="1" applyFont="1" applyFill="1" applyBorder="1" applyAlignment="1">
      <alignment horizontal="center" vertical="center" wrapText="1"/>
    </xf>
    <xf numFmtId="165" fontId="20" fillId="0" borderId="86" xfId="17" applyNumberFormat="1" applyFont="1" applyBorder="1" applyAlignment="1">
      <alignment horizontal="center" vertical="center" wrapText="1"/>
    </xf>
    <xf numFmtId="1" fontId="20" fillId="0" borderId="87" xfId="17" applyNumberFormat="1" applyFont="1" applyAlignment="1">
      <alignment horizontal="center"/>
    </xf>
    <xf numFmtId="0" fontId="20" fillId="0" borderId="87" xfId="17" applyFont="1" applyAlignment="1">
      <alignment horizontal="center"/>
    </xf>
    <xf numFmtId="165" fontId="20" fillId="0" borderId="87" xfId="17" applyNumberFormat="1" applyFont="1" applyAlignment="1">
      <alignment horizontal="center"/>
    </xf>
    <xf numFmtId="0" fontId="20" fillId="0" borderId="87" xfId="17" applyFont="1" applyAlignment="1" applyProtection="1">
      <alignment horizontal="center" vertical="center"/>
      <protection hidden="1"/>
    </xf>
    <xf numFmtId="14" fontId="20" fillId="0" borderId="87" xfId="17" applyNumberFormat="1" applyFont="1" applyAlignment="1" applyProtection="1">
      <alignment horizontal="center" vertical="center"/>
      <protection hidden="1"/>
    </xf>
    <xf numFmtId="0" fontId="20" fillId="0" borderId="87" xfId="17" applyFont="1" applyAlignment="1">
      <alignment horizontal="center" vertical="center"/>
    </xf>
    <xf numFmtId="14" fontId="27" fillId="0" borderId="87" xfId="17" applyNumberFormat="1" applyFont="1" applyAlignment="1" applyProtection="1">
      <alignment horizontal="center" vertical="center"/>
      <protection hidden="1"/>
    </xf>
    <xf numFmtId="14" fontId="28" fillId="0" borderId="87" xfId="17" applyNumberFormat="1" applyFont="1" applyAlignment="1" applyProtection="1">
      <alignment horizontal="center" vertical="center"/>
      <protection hidden="1"/>
    </xf>
    <xf numFmtId="0" fontId="28" fillId="0" borderId="100" xfId="17" applyFont="1" applyBorder="1" applyAlignment="1" applyProtection="1">
      <alignment horizontal="center" vertical="center"/>
      <protection hidden="1"/>
    </xf>
    <xf numFmtId="0" fontId="20" fillId="0" borderId="99" xfId="17" applyFont="1" applyBorder="1" applyAlignment="1" applyProtection="1">
      <alignment horizontal="center" vertical="center"/>
      <protection hidden="1"/>
    </xf>
    <xf numFmtId="0" fontId="20" fillId="0" borderId="100" xfId="17" applyFont="1" applyBorder="1" applyAlignment="1" applyProtection="1">
      <alignment horizontal="center" vertical="center"/>
      <protection hidden="1"/>
    </xf>
    <xf numFmtId="49" fontId="30" fillId="4" borderId="84" xfId="17" applyNumberFormat="1" applyFont="1" applyFill="1" applyBorder="1" applyAlignment="1" applyProtection="1">
      <alignment horizontal="center"/>
      <protection hidden="1"/>
    </xf>
    <xf numFmtId="9" fontId="20" fillId="0" borderId="57" xfId="17" applyNumberFormat="1" applyFont="1" applyBorder="1" applyAlignment="1" applyProtection="1">
      <alignment horizontal="center" vertical="center"/>
      <protection hidden="1"/>
    </xf>
    <xf numFmtId="165" fontId="31" fillId="0" borderId="89" xfId="17" applyNumberFormat="1" applyFont="1" applyBorder="1" applyAlignment="1" applyProtection="1">
      <alignment horizontal="center"/>
      <protection hidden="1"/>
    </xf>
    <xf numFmtId="165" fontId="29" fillId="0" borderId="89" xfId="17" applyNumberFormat="1" applyFont="1" applyBorder="1" applyAlignment="1" applyProtection="1">
      <alignment horizontal="center" vertical="center"/>
      <protection hidden="1"/>
    </xf>
    <xf numFmtId="0" fontId="20" fillId="0" borderId="87" xfId="17" applyFont="1" applyAlignment="1" applyProtection="1">
      <alignment horizontal="center" vertical="center"/>
      <protection locked="0"/>
    </xf>
    <xf numFmtId="14" fontId="20" fillId="0" borderId="87" xfId="17" applyNumberFormat="1" applyFont="1" applyAlignment="1" applyProtection="1">
      <alignment horizontal="center" vertical="center"/>
      <protection locked="0"/>
    </xf>
    <xf numFmtId="173" fontId="20" fillId="0" borderId="87" xfId="17" applyNumberFormat="1" applyFont="1" applyAlignment="1" applyProtection="1">
      <alignment horizontal="center" vertical="center"/>
      <protection locked="0"/>
    </xf>
    <xf numFmtId="14" fontId="27" fillId="0" borderId="87" xfId="17" applyNumberFormat="1" applyFont="1" applyAlignment="1" applyProtection="1">
      <alignment horizontal="center" vertical="center"/>
      <protection locked="0"/>
    </xf>
    <xf numFmtId="14" fontId="28" fillId="0" borderId="87" xfId="17" applyNumberFormat="1" applyFont="1" applyAlignment="1" applyProtection="1">
      <alignment horizontal="center" vertical="center"/>
      <protection locked="0"/>
    </xf>
    <xf numFmtId="0" fontId="28" fillId="0" borderId="100" xfId="17" applyFont="1" applyBorder="1" applyAlignment="1" applyProtection="1">
      <alignment horizontal="center" vertical="center"/>
      <protection locked="0"/>
    </xf>
    <xf numFmtId="0" fontId="20" fillId="0" borderId="99" xfId="17" applyFont="1" applyBorder="1" applyAlignment="1">
      <alignment horizontal="center" vertical="center"/>
    </xf>
    <xf numFmtId="0" fontId="20" fillId="0" borderId="100" xfId="17" applyFont="1" applyBorder="1" applyAlignment="1">
      <alignment horizontal="center" vertical="center"/>
    </xf>
    <xf numFmtId="49" fontId="30" fillId="4" borderId="84" xfId="17" applyNumberFormat="1" applyFont="1" applyFill="1" applyBorder="1" applyAlignment="1">
      <alignment horizontal="center"/>
    </xf>
    <xf numFmtId="9" fontId="20" fillId="0" borderId="57" xfId="17" applyNumberFormat="1" applyFont="1" applyBorder="1" applyAlignment="1">
      <alignment horizontal="center" vertical="center"/>
    </xf>
    <xf numFmtId="165" fontId="31" fillId="0" borderId="89" xfId="17" applyNumberFormat="1" applyFont="1" applyBorder="1" applyAlignment="1">
      <alignment horizontal="center"/>
    </xf>
    <xf numFmtId="165" fontId="29" fillId="0" borderId="89" xfId="17" applyNumberFormat="1" applyFont="1" applyBorder="1" applyAlignment="1">
      <alignment horizontal="center" vertical="center"/>
    </xf>
    <xf numFmtId="14" fontId="20" fillId="0" borderId="87" xfId="17" applyNumberFormat="1" applyFont="1" applyAlignment="1">
      <alignment horizontal="center" vertical="center"/>
    </xf>
    <xf numFmtId="173" fontId="31" fillId="0" borderId="89" xfId="17" applyNumberFormat="1" applyFont="1" applyBorder="1" applyAlignment="1">
      <alignment horizontal="center"/>
    </xf>
    <xf numFmtId="2" fontId="29" fillId="0" borderId="89" xfId="17" applyNumberFormat="1" applyFont="1" applyBorder="1" applyAlignment="1">
      <alignment horizontal="center" vertical="center"/>
    </xf>
    <xf numFmtId="173" fontId="31" fillId="0" borderId="89" xfId="17" applyNumberFormat="1" applyFont="1" applyBorder="1" applyAlignment="1" applyProtection="1">
      <alignment horizontal="center"/>
      <protection hidden="1"/>
    </xf>
    <xf numFmtId="2" fontId="29" fillId="0" borderId="89" xfId="17" applyNumberFormat="1" applyFont="1" applyBorder="1" applyAlignment="1" applyProtection="1">
      <alignment horizontal="center" vertical="center"/>
      <protection hidden="1"/>
    </xf>
    <xf numFmtId="168" fontId="20" fillId="0" borderId="87" xfId="17" applyNumberFormat="1" applyFont="1" applyAlignment="1" applyProtection="1">
      <alignment horizontal="center"/>
      <protection hidden="1"/>
    </xf>
    <xf numFmtId="0" fontId="18" fillId="5" borderId="0" xfId="1" applyFont="1" applyFill="1" applyAlignment="1">
      <alignment vertical="center" wrapText="1"/>
    </xf>
    <xf numFmtId="0" fontId="18" fillId="5" borderId="0" xfId="1" applyFont="1" applyFill="1" applyAlignment="1" applyProtection="1">
      <alignment vertical="center" wrapText="1"/>
      <protection hidden="1"/>
    </xf>
    <xf numFmtId="0" fontId="34" fillId="7" borderId="72" xfId="1" applyFont="1" applyFill="1" applyBorder="1" applyAlignment="1">
      <alignment horizontal="center" vertical="center" wrapText="1"/>
    </xf>
    <xf numFmtId="0" fontId="36" fillId="0" borderId="0" xfId="2" applyFont="1" applyProtection="1">
      <protection hidden="1"/>
    </xf>
    <xf numFmtId="0" fontId="34" fillId="6" borderId="0" xfId="2" applyFont="1" applyFill="1" applyAlignment="1">
      <alignment horizontal="left" vertical="center" wrapText="1"/>
    </xf>
    <xf numFmtId="0" fontId="34" fillId="6" borderId="0" xfId="2" applyFont="1" applyFill="1" applyAlignment="1">
      <alignment vertical="center" wrapText="1"/>
    </xf>
    <xf numFmtId="0" fontId="34" fillId="0" borderId="0" xfId="2" applyFont="1" applyAlignment="1">
      <alignment horizontal="center" vertical="center" wrapText="1"/>
    </xf>
    <xf numFmtId="0" fontId="34" fillId="0" borderId="71" xfId="2" applyFont="1" applyBorder="1"/>
    <xf numFmtId="0" fontId="34" fillId="0" borderId="27" xfId="2" applyFont="1" applyBorder="1"/>
    <xf numFmtId="0" fontId="36" fillId="0" borderId="70" xfId="2" applyFont="1" applyBorder="1" applyAlignment="1" applyProtection="1">
      <alignment horizontal="center"/>
      <protection locked="0"/>
    </xf>
    <xf numFmtId="0" fontId="34" fillId="0" borderId="41" xfId="2" applyFont="1" applyBorder="1"/>
    <xf numFmtId="0" fontId="34" fillId="0" borderId="0" xfId="2" applyFont="1"/>
    <xf numFmtId="0" fontId="36" fillId="0" borderId="53" xfId="2" applyFont="1" applyBorder="1" applyAlignment="1" applyProtection="1">
      <alignment horizontal="center"/>
      <protection locked="0"/>
    </xf>
    <xf numFmtId="0" fontId="34" fillId="5" borderId="0" xfId="1" applyFont="1" applyFill="1" applyAlignment="1">
      <alignment horizontal="center" vertical="center" wrapText="1"/>
    </xf>
    <xf numFmtId="1" fontId="36" fillId="0" borderId="53" xfId="2" applyNumberFormat="1" applyFont="1" applyBorder="1" applyAlignment="1" applyProtection="1">
      <alignment horizontal="center"/>
      <protection locked="0"/>
    </xf>
    <xf numFmtId="0" fontId="34" fillId="0" borderId="55" xfId="2" applyFont="1" applyBorder="1"/>
    <xf numFmtId="0" fontId="34" fillId="0" borderId="56" xfId="2" applyFont="1" applyBorder="1"/>
    <xf numFmtId="0" fontId="36" fillId="0" borderId="0" xfId="2" applyFont="1" applyAlignment="1">
      <alignment horizontal="center"/>
    </xf>
    <xf numFmtId="0" fontId="34" fillId="6" borderId="3" xfId="2" applyFont="1" applyFill="1" applyBorder="1" applyAlignment="1">
      <alignment horizontal="center" vertical="center" wrapText="1"/>
    </xf>
    <xf numFmtId="0" fontId="34" fillId="6" borderId="41" xfId="2" applyFont="1" applyFill="1" applyBorder="1" applyAlignment="1">
      <alignment horizontal="left" vertical="center" wrapText="1"/>
    </xf>
    <xf numFmtId="164" fontId="35" fillId="8" borderId="42" xfId="5" applyNumberFormat="1" applyFont="1" applyFill="1" applyBorder="1" applyAlignment="1" applyProtection="1">
      <alignment horizontal="center" vertical="center" wrapText="1"/>
      <protection locked="0"/>
    </xf>
    <xf numFmtId="165" fontId="34" fillId="6" borderId="62" xfId="2" applyNumberFormat="1" applyFont="1" applyFill="1" applyBorder="1" applyAlignment="1">
      <alignment horizontal="center" vertical="center" wrapText="1"/>
    </xf>
    <xf numFmtId="0" fontId="34" fillId="6" borderId="62" xfId="2" applyFont="1" applyFill="1" applyBorder="1" applyAlignment="1" applyProtection="1">
      <alignment horizontal="center" vertical="center" wrapText="1"/>
      <protection locked="0"/>
    </xf>
    <xf numFmtId="0" fontId="37" fillId="0" borderId="22" xfId="2" applyFont="1" applyBorder="1" applyAlignment="1" applyProtection="1">
      <alignment horizontal="center"/>
      <protection hidden="1"/>
    </xf>
    <xf numFmtId="2" fontId="18" fillId="2" borderId="42" xfId="6" applyNumberFormat="1" applyFont="1" applyFill="1" applyBorder="1" applyAlignment="1" applyProtection="1">
      <alignment horizontal="center" vertical="center" wrapText="1"/>
      <protection locked="0"/>
    </xf>
    <xf numFmtId="165" fontId="34" fillId="6" borderId="54" xfId="2" applyNumberFormat="1" applyFont="1" applyFill="1" applyBorder="1" applyAlignment="1">
      <alignment horizontal="center" vertical="center" wrapText="1"/>
    </xf>
    <xf numFmtId="2" fontId="34" fillId="6" borderId="54" xfId="2" applyNumberFormat="1" applyFont="1" applyFill="1" applyBorder="1" applyAlignment="1" applyProtection="1">
      <alignment horizontal="center" vertical="center" wrapText="1"/>
      <protection locked="0"/>
    </xf>
    <xf numFmtId="0" fontId="38" fillId="6" borderId="58" xfId="2" applyFont="1" applyFill="1" applyBorder="1" applyAlignment="1" applyProtection="1">
      <alignment vertical="center"/>
      <protection hidden="1"/>
    </xf>
    <xf numFmtId="0" fontId="37" fillId="0" borderId="22" xfId="2" applyFont="1" applyBorder="1" applyAlignment="1">
      <alignment horizontal="center" vertical="center" wrapText="1"/>
    </xf>
    <xf numFmtId="0" fontId="34" fillId="6" borderId="55" xfId="2" applyFont="1" applyFill="1" applyBorder="1" applyAlignment="1">
      <alignment horizontal="left" vertical="center" wrapText="1"/>
    </xf>
    <xf numFmtId="0" fontId="18" fillId="2" borderId="53" xfId="6" applyFont="1" applyFill="1" applyBorder="1" applyAlignment="1" applyProtection="1">
      <alignment horizontal="center" vertical="center" wrapText="1"/>
      <protection locked="0"/>
    </xf>
    <xf numFmtId="0" fontId="34" fillId="6" borderId="54" xfId="2" applyFont="1" applyFill="1" applyBorder="1" applyAlignment="1" applyProtection="1">
      <alignment horizontal="center" vertical="center" wrapText="1"/>
      <protection locked="0"/>
    </xf>
    <xf numFmtId="0" fontId="18" fillId="5" borderId="0" xfId="6" applyFont="1" applyFill="1" applyAlignment="1" applyProtection="1">
      <alignment vertical="center" wrapText="1"/>
      <protection hidden="1"/>
    </xf>
    <xf numFmtId="0" fontId="34" fillId="6" borderId="58" xfId="2" applyFont="1" applyFill="1" applyBorder="1" applyAlignment="1">
      <alignment vertical="center" wrapText="1"/>
    </xf>
    <xf numFmtId="0" fontId="18" fillId="5" borderId="0" xfId="6" applyFont="1" applyFill="1" applyAlignment="1">
      <alignment vertical="center" wrapText="1"/>
    </xf>
    <xf numFmtId="0" fontId="39" fillId="5" borderId="7" xfId="1" applyFont="1" applyFill="1" applyBorder="1" applyAlignment="1">
      <alignment horizontal="center" vertical="center" wrapText="1"/>
    </xf>
    <xf numFmtId="0" fontId="37" fillId="0" borderId="22" xfId="2" applyFont="1" applyBorder="1" applyAlignment="1" applyProtection="1">
      <alignment horizontal="center" vertical="center" wrapText="1"/>
      <protection hidden="1"/>
    </xf>
    <xf numFmtId="0" fontId="18" fillId="5" borderId="0" xfId="6" applyFont="1" applyFill="1" applyAlignment="1">
      <alignment horizontal="center" vertical="center" wrapText="1"/>
    </xf>
    <xf numFmtId="0" fontId="18" fillId="5" borderId="0" xfId="6" applyFont="1" applyFill="1" applyAlignment="1" applyProtection="1">
      <alignment horizontal="center" vertical="center" wrapText="1"/>
      <protection hidden="1"/>
    </xf>
    <xf numFmtId="170" fontId="35" fillId="8" borderId="49" xfId="5" applyNumberFormat="1" applyFont="1" applyFill="1" applyBorder="1" applyAlignment="1" applyProtection="1">
      <alignment horizontal="center" vertical="center" wrapText="1"/>
      <protection locked="0"/>
    </xf>
    <xf numFmtId="0" fontId="39" fillId="3" borderId="54" xfId="2" applyFont="1" applyFill="1" applyBorder="1" applyAlignment="1" applyProtection="1">
      <alignment horizontal="center" vertical="center" wrapText="1"/>
      <protection locked="0" hidden="1"/>
    </xf>
    <xf numFmtId="0" fontId="18" fillId="2" borderId="62" xfId="6" applyFont="1" applyFill="1" applyBorder="1" applyAlignment="1" applyProtection="1">
      <alignment horizontal="center" vertical="center" wrapText="1"/>
      <protection locked="0"/>
    </xf>
    <xf numFmtId="2" fontId="18" fillId="2" borderId="62" xfId="6" applyNumberFormat="1" applyFont="1" applyFill="1" applyBorder="1" applyAlignment="1" applyProtection="1">
      <alignment horizontal="center" vertical="center" wrapText="1"/>
      <protection locked="0"/>
    </xf>
    <xf numFmtId="2" fontId="35" fillId="2" borderId="54" xfId="6" applyNumberFormat="1" applyFont="1" applyFill="1" applyBorder="1" applyAlignment="1" applyProtection="1">
      <alignment horizontal="center" vertical="center" wrapText="1"/>
      <protection locked="0"/>
    </xf>
    <xf numFmtId="169" fontId="35" fillId="11" borderId="54" xfId="6" applyNumberFormat="1" applyFont="1" applyFill="1" applyBorder="1" applyAlignment="1" applyProtection="1">
      <alignment horizontal="center" vertical="center" wrapText="1"/>
      <protection locked="0"/>
    </xf>
    <xf numFmtId="173" fontId="35" fillId="8" borderId="62" xfId="6" applyNumberFormat="1" applyFont="1" applyFill="1" applyBorder="1" applyAlignment="1">
      <alignment horizontal="center" vertical="center" wrapText="1"/>
    </xf>
    <xf numFmtId="0" fontId="35" fillId="8" borderId="62" xfId="1" applyFont="1" applyFill="1" applyBorder="1" applyAlignment="1" applyProtection="1">
      <alignment horizontal="center" vertical="center" wrapText="1"/>
      <protection locked="0"/>
    </xf>
    <xf numFmtId="0" fontId="35" fillId="11" borderId="61" xfId="1" applyFont="1" applyFill="1" applyBorder="1" applyAlignment="1" applyProtection="1">
      <alignment horizontal="center" vertical="center" wrapText="1"/>
      <protection locked="0"/>
    </xf>
    <xf numFmtId="0" fontId="34" fillId="3" borderId="54" xfId="6" applyFont="1" applyFill="1" applyBorder="1" applyAlignment="1" applyProtection="1">
      <alignment horizontal="center" vertical="center" wrapText="1"/>
      <protection locked="0"/>
    </xf>
    <xf numFmtId="9" fontId="41" fillId="8" borderId="54" xfId="14" applyFont="1" applyFill="1" applyBorder="1" applyAlignment="1">
      <alignment horizontal="center" vertical="center" wrapText="1"/>
    </xf>
    <xf numFmtId="0" fontId="18" fillId="2" borderId="54" xfId="6" applyFont="1" applyFill="1" applyBorder="1" applyAlignment="1" applyProtection="1">
      <alignment horizontal="center" vertical="center" wrapText="1"/>
      <protection locked="0"/>
    </xf>
    <xf numFmtId="2" fontId="18" fillId="2" borderId="54" xfId="6" applyNumberFormat="1" applyFont="1" applyFill="1" applyBorder="1" applyAlignment="1" applyProtection="1">
      <alignment horizontal="center" vertical="center" wrapText="1"/>
      <protection locked="0"/>
    </xf>
    <xf numFmtId="0" fontId="35" fillId="8" borderId="54" xfId="1" applyFont="1" applyFill="1" applyBorder="1" applyAlignment="1" applyProtection="1">
      <alignment horizontal="center" vertical="center" wrapText="1"/>
      <protection locked="0"/>
    </xf>
    <xf numFmtId="0" fontId="34" fillId="0" borderId="71" xfId="2" applyFont="1" applyBorder="1" applyAlignment="1">
      <alignment horizontal="left"/>
    </xf>
    <xf numFmtId="9" fontId="41" fillId="8" borderId="54" xfId="14" applyFont="1" applyFill="1" applyBorder="1" applyAlignment="1" applyProtection="1">
      <alignment horizontal="center" vertical="center" wrapText="1"/>
      <protection locked="0"/>
    </xf>
    <xf numFmtId="0" fontId="35" fillId="11" borderId="11" xfId="1" applyFont="1" applyFill="1" applyBorder="1" applyAlignment="1" applyProtection="1">
      <alignment horizontal="center" vertical="center" wrapText="1"/>
      <protection locked="0"/>
    </xf>
    <xf numFmtId="0" fontId="34" fillId="0" borderId="41" xfId="2" applyFont="1" applyBorder="1" applyAlignment="1">
      <alignment horizontal="left"/>
    </xf>
    <xf numFmtId="2" fontId="35" fillId="11" borderId="61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41" xfId="2" applyFont="1" applyBorder="1" applyAlignment="1">
      <alignment wrapText="1"/>
    </xf>
    <xf numFmtId="0" fontId="34" fillId="0" borderId="55" xfId="2" applyFont="1" applyBorder="1" applyAlignment="1">
      <alignment wrapText="1"/>
    </xf>
    <xf numFmtId="169" fontId="35" fillId="11" borderId="39" xfId="6" applyNumberFormat="1" applyFont="1" applyFill="1" applyBorder="1" applyAlignment="1" applyProtection="1">
      <alignment horizontal="center" vertical="center" wrapText="1"/>
      <protection locked="0"/>
    </xf>
    <xf numFmtId="15" fontId="40" fillId="6" borderId="60" xfId="10" applyNumberFormat="1" applyFont="1" applyFill="1" applyBorder="1" applyAlignment="1">
      <alignment vertical="top"/>
    </xf>
    <xf numFmtId="0" fontId="3" fillId="2" borderId="59" xfId="2" applyFont="1" applyFill="1" applyBorder="1" applyProtection="1">
      <protection hidden="1"/>
    </xf>
    <xf numFmtId="15" fontId="18" fillId="5" borderId="0" xfId="6" applyNumberFormat="1" applyFont="1" applyFill="1" applyAlignment="1" applyProtection="1">
      <alignment vertical="center" wrapText="1"/>
      <protection hidden="1"/>
    </xf>
    <xf numFmtId="0" fontId="2" fillId="0" borderId="0" xfId="9" applyFont="1" applyProtection="1">
      <protection hidden="1"/>
    </xf>
    <xf numFmtId="172" fontId="18" fillId="0" borderId="51" xfId="16" applyNumberFormat="1" applyFont="1" applyBorder="1" applyAlignment="1">
      <alignment vertical="center" wrapText="1"/>
    </xf>
    <xf numFmtId="0" fontId="34" fillId="3" borderId="51" xfId="9" applyFont="1" applyFill="1" applyBorder="1" applyAlignment="1">
      <alignment horizontal="center" vertical="center" wrapText="1"/>
    </xf>
    <xf numFmtId="0" fontId="18" fillId="0" borderId="51" xfId="9" applyFont="1" applyBorder="1" applyAlignment="1">
      <alignment vertical="center" wrapText="1"/>
    </xf>
    <xf numFmtId="0" fontId="18" fillId="6" borderId="0" xfId="9" applyFont="1" applyFill="1" applyAlignment="1">
      <alignment vertical="center" wrapText="1"/>
    </xf>
    <xf numFmtId="0" fontId="18" fillId="6" borderId="0" xfId="9" applyFont="1" applyFill="1"/>
    <xf numFmtId="0" fontId="34" fillId="6" borderId="0" xfId="9" applyFont="1" applyFill="1" applyAlignment="1">
      <alignment vertical="center" wrapText="1"/>
    </xf>
    <xf numFmtId="0" fontId="18" fillId="0" borderId="0" xfId="9" applyFont="1"/>
    <xf numFmtId="0" fontId="2" fillId="0" borderId="0" xfId="9" applyFont="1"/>
    <xf numFmtId="0" fontId="34" fillId="6" borderId="0" xfId="9" applyFont="1" applyFill="1" applyAlignment="1">
      <alignment horizontal="center" vertical="center" wrapText="1"/>
    </xf>
    <xf numFmtId="0" fontId="34" fillId="0" borderId="0" xfId="9" applyFont="1" applyAlignment="1">
      <alignment horizontal="left" vertical="justify" wrapText="1"/>
    </xf>
    <xf numFmtId="0" fontId="44" fillId="0" borderId="0" xfId="9" applyFont="1"/>
    <xf numFmtId="0" fontId="34" fillId="0" borderId="0" xfId="9" applyFont="1" applyAlignment="1">
      <alignment horizontal="center"/>
    </xf>
    <xf numFmtId="0" fontId="39" fillId="6" borderId="0" xfId="9" applyFont="1" applyFill="1" applyAlignment="1">
      <alignment horizontal="center" vertical="center"/>
    </xf>
    <xf numFmtId="0" fontId="39" fillId="6" borderId="0" xfId="9" applyFont="1" applyFill="1" applyAlignment="1">
      <alignment horizontal="center"/>
    </xf>
    <xf numFmtId="0" fontId="34" fillId="0" borderId="37" xfId="9" applyFont="1" applyBorder="1" applyAlignment="1">
      <alignment horizontal="left"/>
    </xf>
    <xf numFmtId="0" fontId="36" fillId="0" borderId="52" xfId="9" applyFont="1" applyBorder="1" applyAlignment="1" applyProtection="1">
      <alignment horizontal="center"/>
      <protection locked="0"/>
    </xf>
    <xf numFmtId="0" fontId="34" fillId="0" borderId="41" xfId="9" applyFont="1" applyBorder="1" applyAlignment="1">
      <alignment horizontal="left"/>
    </xf>
    <xf numFmtId="0" fontId="36" fillId="0" borderId="53" xfId="9" applyFont="1" applyBorder="1" applyAlignment="1" applyProtection="1">
      <alignment horizontal="center"/>
      <protection locked="0"/>
    </xf>
    <xf numFmtId="0" fontId="34" fillId="0" borderId="0" xfId="9" applyFont="1" applyAlignment="1">
      <alignment horizontal="left"/>
    </xf>
    <xf numFmtId="0" fontId="36" fillId="0" borderId="0" xfId="9" applyFont="1" applyAlignment="1">
      <alignment horizontal="center"/>
    </xf>
    <xf numFmtId="0" fontId="34" fillId="0" borderId="41" xfId="9" applyFont="1" applyBorder="1" applyAlignment="1">
      <alignment wrapText="1"/>
    </xf>
    <xf numFmtId="1" fontId="36" fillId="0" borderId="53" xfId="9" applyNumberFormat="1" applyFont="1" applyBorder="1" applyAlignment="1" applyProtection="1">
      <alignment horizontal="center"/>
      <protection locked="0"/>
    </xf>
    <xf numFmtId="0" fontId="34" fillId="6" borderId="3" xfId="9" applyFont="1" applyFill="1" applyBorder="1" applyAlignment="1">
      <alignment horizontal="center" vertical="center" wrapText="1"/>
    </xf>
    <xf numFmtId="0" fontId="34" fillId="0" borderId="55" xfId="9" applyFont="1" applyBorder="1" applyAlignment="1">
      <alignment wrapText="1"/>
    </xf>
    <xf numFmtId="0" fontId="36" fillId="0" borderId="42" xfId="9" applyFont="1" applyBorder="1" applyAlignment="1" applyProtection="1">
      <alignment horizontal="center"/>
      <protection locked="0"/>
    </xf>
    <xf numFmtId="0" fontId="34" fillId="0" borderId="55" xfId="9" applyFont="1" applyBorder="1" applyAlignment="1">
      <alignment horizontal="left"/>
    </xf>
    <xf numFmtId="165" fontId="34" fillId="6" borderId="62" xfId="9" applyNumberFormat="1" applyFont="1" applyFill="1" applyBorder="1" applyAlignment="1">
      <alignment horizontal="center" vertical="center" wrapText="1"/>
    </xf>
    <xf numFmtId="0" fontId="34" fillId="6" borderId="62" xfId="9" applyFont="1" applyFill="1" applyBorder="1" applyAlignment="1" applyProtection="1">
      <alignment horizontal="center" vertical="center" wrapText="1"/>
      <protection locked="0"/>
    </xf>
    <xf numFmtId="0" fontId="34" fillId="0" borderId="0" xfId="9" applyFont="1" applyAlignment="1">
      <alignment wrapText="1"/>
    </xf>
    <xf numFmtId="0" fontId="38" fillId="6" borderId="27" xfId="9" applyFont="1" applyFill="1" applyBorder="1" applyAlignment="1" applyProtection="1">
      <alignment vertical="center"/>
      <protection hidden="1"/>
    </xf>
    <xf numFmtId="165" fontId="34" fillId="6" borderId="54" xfId="9" applyNumberFormat="1" applyFont="1" applyFill="1" applyBorder="1" applyAlignment="1">
      <alignment horizontal="center" vertical="center" wrapText="1"/>
    </xf>
    <xf numFmtId="0" fontId="34" fillId="6" borderId="54" xfId="9" applyFont="1" applyFill="1" applyBorder="1" applyAlignment="1" applyProtection="1">
      <alignment horizontal="center" vertical="center" wrapText="1"/>
      <protection locked="0"/>
    </xf>
    <xf numFmtId="0" fontId="38" fillId="6" borderId="0" xfId="9" applyFont="1" applyFill="1" applyAlignment="1" applyProtection="1">
      <alignment vertical="center"/>
      <protection hidden="1"/>
    </xf>
    <xf numFmtId="0" fontId="34" fillId="6" borderId="41" xfId="9" applyFont="1" applyFill="1" applyBorder="1" applyAlignment="1">
      <alignment horizontal="left" vertical="center" wrapText="1"/>
    </xf>
    <xf numFmtId="164" fontId="35" fillId="8" borderId="42" xfId="12" applyNumberFormat="1" applyFont="1" applyFill="1" applyBorder="1" applyAlignment="1" applyProtection="1">
      <alignment horizontal="center" vertical="center" wrapText="1"/>
      <protection locked="0"/>
    </xf>
    <xf numFmtId="2" fontId="37" fillId="0" borderId="22" xfId="2" applyNumberFormat="1" applyFont="1" applyBorder="1" applyAlignment="1" applyProtection="1">
      <alignment horizontal="center" vertical="center" wrapText="1"/>
      <protection hidden="1"/>
    </xf>
    <xf numFmtId="170" fontId="45" fillId="8" borderId="62" xfId="12" applyNumberFormat="1" applyFont="1" applyFill="1" applyBorder="1" applyAlignment="1" applyProtection="1">
      <alignment horizontal="center" vertical="center" wrapText="1"/>
      <protection locked="0"/>
    </xf>
    <xf numFmtId="0" fontId="46" fillId="2" borderId="62" xfId="11" applyFont="1" applyFill="1" applyBorder="1" applyAlignment="1" applyProtection="1">
      <alignment horizontal="center" vertical="center" wrapText="1"/>
      <protection locked="0"/>
    </xf>
    <xf numFmtId="0" fontId="47" fillId="6" borderId="62" xfId="11" applyFont="1" applyFill="1" applyBorder="1" applyAlignment="1" applyProtection="1">
      <alignment horizontal="center" vertical="center" wrapText="1"/>
      <protection locked="0"/>
    </xf>
    <xf numFmtId="2" fontId="47" fillId="6" borderId="62" xfId="11" applyNumberFormat="1" applyFont="1" applyFill="1" applyBorder="1" applyAlignment="1" applyProtection="1">
      <alignment horizontal="center" vertical="center" wrapText="1"/>
      <protection locked="0"/>
    </xf>
    <xf numFmtId="169" fontId="47" fillId="6" borderId="62" xfId="11" applyNumberFormat="1" applyFont="1" applyFill="1" applyBorder="1" applyAlignment="1" applyProtection="1">
      <alignment horizontal="center" vertical="center" wrapText="1"/>
      <protection locked="0"/>
    </xf>
    <xf numFmtId="2" fontId="47" fillId="6" borderId="63" xfId="11" applyNumberFormat="1" applyFont="1" applyFill="1" applyBorder="1" applyAlignment="1" applyProtection="1">
      <alignment horizontal="center" vertical="center" wrapText="1"/>
      <protection locked="0"/>
    </xf>
    <xf numFmtId="2" fontId="48" fillId="14" borderId="54" xfId="7" applyNumberFormat="1" applyFont="1" applyFill="1" applyBorder="1" applyAlignment="1">
      <alignment horizontal="center" vertical="center" wrapText="1"/>
    </xf>
    <xf numFmtId="168" fontId="48" fillId="0" borderId="56" xfId="7" applyNumberFormat="1" applyFont="1" applyBorder="1" applyAlignment="1">
      <alignment horizontal="center" vertical="center" wrapText="1"/>
    </xf>
    <xf numFmtId="0" fontId="48" fillId="6" borderId="62" xfId="11" applyFont="1" applyFill="1" applyBorder="1" applyAlignment="1" applyProtection="1">
      <alignment horizontal="center" vertical="center" wrapText="1"/>
      <protection locked="0"/>
    </xf>
    <xf numFmtId="0" fontId="35" fillId="11" borderId="11" xfId="1" quotePrefix="1" applyFont="1" applyFill="1" applyBorder="1" applyAlignment="1" applyProtection="1">
      <alignment horizontal="center" vertical="center" wrapText="1"/>
      <protection locked="0"/>
    </xf>
    <xf numFmtId="171" fontId="2" fillId="2" borderId="0" xfId="9" applyNumberFormat="1" applyFont="1" applyFill="1" applyProtection="1">
      <protection hidden="1"/>
    </xf>
    <xf numFmtId="0" fontId="2" fillId="2" borderId="0" xfId="9" applyFont="1" applyFill="1" applyProtection="1">
      <protection hidden="1"/>
    </xf>
    <xf numFmtId="0" fontId="34" fillId="3" borderId="54" xfId="11" applyFont="1" applyFill="1" applyBorder="1" applyAlignment="1" applyProtection="1">
      <alignment horizontal="center" vertical="center" wrapText="1"/>
      <protection locked="0"/>
    </xf>
    <xf numFmtId="2" fontId="47" fillId="6" borderId="54" xfId="11" applyNumberFormat="1" applyFont="1" applyFill="1" applyBorder="1" applyAlignment="1" applyProtection="1">
      <alignment horizontal="center" vertical="center" wrapText="1"/>
      <protection locked="0"/>
    </xf>
    <xf numFmtId="9" fontId="46" fillId="6" borderId="54" xfId="13" applyFont="1" applyFill="1" applyBorder="1" applyAlignment="1">
      <alignment horizontal="center" vertical="center" wrapText="1"/>
    </xf>
    <xf numFmtId="2" fontId="2" fillId="2" borderId="0" xfId="9" applyNumberFormat="1" applyFont="1" applyFill="1" applyAlignment="1" applyProtection="1">
      <alignment horizontal="center"/>
      <protection hidden="1"/>
    </xf>
    <xf numFmtId="2" fontId="48" fillId="6" borderId="54" xfId="11" applyNumberFormat="1" applyFont="1" applyFill="1" applyBorder="1" applyAlignment="1" applyProtection="1">
      <alignment horizontal="center" vertical="center" wrapText="1"/>
      <protection locked="0"/>
    </xf>
    <xf numFmtId="10" fontId="41" fillId="8" borderId="11" xfId="14" quotePrefix="1" applyNumberFormat="1" applyFont="1" applyFill="1" applyBorder="1" applyAlignment="1" applyProtection="1">
      <alignment horizontal="center" vertical="center" wrapText="1"/>
      <protection locked="0"/>
    </xf>
    <xf numFmtId="0" fontId="48" fillId="6" borderId="54" xfId="11" applyFont="1" applyFill="1" applyBorder="1" applyAlignment="1" applyProtection="1">
      <alignment horizontal="center" vertical="center" wrapText="1"/>
      <protection locked="0"/>
    </xf>
    <xf numFmtId="9" fontId="46" fillId="6" borderId="54" xfId="13" applyFont="1" applyFill="1" applyBorder="1" applyAlignment="1" applyProtection="1">
      <alignment horizontal="center" vertical="center" wrapText="1"/>
      <protection locked="0"/>
    </xf>
    <xf numFmtId="0" fontId="48" fillId="6" borderId="61" xfId="11" applyFont="1" applyFill="1" applyBorder="1" applyAlignment="1" applyProtection="1">
      <alignment horizontal="center" vertical="center" wrapText="1"/>
      <protection locked="0"/>
    </xf>
    <xf numFmtId="15" fontId="46" fillId="6" borderId="60" xfId="10" applyNumberFormat="1" applyFont="1" applyFill="1" applyBorder="1" applyAlignment="1" applyProtection="1">
      <alignment vertical="top"/>
      <protection hidden="1"/>
    </xf>
    <xf numFmtId="0" fontId="2" fillId="2" borderId="59" xfId="9" applyFont="1" applyFill="1" applyBorder="1" applyProtection="1">
      <protection hidden="1"/>
    </xf>
    <xf numFmtId="0" fontId="33" fillId="2" borderId="87" xfId="17" applyFont="1" applyFill="1" applyAlignment="1" applyProtection="1">
      <alignment vertical="center" wrapText="1"/>
      <protection hidden="1"/>
    </xf>
    <xf numFmtId="0" fontId="2" fillId="0" borderId="87" xfId="17" applyFont="1" applyProtection="1">
      <protection hidden="1"/>
    </xf>
    <xf numFmtId="0" fontId="33" fillId="6" borderId="87" xfId="17" applyFont="1" applyFill="1" applyAlignment="1" applyProtection="1">
      <alignment vertical="center" wrapText="1"/>
      <protection hidden="1"/>
    </xf>
    <xf numFmtId="0" fontId="34" fillId="0" borderId="90" xfId="17" applyFont="1" applyBorder="1" applyAlignment="1">
      <alignment vertical="center" wrapText="1"/>
    </xf>
    <xf numFmtId="0" fontId="18" fillId="0" borderId="96" xfId="17" applyFont="1" applyBorder="1" applyAlignment="1">
      <alignment horizontal="center" vertical="center" wrapText="1"/>
    </xf>
    <xf numFmtId="0" fontId="2" fillId="2" borderId="87" xfId="17" applyFont="1" applyFill="1" applyAlignment="1" applyProtection="1">
      <alignment horizontal="center" vertical="center" wrapText="1"/>
      <protection locked="0"/>
    </xf>
    <xf numFmtId="0" fontId="2" fillId="2" borderId="87" xfId="17" applyFont="1" applyFill="1" applyProtection="1">
      <protection hidden="1"/>
    </xf>
    <xf numFmtId="15" fontId="34" fillId="6" borderId="87" xfId="17" applyNumberFormat="1" applyFont="1" applyFill="1" applyAlignment="1" applyProtection="1">
      <alignment horizontal="left" vertical="top" wrapText="1"/>
      <protection hidden="1"/>
    </xf>
    <xf numFmtId="0" fontId="18" fillId="6" borderId="87" xfId="17" applyFont="1" applyFill="1" applyAlignment="1" applyProtection="1">
      <alignment horizontal="center" wrapText="1"/>
      <protection hidden="1"/>
    </xf>
    <xf numFmtId="0" fontId="18" fillId="0" borderId="90" xfId="17" applyFont="1" applyBorder="1" applyAlignment="1">
      <alignment horizontal="center" vertical="center" wrapText="1"/>
    </xf>
    <xf numFmtId="0" fontId="18" fillId="6" borderId="87" xfId="17" applyFont="1" applyFill="1"/>
    <xf numFmtId="0" fontId="34" fillId="2" borderId="96" xfId="17" applyFont="1" applyFill="1" applyBorder="1" applyAlignment="1">
      <alignment horizontal="center" vertical="center" wrapText="1"/>
    </xf>
    <xf numFmtId="0" fontId="2" fillId="2" borderId="96" xfId="17" applyFont="1" applyFill="1" applyBorder="1" applyAlignment="1">
      <alignment horizontal="center"/>
    </xf>
    <xf numFmtId="0" fontId="18" fillId="2" borderId="96" xfId="17" applyFont="1" applyFill="1" applyBorder="1" applyAlignment="1">
      <alignment horizontal="center" vertical="center" wrapText="1"/>
    </xf>
    <xf numFmtId="0" fontId="34" fillId="6" borderId="87" xfId="17" applyFont="1" applyFill="1" applyAlignment="1">
      <alignment horizontal="left" vertical="center" wrapText="1"/>
    </xf>
    <xf numFmtId="0" fontId="34" fillId="0" borderId="87" xfId="17" applyFont="1"/>
    <xf numFmtId="0" fontId="18" fillId="0" borderId="87" xfId="17" applyFont="1"/>
    <xf numFmtId="0" fontId="34" fillId="0" borderId="87" xfId="17" applyFont="1" applyAlignment="1">
      <alignment horizontal="center"/>
    </xf>
    <xf numFmtId="0" fontId="34" fillId="0" borderId="87" xfId="17" applyFont="1" applyAlignment="1">
      <alignment horizontal="left" vertical="center" wrapText="1"/>
    </xf>
    <xf numFmtId="0" fontId="34" fillId="0" borderId="85" xfId="17" applyFont="1" applyBorder="1" applyAlignment="1">
      <alignment horizontal="left"/>
    </xf>
    <xf numFmtId="0" fontId="36" fillId="0" borderId="88" xfId="17" applyFont="1" applyBorder="1" applyAlignment="1" applyProtection="1">
      <alignment horizontal="center"/>
      <protection locked="0"/>
    </xf>
    <xf numFmtId="0" fontId="2" fillId="0" borderId="87" xfId="17" applyFont="1"/>
    <xf numFmtId="0" fontId="34" fillId="0" borderId="41" xfId="17" applyFont="1" applyBorder="1" applyAlignment="1">
      <alignment wrapText="1"/>
    </xf>
    <xf numFmtId="0" fontId="36" fillId="0" borderId="93" xfId="17" applyFont="1" applyBorder="1" applyAlignment="1" applyProtection="1">
      <alignment horizontal="center"/>
      <protection locked="0"/>
    </xf>
    <xf numFmtId="0" fontId="34" fillId="0" borderId="55" xfId="17" applyFont="1" applyBorder="1" applyAlignment="1">
      <alignment wrapText="1"/>
    </xf>
    <xf numFmtId="0" fontId="34" fillId="6" borderId="3" xfId="17" applyFont="1" applyFill="1" applyBorder="1" applyAlignment="1">
      <alignment horizontal="center" vertical="center" wrapText="1"/>
    </xf>
    <xf numFmtId="0" fontId="34" fillId="6" borderId="41" xfId="17" applyFont="1" applyFill="1" applyBorder="1" applyAlignment="1">
      <alignment horizontal="left" vertical="center" wrapText="1"/>
    </xf>
    <xf numFmtId="164" fontId="35" fillId="8" borderId="42" xfId="18" applyNumberFormat="1" applyFont="1" applyFill="1" applyBorder="1" applyAlignment="1" applyProtection="1">
      <alignment horizontal="center" vertical="center" wrapText="1"/>
      <protection locked="0"/>
    </xf>
    <xf numFmtId="165" fontId="34" fillId="6" borderId="86" xfId="17" applyNumberFormat="1" applyFont="1" applyFill="1" applyBorder="1" applyAlignment="1">
      <alignment horizontal="center" vertical="center" wrapText="1"/>
    </xf>
    <xf numFmtId="0" fontId="34" fillId="6" borderId="86" xfId="17" applyFont="1" applyFill="1" applyBorder="1" applyAlignment="1" applyProtection="1">
      <alignment horizontal="left" vertical="center" wrapText="1"/>
      <protection locked="0"/>
    </xf>
    <xf numFmtId="1" fontId="36" fillId="0" borderId="88" xfId="17" applyNumberFormat="1" applyFont="1" applyBorder="1" applyAlignment="1">
      <alignment horizontal="center"/>
    </xf>
    <xf numFmtId="2" fontId="18" fillId="2" borderId="42" xfId="19" applyNumberFormat="1" applyFont="1" applyFill="1" applyBorder="1" applyAlignment="1" applyProtection="1">
      <alignment horizontal="center" vertical="center" wrapText="1"/>
      <protection locked="0"/>
    </xf>
    <xf numFmtId="165" fontId="34" fillId="6" borderId="89" xfId="17" applyNumberFormat="1" applyFont="1" applyFill="1" applyBorder="1" applyAlignment="1">
      <alignment horizontal="center" vertical="center" wrapText="1"/>
    </xf>
    <xf numFmtId="0" fontId="34" fillId="6" borderId="89" xfId="17" applyFont="1" applyFill="1" applyBorder="1" applyAlignment="1" applyProtection="1">
      <alignment horizontal="left" vertical="center" wrapText="1"/>
      <protection locked="0"/>
    </xf>
    <xf numFmtId="0" fontId="34" fillId="6" borderId="87" xfId="17" applyFont="1" applyFill="1" applyAlignment="1">
      <alignment horizontal="left" vertical="justify" wrapText="1"/>
    </xf>
    <xf numFmtId="1" fontId="36" fillId="0" borderId="93" xfId="17" applyNumberFormat="1" applyFont="1" applyBorder="1" applyAlignment="1" applyProtection="1">
      <alignment horizontal="center"/>
      <protection locked="0"/>
    </xf>
    <xf numFmtId="0" fontId="34" fillId="6" borderId="55" xfId="17" applyFont="1" applyFill="1" applyBorder="1" applyAlignment="1">
      <alignment horizontal="left" vertical="center" wrapText="1"/>
    </xf>
    <xf numFmtId="0" fontId="18" fillId="2" borderId="93" xfId="19" applyFont="1" applyFill="1" applyBorder="1" applyAlignment="1" applyProtection="1">
      <alignment horizontal="center" vertical="center" wrapText="1"/>
      <protection locked="0"/>
    </xf>
    <xf numFmtId="1" fontId="36" fillId="0" borderId="93" xfId="17" applyNumberFormat="1" applyFont="1" applyBorder="1" applyAlignment="1">
      <alignment horizontal="center"/>
    </xf>
    <xf numFmtId="0" fontId="18" fillId="2" borderId="87" xfId="19" applyFont="1" applyFill="1" applyAlignment="1" applyProtection="1">
      <alignment horizontal="center" vertical="center" wrapText="1"/>
      <protection locked="0"/>
    </xf>
    <xf numFmtId="165" fontId="34" fillId="6" borderId="87" xfId="17" applyNumberFormat="1" applyFont="1" applyFill="1" applyAlignment="1">
      <alignment horizontal="center" vertical="center" wrapText="1"/>
    </xf>
    <xf numFmtId="0" fontId="34" fillId="6" borderId="87" xfId="17" applyFont="1" applyFill="1" applyAlignment="1" applyProtection="1">
      <alignment horizontal="left" vertical="center" wrapText="1"/>
      <protection locked="0"/>
    </xf>
    <xf numFmtId="0" fontId="34" fillId="8" borderId="7" xfId="20" applyFont="1" applyFill="1" applyBorder="1" applyAlignment="1">
      <alignment horizontal="center" vertical="center" wrapText="1"/>
    </xf>
    <xf numFmtId="0" fontId="2" fillId="0" borderId="92" xfId="17" applyFont="1" applyBorder="1" applyProtection="1">
      <protection hidden="1"/>
    </xf>
    <xf numFmtId="0" fontId="17" fillId="2" borderId="87" xfId="21" applyFont="1" applyFill="1" applyAlignment="1" applyProtection="1">
      <alignment horizontal="center" vertical="center" wrapText="1"/>
      <protection hidden="1"/>
    </xf>
    <xf numFmtId="0" fontId="2" fillId="0" borderId="58" xfId="17" applyFont="1" applyBorder="1" applyProtection="1">
      <protection hidden="1"/>
    </xf>
    <xf numFmtId="170" fontId="35" fillId="8" borderId="89" xfId="18" applyNumberFormat="1" applyFont="1" applyFill="1" applyBorder="1" applyAlignment="1" applyProtection="1">
      <alignment horizontal="center" vertical="center" wrapText="1"/>
      <protection locked="0"/>
    </xf>
    <xf numFmtId="2" fontId="2" fillId="2" borderId="89" xfId="17" applyNumberFormat="1" applyFont="1" applyFill="1" applyBorder="1" applyAlignment="1" applyProtection="1">
      <alignment horizontal="center" vertical="center" wrapText="1"/>
      <protection locked="0"/>
    </xf>
    <xf numFmtId="165" fontId="2" fillId="2" borderId="89" xfId="17" applyNumberFormat="1" applyFont="1" applyFill="1" applyBorder="1" applyAlignment="1" applyProtection="1">
      <alignment horizontal="center" vertical="center" wrapText="1"/>
      <protection locked="0"/>
    </xf>
    <xf numFmtId="1" fontId="2" fillId="2" borderId="89" xfId="17" applyNumberFormat="1" applyFont="1" applyFill="1" applyBorder="1" applyAlignment="1" applyProtection="1">
      <alignment horizontal="center" vertical="center" wrapText="1"/>
      <protection locked="0"/>
    </xf>
    <xf numFmtId="15" fontId="2" fillId="2" borderId="11" xfId="19" applyNumberFormat="1" applyFont="1" applyFill="1" applyBorder="1" applyAlignment="1" applyProtection="1">
      <alignment horizontal="center" vertical="center" wrapText="1"/>
      <protection locked="0"/>
    </xf>
    <xf numFmtId="2" fontId="2" fillId="2" borderId="86" xfId="22" applyNumberFormat="1" applyFont="1" applyFill="1" applyBorder="1" applyAlignment="1">
      <alignment horizontal="center" vertical="center" wrapText="1"/>
    </xf>
    <xf numFmtId="9" fontId="17" fillId="2" borderId="89" xfId="23" applyFont="1" applyFill="1" applyBorder="1" applyAlignment="1" applyProtection="1">
      <alignment horizontal="center" vertical="center" wrapText="1"/>
    </xf>
    <xf numFmtId="0" fontId="2" fillId="2" borderId="11" xfId="17" applyFont="1" applyFill="1" applyBorder="1" applyAlignment="1" applyProtection="1">
      <alignment horizontal="center" vertical="center" wrapText="1"/>
      <protection locked="0"/>
    </xf>
    <xf numFmtId="10" fontId="17" fillId="2" borderId="89" xfId="23" applyNumberFormat="1" applyFont="1" applyFill="1" applyBorder="1" applyAlignment="1" applyProtection="1">
      <alignment horizontal="center" vertical="center" wrapText="1"/>
    </xf>
    <xf numFmtId="170" fontId="35" fillId="8" borderId="83" xfId="18" applyNumberFormat="1" applyFont="1" applyFill="1" applyBorder="1" applyAlignment="1" applyProtection="1">
      <alignment horizontal="center" vertical="center" wrapText="1"/>
      <protection locked="0"/>
    </xf>
    <xf numFmtId="2" fontId="2" fillId="2" borderId="83" xfId="17" applyNumberFormat="1" applyFont="1" applyFill="1" applyBorder="1" applyAlignment="1" applyProtection="1">
      <alignment horizontal="center" vertical="center" wrapText="1"/>
      <protection locked="0"/>
    </xf>
    <xf numFmtId="165" fontId="2" fillId="2" borderId="83" xfId="17" applyNumberFormat="1" applyFont="1" applyFill="1" applyBorder="1" applyAlignment="1" applyProtection="1">
      <alignment horizontal="center" vertical="center" wrapText="1"/>
      <protection locked="0"/>
    </xf>
    <xf numFmtId="1" fontId="2" fillId="2" borderId="83" xfId="17" applyNumberFormat="1" applyFont="1" applyFill="1" applyBorder="1" applyAlignment="1" applyProtection="1">
      <alignment horizontal="center" vertical="center" wrapText="1"/>
      <protection locked="0"/>
    </xf>
    <xf numFmtId="170" fontId="35" fillId="8" borderId="93" xfId="18" applyNumberFormat="1" applyFont="1" applyFill="1" applyBorder="1" applyAlignment="1" applyProtection="1">
      <alignment horizontal="center" vertical="center" wrapText="1"/>
      <protection locked="0"/>
    </xf>
    <xf numFmtId="170" fontId="35" fillId="8" borderId="39" xfId="18" applyNumberFormat="1" applyFont="1" applyFill="1" applyBorder="1" applyAlignment="1" applyProtection="1">
      <alignment horizontal="center" vertical="center" wrapText="1"/>
      <protection locked="0"/>
    </xf>
    <xf numFmtId="15" fontId="34" fillId="6" borderId="87" xfId="17" applyNumberFormat="1" applyFont="1" applyFill="1" applyAlignment="1">
      <alignment vertical="top" wrapText="1"/>
    </xf>
    <xf numFmtId="15" fontId="34" fillId="6" borderId="92" xfId="17" applyNumberFormat="1" applyFont="1" applyFill="1" applyBorder="1" applyAlignment="1" applyProtection="1">
      <alignment vertical="top" wrapText="1"/>
      <protection locked="0"/>
    </xf>
    <xf numFmtId="15" fontId="34" fillId="6" borderId="76" xfId="17" applyNumberFormat="1" applyFont="1" applyFill="1" applyBorder="1" applyAlignment="1" applyProtection="1">
      <alignment vertical="top" wrapText="1"/>
      <protection locked="0"/>
    </xf>
    <xf numFmtId="15" fontId="34" fillId="6" borderId="58" xfId="17" applyNumberFormat="1" applyFont="1" applyFill="1" applyBorder="1" applyAlignment="1" applyProtection="1">
      <alignment vertical="top" wrapText="1"/>
      <protection locked="0"/>
    </xf>
    <xf numFmtId="15" fontId="34" fillId="6" borderId="57" xfId="17" applyNumberFormat="1" applyFont="1" applyFill="1" applyBorder="1" applyAlignment="1" applyProtection="1">
      <alignment vertical="top" wrapText="1"/>
      <protection locked="0"/>
    </xf>
    <xf numFmtId="0" fontId="34" fillId="7" borderId="35" xfId="1" applyFont="1" applyFill="1" applyBorder="1" applyAlignment="1">
      <alignment horizontal="center" vertical="center" wrapText="1"/>
    </xf>
    <xf numFmtId="0" fontId="35" fillId="0" borderId="35" xfId="1" applyFont="1" applyBorder="1" applyAlignment="1">
      <alignment vertical="center" wrapText="1"/>
    </xf>
    <xf numFmtId="0" fontId="35" fillId="5" borderId="35" xfId="1" applyFont="1" applyFill="1" applyBorder="1" applyAlignment="1">
      <alignment horizontal="center" vertical="center" wrapText="1"/>
    </xf>
    <xf numFmtId="0" fontId="44" fillId="0" borderId="0" xfId="2" applyFont="1"/>
    <xf numFmtId="0" fontId="34" fillId="0" borderId="0" xfId="2" applyFont="1" applyAlignment="1">
      <alignment horizontal="center"/>
    </xf>
    <xf numFmtId="0" fontId="18" fillId="0" borderId="0" xfId="1" applyFont="1" applyAlignment="1">
      <alignment vertical="center" wrapText="1"/>
    </xf>
    <xf numFmtId="0" fontId="36" fillId="0" borderId="23" xfId="2" applyFont="1" applyBorder="1" applyAlignment="1" applyProtection="1">
      <alignment horizontal="center"/>
      <protection locked="0"/>
    </xf>
    <xf numFmtId="0" fontId="36" fillId="0" borderId="31" xfId="2" applyFont="1" applyBorder="1" applyAlignment="1" applyProtection="1">
      <alignment horizontal="center"/>
      <protection locked="0"/>
    </xf>
    <xf numFmtId="0" fontId="34" fillId="0" borderId="0" xfId="2" applyFont="1" applyAlignment="1">
      <alignment vertical="center" wrapText="1"/>
    </xf>
    <xf numFmtId="0" fontId="34" fillId="0" borderId="37" xfId="2" applyFont="1" applyBorder="1"/>
    <xf numFmtId="0" fontId="34" fillId="0" borderId="2" xfId="2" applyFont="1" applyBorder="1"/>
    <xf numFmtId="1" fontId="36" fillId="0" borderId="31" xfId="2" applyNumberFormat="1" applyFont="1" applyBorder="1" applyAlignment="1" applyProtection="1">
      <alignment horizontal="center"/>
      <protection locked="0"/>
    </xf>
    <xf numFmtId="0" fontId="34" fillId="0" borderId="29" xfId="2" applyFont="1" applyBorder="1"/>
    <xf numFmtId="0" fontId="34" fillId="6" borderId="2" xfId="2" applyFont="1" applyFill="1" applyBorder="1" applyAlignment="1">
      <alignment horizontal="left" vertical="center" wrapText="1"/>
    </xf>
    <xf numFmtId="164" fontId="35" fillId="8" borderId="4" xfId="5" applyNumberFormat="1" applyFont="1" applyFill="1" applyBorder="1" applyAlignment="1" applyProtection="1">
      <alignment horizontal="center" vertical="center" wrapText="1"/>
      <protection locked="0"/>
    </xf>
    <xf numFmtId="0" fontId="34" fillId="6" borderId="33" xfId="2" applyFont="1" applyFill="1" applyBorder="1" applyAlignment="1">
      <alignment horizontal="center" vertical="center" wrapText="1"/>
    </xf>
    <xf numFmtId="0" fontId="34" fillId="6" borderId="33" xfId="2" applyFont="1" applyFill="1" applyBorder="1" applyAlignment="1" applyProtection="1">
      <alignment horizontal="left" vertical="center" wrapText="1"/>
      <protection locked="0"/>
    </xf>
    <xf numFmtId="2" fontId="18" fillId="2" borderId="4" xfId="6" applyNumberFormat="1" applyFont="1" applyFill="1" applyBorder="1" applyAlignment="1" applyProtection="1">
      <alignment horizontal="center" vertical="center" wrapText="1"/>
      <protection locked="0"/>
    </xf>
    <xf numFmtId="0" fontId="34" fillId="6" borderId="5" xfId="2" applyFont="1" applyFill="1" applyBorder="1" applyAlignment="1">
      <alignment horizontal="center" vertical="center" wrapText="1"/>
    </xf>
    <xf numFmtId="0" fontId="34" fillId="6" borderId="5" xfId="2" applyFont="1" applyFill="1" applyBorder="1" applyAlignment="1" applyProtection="1">
      <alignment horizontal="left" vertical="center" wrapText="1"/>
      <protection locked="0"/>
    </xf>
    <xf numFmtId="0" fontId="34" fillId="6" borderId="29" xfId="2" applyFont="1" applyFill="1" applyBorder="1" applyAlignment="1">
      <alignment horizontal="left" vertical="center" wrapText="1"/>
    </xf>
    <xf numFmtId="0" fontId="18" fillId="2" borderId="31" xfId="6" applyFont="1" applyFill="1" applyBorder="1" applyAlignment="1" applyProtection="1">
      <alignment horizontal="center" vertical="center" wrapText="1"/>
      <protection locked="0"/>
    </xf>
    <xf numFmtId="0" fontId="34" fillId="6" borderId="0" xfId="2" applyFont="1" applyFill="1" applyAlignment="1">
      <alignment horizontal="center" vertical="center" wrapText="1"/>
    </xf>
    <xf numFmtId="0" fontId="34" fillId="0" borderId="6" xfId="2" applyFont="1" applyBorder="1" applyAlignment="1">
      <alignment vertical="center" wrapText="1"/>
    </xf>
    <xf numFmtId="18" fontId="34" fillId="8" borderId="7" xfId="1" applyNumberFormat="1" applyFont="1" applyFill="1" applyBorder="1" applyAlignment="1">
      <alignment horizontal="center" vertical="center" wrapText="1"/>
    </xf>
    <xf numFmtId="0" fontId="34" fillId="8" borderId="7" xfId="1" applyFont="1" applyFill="1" applyBorder="1" applyAlignment="1">
      <alignment horizontal="center" vertical="center" wrapText="1"/>
    </xf>
    <xf numFmtId="0" fontId="37" fillId="0" borderId="22" xfId="2" applyFont="1" applyBorder="1" applyProtection="1">
      <protection hidden="1"/>
    </xf>
    <xf numFmtId="0" fontId="37" fillId="0" borderId="22" xfId="0" applyFont="1" applyBorder="1" applyAlignment="1">
      <alignment vertical="center" wrapText="1"/>
    </xf>
    <xf numFmtId="0" fontId="37" fillId="0" borderId="22" xfId="0" applyFont="1" applyBorder="1" applyAlignment="1">
      <alignment horizontal="center" vertical="center" wrapText="1"/>
    </xf>
    <xf numFmtId="166" fontId="36" fillId="0" borderId="20" xfId="2" applyNumberFormat="1" applyFont="1" applyBorder="1" applyAlignment="1" applyProtection="1">
      <alignment horizontal="center" vertical="center" wrapText="1"/>
      <protection hidden="1"/>
    </xf>
    <xf numFmtId="0" fontId="39" fillId="3" borderId="5" xfId="2" applyFont="1" applyFill="1" applyBorder="1" applyAlignment="1" applyProtection="1">
      <alignment horizontal="center" vertical="center" wrapText="1"/>
      <protection hidden="1"/>
    </xf>
    <xf numFmtId="2" fontId="35" fillId="2" borderId="5" xfId="6" applyNumberFormat="1" applyFont="1" applyFill="1" applyBorder="1" applyAlignment="1" applyProtection="1">
      <alignment horizontal="center" vertical="center" wrapText="1"/>
      <protection locked="0"/>
    </xf>
    <xf numFmtId="165" fontId="35" fillId="11" borderId="5" xfId="6" applyNumberFormat="1" applyFont="1" applyFill="1" applyBorder="1" applyAlignment="1" applyProtection="1">
      <alignment horizontal="center" vertical="center" wrapText="1"/>
      <protection locked="0"/>
    </xf>
    <xf numFmtId="0" fontId="35" fillId="8" borderId="5" xfId="6" applyFont="1" applyFill="1" applyBorder="1" applyAlignment="1" applyProtection="1">
      <alignment horizontal="center" vertical="center" wrapText="1"/>
      <protection locked="0"/>
    </xf>
    <xf numFmtId="2" fontId="18" fillId="9" borderId="10" xfId="7" applyNumberFormat="1" applyFont="1" applyFill="1" applyBorder="1" applyAlignment="1">
      <alignment horizontal="center" vertical="center" wrapText="1"/>
    </xf>
    <xf numFmtId="2" fontId="18" fillId="0" borderId="23" xfId="7" applyNumberFormat="1" applyFont="1" applyBorder="1" applyAlignment="1">
      <alignment horizontal="center" vertical="center" wrapText="1"/>
    </xf>
    <xf numFmtId="0" fontId="35" fillId="8" borderId="5" xfId="1" applyFont="1" applyFill="1" applyBorder="1" applyAlignment="1" applyProtection="1">
      <alignment horizontal="center" vertical="center" wrapText="1"/>
      <protection locked="0"/>
    </xf>
    <xf numFmtId="0" fontId="36" fillId="0" borderId="0" xfId="2" applyFont="1" applyAlignment="1" applyProtection="1">
      <alignment vertical="center" wrapText="1"/>
      <protection hidden="1"/>
    </xf>
    <xf numFmtId="0" fontId="37" fillId="0" borderId="22" xfId="2" applyFont="1" applyBorder="1" applyAlignment="1" applyProtection="1">
      <alignment vertical="center" wrapText="1"/>
      <protection hidden="1"/>
    </xf>
    <xf numFmtId="0" fontId="34" fillId="3" borderId="5" xfId="6" applyFont="1" applyFill="1" applyBorder="1" applyAlignment="1" applyProtection="1">
      <alignment horizontal="center" vertical="center" wrapText="1"/>
      <protection locked="0"/>
    </xf>
    <xf numFmtId="9" fontId="41" fillId="8" borderId="5" xfId="4" applyFont="1" applyFill="1" applyBorder="1" applyAlignment="1">
      <alignment horizontal="center" vertical="center" wrapText="1"/>
    </xf>
    <xf numFmtId="174" fontId="18" fillId="0" borderId="23" xfId="7" applyNumberFormat="1" applyFont="1" applyBorder="1" applyAlignment="1">
      <alignment horizontal="center" vertical="center" wrapText="1"/>
    </xf>
    <xf numFmtId="9" fontId="41" fillId="8" borderId="5" xfId="4" applyFont="1" applyFill="1" applyBorder="1" applyAlignment="1" applyProtection="1">
      <alignment horizontal="center" vertical="center" wrapText="1"/>
      <protection locked="0"/>
    </xf>
    <xf numFmtId="173" fontId="18" fillId="9" borderId="10" xfId="7" applyNumberFormat="1" applyFont="1" applyFill="1" applyBorder="1" applyAlignment="1">
      <alignment horizontal="center" vertical="center" wrapText="1"/>
    </xf>
    <xf numFmtId="10" fontId="41" fillId="8" borderId="11" xfId="4" quotePrefix="1" applyNumberFormat="1" applyFont="1" applyFill="1" applyBorder="1" applyAlignment="1" applyProtection="1">
      <alignment horizontal="center" vertical="center" wrapText="1"/>
      <protection locked="0"/>
    </xf>
    <xf numFmtId="0" fontId="37" fillId="0" borderId="22" xfId="2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>
      <alignment horizontal="center" vertical="center" wrapText="1"/>
    </xf>
    <xf numFmtId="2" fontId="35" fillId="2" borderId="39" xfId="6" applyNumberFormat="1" applyFont="1" applyFill="1" applyBorder="1" applyAlignment="1" applyProtection="1">
      <alignment horizontal="center" vertical="center" wrapText="1"/>
      <protection locked="0"/>
    </xf>
    <xf numFmtId="165" fontId="35" fillId="11" borderId="39" xfId="6" applyNumberFormat="1" applyFont="1" applyFill="1" applyBorder="1" applyAlignment="1" applyProtection="1">
      <alignment horizontal="center" vertical="center" wrapText="1"/>
      <protection locked="0"/>
    </xf>
    <xf numFmtId="0" fontId="35" fillId="8" borderId="39" xfId="6" applyFont="1" applyFill="1" applyBorder="1" applyAlignment="1" applyProtection="1">
      <alignment horizontal="center" vertical="center" wrapText="1"/>
      <protection locked="0"/>
    </xf>
    <xf numFmtId="2" fontId="18" fillId="9" borderId="12" xfId="7" applyNumberFormat="1" applyFont="1" applyFill="1" applyBorder="1" applyAlignment="1">
      <alignment horizontal="center" vertical="center" wrapText="1"/>
    </xf>
    <xf numFmtId="2" fontId="18" fillId="0" borderId="18" xfId="7" applyNumberFormat="1" applyFont="1" applyBorder="1" applyAlignment="1">
      <alignment horizontal="center" vertical="center" wrapText="1"/>
    </xf>
    <xf numFmtId="0" fontId="35" fillId="8" borderId="39" xfId="1" applyFont="1" applyFill="1" applyBorder="1" applyAlignment="1" applyProtection="1">
      <alignment horizontal="center" vertical="center" wrapText="1"/>
      <protection locked="0"/>
    </xf>
    <xf numFmtId="0" fontId="35" fillId="11" borderId="21" xfId="1" applyFont="1" applyFill="1" applyBorder="1" applyAlignment="1" applyProtection="1">
      <alignment horizontal="center" vertical="center" wrapText="1"/>
      <protection locked="0"/>
    </xf>
    <xf numFmtId="15" fontId="34" fillId="5" borderId="13" xfId="6" applyNumberFormat="1" applyFont="1" applyFill="1" applyBorder="1" applyAlignment="1" applyProtection="1">
      <alignment vertical="center" wrapText="1"/>
      <protection hidden="1"/>
    </xf>
    <xf numFmtId="15" fontId="34" fillId="5" borderId="1" xfId="6" applyNumberFormat="1" applyFont="1" applyFill="1" applyBorder="1" applyAlignment="1" applyProtection="1">
      <alignment vertical="center" wrapText="1"/>
      <protection locked="0"/>
    </xf>
    <xf numFmtId="15" fontId="34" fillId="5" borderId="14" xfId="6" applyNumberFormat="1" applyFont="1" applyFill="1" applyBorder="1" applyAlignment="1" applyProtection="1">
      <alignment vertical="center" wrapText="1"/>
      <protection locked="0"/>
    </xf>
    <xf numFmtId="15" fontId="34" fillId="5" borderId="15" xfId="6" applyNumberFormat="1" applyFont="1" applyFill="1" applyBorder="1" applyAlignment="1" applyProtection="1">
      <alignment vertical="center" wrapText="1"/>
      <protection hidden="1"/>
    </xf>
    <xf numFmtId="15" fontId="50" fillId="5" borderId="16" xfId="6" applyNumberFormat="1" applyFont="1" applyFill="1" applyBorder="1" applyAlignment="1" applyProtection="1">
      <alignment vertical="center" wrapText="1"/>
      <protection locked="0"/>
    </xf>
    <xf numFmtId="15" fontId="34" fillId="5" borderId="16" xfId="6" applyNumberFormat="1" applyFont="1" applyFill="1" applyBorder="1" applyAlignment="1" applyProtection="1">
      <alignment vertical="center" wrapText="1"/>
      <protection locked="0"/>
    </xf>
    <xf numFmtId="15" fontId="34" fillId="5" borderId="17" xfId="6" applyNumberFormat="1" applyFont="1" applyFill="1" applyBorder="1" applyAlignment="1" applyProtection="1">
      <alignment vertical="center" wrapText="1"/>
      <protection locked="0"/>
    </xf>
    <xf numFmtId="0" fontId="2" fillId="2" borderId="87" xfId="19" applyFont="1" applyFill="1" applyProtection="1">
      <protection hidden="1"/>
    </xf>
    <xf numFmtId="0" fontId="2" fillId="6" borderId="87" xfId="17" applyFont="1" applyFill="1" applyAlignment="1" applyProtection="1">
      <alignment horizontal="center"/>
      <protection hidden="1"/>
    </xf>
    <xf numFmtId="0" fontId="17" fillId="3" borderId="90" xfId="17" applyFont="1" applyFill="1" applyBorder="1" applyAlignment="1" applyProtection="1">
      <alignment horizontal="center" vertical="center" wrapText="1"/>
      <protection hidden="1"/>
    </xf>
    <xf numFmtId="0" fontId="2" fillId="0" borderId="90" xfId="17" applyFont="1" applyBorder="1" applyAlignment="1" applyProtection="1">
      <alignment horizontal="center" vertical="center" wrapText="1"/>
      <protection hidden="1"/>
    </xf>
    <xf numFmtId="1" fontId="2" fillId="2" borderId="90" xfId="17" applyNumberFormat="1" applyFont="1" applyFill="1" applyBorder="1" applyAlignment="1" applyProtection="1">
      <alignment horizontal="center" vertical="center" wrapText="1"/>
      <protection hidden="1"/>
    </xf>
    <xf numFmtId="0" fontId="2" fillId="2" borderId="90" xfId="17" applyFont="1" applyFill="1" applyBorder="1" applyAlignment="1" applyProtection="1">
      <alignment horizontal="center" vertical="center" wrapText="1"/>
      <protection hidden="1"/>
    </xf>
    <xf numFmtId="0" fontId="2" fillId="6" borderId="87" xfId="17" applyFont="1" applyFill="1" applyProtection="1">
      <protection hidden="1"/>
    </xf>
    <xf numFmtId="0" fontId="17" fillId="6" borderId="87" xfId="17" applyFont="1" applyFill="1" applyProtection="1">
      <protection hidden="1"/>
    </xf>
    <xf numFmtId="0" fontId="17" fillId="6" borderId="87" xfId="17" applyFont="1" applyFill="1" applyAlignment="1" applyProtection="1">
      <alignment horizontal="left" vertical="justify" wrapText="1"/>
      <protection hidden="1"/>
    </xf>
    <xf numFmtId="0" fontId="34" fillId="6" borderId="87" xfId="17" applyFont="1" applyFill="1" applyAlignment="1" applyProtection="1">
      <alignment horizontal="left" vertical="center" wrapText="1"/>
      <protection hidden="1"/>
    </xf>
    <xf numFmtId="0" fontId="17" fillId="2" borderId="87" xfId="17" applyFont="1" applyFill="1" applyProtection="1">
      <protection hidden="1"/>
    </xf>
    <xf numFmtId="0" fontId="34" fillId="6" borderId="87" xfId="17" applyFont="1" applyFill="1" applyAlignment="1" applyProtection="1">
      <alignment vertical="center" wrapText="1"/>
      <protection hidden="1"/>
    </xf>
    <xf numFmtId="1" fontId="36" fillId="0" borderId="88" xfId="17" applyNumberFormat="1" applyFont="1" applyBorder="1" applyAlignment="1" applyProtection="1">
      <alignment horizontal="center"/>
      <protection locked="0"/>
    </xf>
    <xf numFmtId="1" fontId="36" fillId="0" borderId="87" xfId="17" applyNumberFormat="1" applyFont="1" applyAlignment="1">
      <alignment horizontal="center"/>
    </xf>
    <xf numFmtId="0" fontId="34" fillId="0" borderId="87" xfId="17" applyFont="1" applyAlignment="1">
      <alignment wrapText="1"/>
    </xf>
    <xf numFmtId="0" fontId="36" fillId="0" borderId="87" xfId="17" applyFont="1" applyAlignment="1">
      <alignment horizontal="center"/>
    </xf>
    <xf numFmtId="14" fontId="34" fillId="0" borderId="88" xfId="17" applyNumberFormat="1" applyFont="1" applyBorder="1" applyAlignment="1" applyProtection="1">
      <alignment horizontal="left" vertical="center" wrapText="1"/>
      <protection locked="0"/>
    </xf>
    <xf numFmtId="0" fontId="34" fillId="8" borderId="125" xfId="20" applyFont="1" applyFill="1" applyBorder="1" applyAlignment="1" applyProtection="1">
      <alignment horizontal="center" vertical="center" wrapText="1"/>
      <protection hidden="1"/>
    </xf>
    <xf numFmtId="0" fontId="2" fillId="2" borderId="87" xfId="17" applyFont="1" applyFill="1" applyAlignment="1" applyProtection="1">
      <alignment horizontal="center"/>
      <protection hidden="1"/>
    </xf>
    <xf numFmtId="2" fontId="2" fillId="2" borderId="86" xfId="17" applyNumberFormat="1" applyFont="1" applyFill="1" applyBorder="1" applyAlignment="1" applyProtection="1">
      <alignment horizontal="center" vertical="center" wrapText="1"/>
      <protection locked="0"/>
    </xf>
    <xf numFmtId="0" fontId="2" fillId="6" borderId="86" xfId="17" applyFont="1" applyFill="1" applyBorder="1" applyAlignment="1" applyProtection="1">
      <alignment horizontal="center" vertical="center" wrapText="1"/>
      <protection locked="0"/>
    </xf>
    <xf numFmtId="0" fontId="2" fillId="6" borderId="93" xfId="17" applyFont="1" applyFill="1" applyBorder="1" applyAlignment="1" applyProtection="1">
      <alignment horizontal="center" vertical="center" wrapText="1"/>
      <protection hidden="1"/>
    </xf>
    <xf numFmtId="9" fontId="17" fillId="6" borderId="86" xfId="23" applyFont="1" applyFill="1" applyBorder="1" applyAlignment="1" applyProtection="1">
      <alignment horizontal="center" vertical="center" wrapText="1"/>
    </xf>
    <xf numFmtId="0" fontId="2" fillId="6" borderId="61" xfId="17" applyFont="1" applyFill="1" applyBorder="1" applyAlignment="1" applyProtection="1">
      <alignment horizontal="center" vertical="center" wrapText="1"/>
      <protection locked="0"/>
    </xf>
    <xf numFmtId="0" fontId="2" fillId="2" borderId="87" xfId="17" applyFont="1" applyFill="1" applyAlignment="1" applyProtection="1">
      <alignment vertical="center" wrapText="1"/>
      <protection hidden="1"/>
    </xf>
    <xf numFmtId="15" fontId="17" fillId="6" borderId="128" xfId="17" applyNumberFormat="1" applyFont="1" applyFill="1" applyBorder="1" applyAlignment="1" applyProtection="1">
      <alignment vertical="top" wrapText="1"/>
      <protection hidden="1"/>
    </xf>
    <xf numFmtId="15" fontId="17" fillId="6" borderId="58" xfId="17" applyNumberFormat="1" applyFont="1" applyFill="1" applyBorder="1" applyAlignment="1" applyProtection="1">
      <alignment vertical="top" wrapText="1"/>
      <protection hidden="1"/>
    </xf>
    <xf numFmtId="172" fontId="2" fillId="6" borderId="87" xfId="17" applyNumberFormat="1" applyFont="1" applyFill="1" applyAlignment="1" applyProtection="1">
      <alignment horizontal="center"/>
      <protection hidden="1"/>
    </xf>
    <xf numFmtId="2" fontId="2" fillId="6" borderId="87" xfId="17" applyNumberFormat="1" applyFont="1" applyFill="1" applyProtection="1">
      <protection hidden="1"/>
    </xf>
    <xf numFmtId="0" fontId="2" fillId="0" borderId="87" xfId="19" applyFont="1" applyProtection="1">
      <protection hidden="1"/>
    </xf>
    <xf numFmtId="0" fontId="2" fillId="6" borderId="87" xfId="19" applyFont="1" applyFill="1" applyProtection="1">
      <protection hidden="1"/>
    </xf>
    <xf numFmtId="0" fontId="17" fillId="6" borderId="87" xfId="17" applyFont="1" applyFill="1" applyAlignment="1" applyProtection="1">
      <alignment vertical="center" wrapText="1"/>
      <protection hidden="1"/>
    </xf>
    <xf numFmtId="0" fontId="17" fillId="6" borderId="87" xfId="17" applyFont="1" applyFill="1" applyAlignment="1" applyProtection="1">
      <alignment horizontal="left" vertical="center" wrapText="1"/>
      <protection hidden="1"/>
    </xf>
    <xf numFmtId="0" fontId="2" fillId="6" borderId="87" xfId="17" applyFont="1" applyFill="1" applyAlignment="1" applyProtection="1">
      <alignment vertical="center" wrapText="1"/>
      <protection hidden="1"/>
    </xf>
    <xf numFmtId="9" fontId="2" fillId="6" borderId="87" xfId="23" applyFont="1" applyFill="1" applyAlignment="1" applyProtection="1">
      <alignment vertical="center" wrapText="1"/>
      <protection hidden="1"/>
    </xf>
    <xf numFmtId="0" fontId="2" fillId="0" borderId="87" xfId="17" applyFont="1" applyAlignment="1" applyProtection="1">
      <alignment vertical="center" wrapText="1"/>
      <protection hidden="1"/>
    </xf>
    <xf numFmtId="0" fontId="44" fillId="0" borderId="87" xfId="17" applyFont="1"/>
    <xf numFmtId="0" fontId="34" fillId="0" borderId="55" xfId="17" applyFont="1" applyBorder="1" applyAlignment="1">
      <alignment horizontal="left"/>
    </xf>
    <xf numFmtId="0" fontId="17" fillId="0" borderId="87" xfId="17" applyFont="1" applyAlignment="1" applyProtection="1">
      <alignment horizontal="left" vertical="center" wrapText="1"/>
      <protection hidden="1"/>
    </xf>
    <xf numFmtId="0" fontId="34" fillId="0" borderId="87" xfId="17" applyFont="1" applyAlignment="1">
      <alignment horizontal="left"/>
    </xf>
    <xf numFmtId="14" fontId="36" fillId="0" borderId="9" xfId="17" applyNumberFormat="1" applyFont="1" applyBorder="1" applyAlignment="1" applyProtection="1">
      <alignment horizontal="center"/>
      <protection locked="0"/>
    </xf>
    <xf numFmtId="20" fontId="36" fillId="0" borderId="63" xfId="17" applyNumberFormat="1" applyFont="1" applyBorder="1" applyAlignment="1" applyProtection="1">
      <alignment horizontal="center"/>
      <protection locked="0"/>
    </xf>
    <xf numFmtId="14" fontId="39" fillId="0" borderId="116" xfId="17" applyNumberFormat="1" applyFont="1" applyBorder="1" applyAlignment="1" applyProtection="1">
      <alignment horizontal="center"/>
      <protection locked="0"/>
    </xf>
    <xf numFmtId="0" fontId="34" fillId="0" borderId="41" xfId="17" applyFont="1" applyBorder="1" applyAlignment="1">
      <alignment horizontal="left"/>
    </xf>
    <xf numFmtId="14" fontId="36" fillId="0" borderId="12" xfId="17" applyNumberFormat="1" applyFont="1" applyBorder="1" applyAlignment="1" applyProtection="1">
      <alignment horizontal="center"/>
      <protection locked="0"/>
    </xf>
    <xf numFmtId="20" fontId="36" fillId="0" borderId="39" xfId="17" applyNumberFormat="1" applyFont="1" applyBorder="1" applyAlignment="1" applyProtection="1">
      <alignment horizontal="center"/>
      <protection locked="0"/>
    </xf>
    <xf numFmtId="14" fontId="39" fillId="0" borderId="103" xfId="17" applyNumberFormat="1" applyFont="1" applyBorder="1" applyAlignment="1" applyProtection="1">
      <alignment horizontal="center"/>
      <protection locked="0"/>
    </xf>
    <xf numFmtId="0" fontId="39" fillId="0" borderId="59" xfId="17" applyFont="1" applyBorder="1" applyAlignment="1" applyProtection="1">
      <alignment horizontal="left"/>
      <protection locked="0"/>
    </xf>
    <xf numFmtId="0" fontId="39" fillId="0" borderId="57" xfId="17" applyFont="1" applyBorder="1" applyProtection="1">
      <protection locked="0"/>
    </xf>
    <xf numFmtId="0" fontId="52" fillId="0" borderId="87" xfId="17" applyFont="1" applyAlignment="1" applyProtection="1">
      <alignment vertical="center" wrapText="1"/>
      <protection hidden="1"/>
    </xf>
    <xf numFmtId="0" fontId="17" fillId="6" borderId="87" xfId="21" applyFont="1" applyFill="1" applyAlignment="1" applyProtection="1">
      <alignment vertical="center" wrapText="1"/>
      <protection hidden="1"/>
    </xf>
    <xf numFmtId="0" fontId="34" fillId="8" borderId="123" xfId="20" applyFont="1" applyFill="1" applyBorder="1" applyAlignment="1" applyProtection="1">
      <alignment horizontal="center" vertical="center" wrapText="1"/>
      <protection hidden="1"/>
    </xf>
    <xf numFmtId="0" fontId="34" fillId="8" borderId="124" xfId="20" applyFont="1" applyFill="1" applyBorder="1" applyAlignment="1" applyProtection="1">
      <alignment horizontal="center" vertical="center" wrapText="1"/>
      <protection hidden="1"/>
    </xf>
    <xf numFmtId="0" fontId="17" fillId="6" borderId="87" xfId="21" applyFont="1" applyFill="1" applyProtection="1">
      <protection hidden="1"/>
    </xf>
    <xf numFmtId="0" fontId="2" fillId="6" borderId="87" xfId="21" applyFont="1" applyFill="1" applyProtection="1">
      <protection hidden="1"/>
    </xf>
    <xf numFmtId="0" fontId="2" fillId="0" borderId="87" xfId="21" applyFont="1" applyProtection="1">
      <protection hidden="1"/>
    </xf>
    <xf numFmtId="0" fontId="2" fillId="2" borderId="86" xfId="17" applyFont="1" applyFill="1" applyBorder="1" applyAlignment="1" applyProtection="1">
      <alignment horizontal="center" vertical="center" wrapText="1"/>
      <protection locked="0"/>
    </xf>
    <xf numFmtId="168" fontId="2" fillId="2" borderId="86" xfId="17" applyNumberFormat="1" applyFont="1" applyFill="1" applyBorder="1" applyAlignment="1" applyProtection="1">
      <alignment horizontal="center" vertical="center" wrapText="1"/>
      <protection locked="0"/>
    </xf>
    <xf numFmtId="168" fontId="2" fillId="6" borderId="86" xfId="17" applyNumberFormat="1" applyFont="1" applyFill="1" applyBorder="1" applyAlignment="1" applyProtection="1">
      <alignment horizontal="center" vertical="center" wrapText="1"/>
      <protection hidden="1"/>
    </xf>
    <xf numFmtId="168" fontId="2" fillId="6" borderId="30" xfId="17" applyNumberFormat="1" applyFont="1" applyFill="1" applyBorder="1" applyAlignment="1" applyProtection="1">
      <alignment horizontal="center" vertical="center" wrapText="1"/>
      <protection hidden="1"/>
    </xf>
    <xf numFmtId="0" fontId="2" fillId="6" borderId="11" xfId="17" applyFont="1" applyFill="1" applyBorder="1" applyAlignment="1" applyProtection="1">
      <alignment horizontal="center" vertical="center" wrapText="1"/>
      <protection locked="0"/>
    </xf>
    <xf numFmtId="0" fontId="2" fillId="0" borderId="88" xfId="17" applyFont="1" applyBorder="1" applyAlignment="1" applyProtection="1">
      <alignment horizontal="center" vertical="center" wrapText="1"/>
      <protection hidden="1"/>
    </xf>
    <xf numFmtId="0" fontId="2" fillId="0" borderId="89" xfId="17" applyFont="1" applyBorder="1" applyAlignment="1" applyProtection="1">
      <alignment horizontal="center" vertical="center" wrapText="1"/>
      <protection locked="0"/>
    </xf>
    <xf numFmtId="0" fontId="2" fillId="0" borderId="11" xfId="17" applyFont="1" applyBorder="1" applyAlignment="1" applyProtection="1">
      <alignment horizontal="center" vertical="center" wrapText="1"/>
      <protection locked="0"/>
    </xf>
    <xf numFmtId="168" fontId="2" fillId="0" borderId="87" xfId="17" applyNumberFormat="1" applyFont="1" applyAlignment="1" applyProtection="1">
      <alignment horizontal="center"/>
      <protection hidden="1"/>
    </xf>
    <xf numFmtId="177" fontId="17" fillId="0" borderId="89" xfId="23" applyNumberFormat="1" applyFont="1" applyBorder="1" applyAlignment="1" applyProtection="1">
      <alignment horizontal="center" vertical="center" wrapText="1"/>
    </xf>
    <xf numFmtId="0" fontId="2" fillId="2" borderId="89" xfId="17" applyFont="1" applyFill="1" applyBorder="1" applyAlignment="1" applyProtection="1">
      <alignment horizontal="center" vertical="center" wrapText="1"/>
      <protection locked="0"/>
    </xf>
    <xf numFmtId="0" fontId="2" fillId="0" borderId="89" xfId="17" applyFont="1" applyBorder="1" applyAlignment="1" applyProtection="1">
      <alignment vertical="center" wrapText="1"/>
      <protection locked="0"/>
    </xf>
    <xf numFmtId="0" fontId="2" fillId="0" borderId="83" xfId="17" applyFont="1" applyBorder="1" applyAlignment="1" applyProtection="1">
      <alignment vertical="center" wrapText="1"/>
      <protection locked="0"/>
    </xf>
    <xf numFmtId="15" fontId="17" fillId="6" borderId="119" xfId="17" applyNumberFormat="1" applyFont="1" applyFill="1" applyBorder="1" applyAlignment="1" applyProtection="1">
      <alignment vertical="center" wrapText="1"/>
      <protection hidden="1"/>
    </xf>
    <xf numFmtId="0" fontId="2" fillId="0" borderId="87" xfId="17" applyFont="1" applyAlignment="1" applyProtection="1">
      <alignment horizontal="center"/>
      <protection hidden="1"/>
    </xf>
    <xf numFmtId="0" fontId="2" fillId="19" borderId="87" xfId="17" applyFont="1" applyFill="1" applyAlignment="1" applyProtection="1">
      <alignment horizontal="center"/>
      <protection hidden="1"/>
    </xf>
    <xf numFmtId="15" fontId="17" fillId="6" borderId="59" xfId="17" applyNumberFormat="1" applyFont="1" applyFill="1" applyBorder="1" applyAlignment="1" applyProtection="1">
      <alignment vertical="center" wrapText="1"/>
      <protection hidden="1"/>
    </xf>
    <xf numFmtId="172" fontId="2" fillId="6" borderId="87" xfId="17" applyNumberFormat="1" applyFont="1" applyFill="1" applyProtection="1">
      <protection hidden="1"/>
    </xf>
    <xf numFmtId="2" fontId="2" fillId="6" borderId="87" xfId="17" applyNumberFormat="1" applyFont="1" applyFill="1" applyAlignment="1" applyProtection="1">
      <alignment vertical="center" wrapText="1"/>
      <protection hidden="1"/>
    </xf>
    <xf numFmtId="0" fontId="18" fillId="2" borderId="87" xfId="19" applyFont="1" applyFill="1" applyAlignment="1" applyProtection="1">
      <alignment vertical="center" wrapText="1"/>
      <protection hidden="1"/>
    </xf>
    <xf numFmtId="0" fontId="18" fillId="2" borderId="87" xfId="17" applyFont="1" applyFill="1" applyAlignment="1" applyProtection="1">
      <alignment vertical="center" wrapText="1"/>
      <protection hidden="1"/>
    </xf>
    <xf numFmtId="0" fontId="18" fillId="6" borderId="87" xfId="17" applyFont="1" applyFill="1" applyAlignment="1" applyProtection="1">
      <alignment horizontal="center" vertical="center" wrapText="1"/>
      <protection hidden="1"/>
    </xf>
    <xf numFmtId="0" fontId="34" fillId="3" borderId="90" xfId="17" applyFont="1" applyFill="1" applyBorder="1" applyAlignment="1" applyProtection="1">
      <alignment horizontal="center" vertical="center" wrapText="1"/>
      <protection hidden="1"/>
    </xf>
    <xf numFmtId="0" fontId="18" fillId="0" borderId="90" xfId="17" applyFont="1" applyBorder="1" applyAlignment="1" applyProtection="1">
      <alignment horizontal="center" vertical="center" wrapText="1"/>
      <protection hidden="1"/>
    </xf>
    <xf numFmtId="0" fontId="18" fillId="2" borderId="90" xfId="17" applyFont="1" applyFill="1" applyBorder="1" applyAlignment="1" applyProtection="1">
      <alignment horizontal="center" vertical="center" wrapText="1"/>
      <protection hidden="1"/>
    </xf>
    <xf numFmtId="0" fontId="18" fillId="6" borderId="87" xfId="17" applyFont="1" applyFill="1" applyAlignment="1" applyProtection="1">
      <alignment vertical="center" wrapText="1"/>
      <protection hidden="1"/>
    </xf>
    <xf numFmtId="0" fontId="34" fillId="6" borderId="87" xfId="17" applyFont="1" applyFill="1" applyAlignment="1" applyProtection="1">
      <alignment horizontal="center" vertical="center" wrapText="1"/>
      <protection hidden="1"/>
    </xf>
    <xf numFmtId="0" fontId="34" fillId="0" borderId="91" xfId="17" applyFont="1" applyBorder="1" applyAlignment="1">
      <alignment horizontal="left"/>
    </xf>
    <xf numFmtId="14" fontId="36" fillId="0" borderId="39" xfId="17" applyNumberFormat="1" applyFont="1" applyBorder="1" applyAlignment="1" applyProtection="1">
      <alignment horizontal="center"/>
      <protection locked="0"/>
    </xf>
    <xf numFmtId="0" fontId="34" fillId="6" borderId="87" xfId="21" applyFont="1" applyFill="1" applyAlignment="1" applyProtection="1">
      <alignment vertical="center" wrapText="1"/>
      <protection hidden="1"/>
    </xf>
    <xf numFmtId="0" fontId="39" fillId="6" borderId="82" xfId="17" applyFont="1" applyFill="1" applyBorder="1" applyAlignment="1" applyProtection="1">
      <alignment horizontal="center" vertical="center" wrapText="1"/>
      <protection hidden="1"/>
    </xf>
    <xf numFmtId="0" fontId="18" fillId="6" borderId="87" xfId="21" applyFont="1" applyFill="1" applyAlignment="1" applyProtection="1">
      <alignment vertical="center" wrapText="1"/>
      <protection hidden="1"/>
    </xf>
    <xf numFmtId="0" fontId="34" fillId="6" borderId="58" xfId="17" applyFont="1" applyFill="1" applyBorder="1" applyAlignment="1" applyProtection="1">
      <alignment vertical="center" wrapText="1"/>
      <protection hidden="1"/>
    </xf>
    <xf numFmtId="0" fontId="55" fillId="0" borderId="58" xfId="17" applyFont="1" applyBorder="1" applyAlignment="1" applyProtection="1">
      <alignment vertical="center" wrapText="1"/>
      <protection hidden="1"/>
    </xf>
    <xf numFmtId="0" fontId="55" fillId="6" borderId="58" xfId="17" applyFont="1" applyFill="1" applyBorder="1" applyAlignment="1" applyProtection="1">
      <alignment horizontal="right" vertical="center" wrapText="1"/>
      <protection hidden="1"/>
    </xf>
    <xf numFmtId="0" fontId="55" fillId="6" borderId="58" xfId="17" applyFont="1" applyFill="1" applyBorder="1" applyAlignment="1" applyProtection="1">
      <alignment vertical="center" wrapText="1"/>
      <protection hidden="1"/>
    </xf>
    <xf numFmtId="0" fontId="18" fillId="2" borderId="87" xfId="17" applyFont="1" applyFill="1" applyAlignment="1" applyProtection="1">
      <alignment horizontal="center" vertical="center" wrapText="1"/>
      <protection hidden="1"/>
    </xf>
    <xf numFmtId="173" fontId="2" fillId="6" borderId="89" xfId="17" applyNumberFormat="1" applyFont="1" applyFill="1" applyBorder="1" applyAlignment="1" applyProtection="1">
      <alignment horizontal="center" vertical="center" wrapText="1"/>
      <protection hidden="1"/>
    </xf>
    <xf numFmtId="168" fontId="2" fillId="6" borderId="89" xfId="17" applyNumberFormat="1" applyFont="1" applyFill="1" applyBorder="1" applyAlignment="1" applyProtection="1">
      <alignment horizontal="center" vertical="center" wrapText="1"/>
      <protection hidden="1"/>
    </xf>
    <xf numFmtId="0" fontId="2" fillId="0" borderId="10" xfId="17" applyFont="1" applyBorder="1" applyAlignment="1" applyProtection="1">
      <alignment horizontal="center" vertical="center" wrapText="1"/>
      <protection hidden="1"/>
    </xf>
    <xf numFmtId="2" fontId="18" fillId="0" borderId="122" xfId="22" applyNumberFormat="1" applyFont="1" applyBorder="1" applyAlignment="1" applyProtection="1">
      <alignment horizontal="center" vertical="center" wrapText="1"/>
      <protection hidden="1"/>
    </xf>
    <xf numFmtId="0" fontId="2" fillId="0" borderId="83" xfId="17" applyFont="1" applyBorder="1" applyAlignment="1" applyProtection="1">
      <alignment horizontal="center" vertical="center" wrapText="1"/>
      <protection locked="0"/>
    </xf>
    <xf numFmtId="15" fontId="34" fillId="6" borderId="119" xfId="17" applyNumberFormat="1" applyFont="1" applyFill="1" applyBorder="1" applyAlignment="1" applyProtection="1">
      <alignment vertical="center" wrapText="1"/>
      <protection hidden="1"/>
    </xf>
    <xf numFmtId="15" fontId="34" fillId="6" borderId="59" xfId="17" applyNumberFormat="1" applyFont="1" applyFill="1" applyBorder="1" applyAlignment="1" applyProtection="1">
      <alignment vertical="center" wrapText="1"/>
      <protection hidden="1"/>
    </xf>
    <xf numFmtId="15" fontId="18" fillId="6" borderId="87" xfId="17" applyNumberFormat="1" applyFont="1" applyFill="1" applyAlignment="1" applyProtection="1">
      <alignment vertical="center" wrapText="1"/>
      <protection hidden="1"/>
    </xf>
    <xf numFmtId="0" fontId="18" fillId="6" borderId="87" xfId="17" applyFont="1" applyFill="1" applyProtection="1">
      <protection hidden="1"/>
    </xf>
    <xf numFmtId="0" fontId="18" fillId="0" borderId="90" xfId="21" applyFont="1" applyBorder="1" applyAlignment="1" applyProtection="1">
      <alignment horizontal="center" vertical="center" wrapText="1"/>
      <protection hidden="1"/>
    </xf>
    <xf numFmtId="172" fontId="18" fillId="2" borderId="88" xfId="21" applyNumberFormat="1" applyFont="1" applyFill="1" applyBorder="1" applyAlignment="1" applyProtection="1">
      <alignment horizontal="center" vertical="center" wrapText="1"/>
      <protection hidden="1"/>
    </xf>
    <xf numFmtId="0" fontId="18" fillId="2" borderId="90" xfId="21" applyFont="1" applyFill="1" applyBorder="1" applyAlignment="1" applyProtection="1">
      <alignment horizontal="center" vertical="center" wrapText="1"/>
      <protection hidden="1"/>
    </xf>
    <xf numFmtId="0" fontId="18" fillId="2" borderId="87" xfId="17" applyFont="1" applyFill="1" applyProtection="1">
      <protection hidden="1"/>
    </xf>
    <xf numFmtId="0" fontId="34" fillId="2" borderId="87" xfId="17" applyFont="1" applyFill="1" applyAlignment="1" applyProtection="1">
      <alignment horizontal="center" vertical="center" wrapText="1"/>
      <protection hidden="1"/>
    </xf>
    <xf numFmtId="0" fontId="17" fillId="6" borderId="87" xfId="17" applyFont="1" applyFill="1" applyAlignment="1" applyProtection="1">
      <alignment horizontal="center"/>
      <protection hidden="1"/>
    </xf>
    <xf numFmtId="0" fontId="34" fillId="5" borderId="41" xfId="20" applyFont="1" applyFill="1" applyBorder="1" applyAlignment="1">
      <alignment horizontal="left" vertical="center" wrapText="1"/>
    </xf>
    <xf numFmtId="0" fontId="34" fillId="5" borderId="87" xfId="20" applyFont="1" applyFill="1" applyAlignment="1">
      <alignment horizontal="left" vertical="center" wrapText="1"/>
    </xf>
    <xf numFmtId="0" fontId="34" fillId="5" borderId="55" xfId="20" applyFont="1" applyFill="1" applyBorder="1" applyAlignment="1">
      <alignment horizontal="left" vertical="center" wrapText="1"/>
    </xf>
    <xf numFmtId="0" fontId="36" fillId="0" borderId="87" xfId="17" applyFont="1" applyAlignment="1" applyProtection="1">
      <alignment horizontal="center"/>
      <protection locked="0"/>
    </xf>
    <xf numFmtId="0" fontId="44" fillId="0" borderId="58" xfId="17" applyFont="1" applyBorder="1"/>
    <xf numFmtId="0" fontId="34" fillId="5" borderId="58" xfId="20" applyFont="1" applyFill="1" applyBorder="1" applyAlignment="1">
      <alignment horizontal="left" vertical="center" wrapText="1"/>
    </xf>
    <xf numFmtId="14" fontId="36" fillId="0" borderId="115" xfId="17" applyNumberFormat="1" applyFont="1" applyBorder="1" applyAlignment="1" applyProtection="1">
      <alignment horizontal="center"/>
      <protection locked="0"/>
    </xf>
    <xf numFmtId="20" fontId="36" fillId="0" borderId="8" xfId="17" applyNumberFormat="1" applyFont="1" applyBorder="1" applyAlignment="1" applyProtection="1">
      <alignment horizontal="center"/>
      <protection locked="0"/>
    </xf>
    <xf numFmtId="0" fontId="18" fillId="0" borderId="99" xfId="17" applyFont="1" applyBorder="1"/>
    <xf numFmtId="0" fontId="18" fillId="0" borderId="117" xfId="17" applyFont="1" applyBorder="1"/>
    <xf numFmtId="0" fontId="39" fillId="0" borderId="104" xfId="17" applyFont="1" applyBorder="1" applyAlignment="1" applyProtection="1">
      <alignment horizontal="left"/>
      <protection locked="0"/>
    </xf>
    <xf numFmtId="0" fontId="39" fillId="0" borderId="105" xfId="17" applyFont="1" applyBorder="1" applyProtection="1">
      <protection locked="0"/>
    </xf>
    <xf numFmtId="0" fontId="34" fillId="6" borderId="85" xfId="17" applyFont="1" applyFill="1" applyBorder="1" applyAlignment="1">
      <alignment horizontal="left" vertical="center" wrapText="1"/>
    </xf>
    <xf numFmtId="164" fontId="35" fillId="8" borderId="95" xfId="18" applyNumberFormat="1" applyFont="1" applyFill="1" applyBorder="1" applyAlignment="1" applyProtection="1">
      <alignment horizontal="center" vertical="center" wrapText="1"/>
      <protection locked="0"/>
    </xf>
    <xf numFmtId="0" fontId="34" fillId="0" borderId="41" xfId="17" applyFont="1" applyBorder="1"/>
    <xf numFmtId="0" fontId="34" fillId="0" borderId="55" xfId="17" applyFont="1" applyBorder="1"/>
    <xf numFmtId="168" fontId="2" fillId="6" borderId="42" xfId="17" applyNumberFormat="1" applyFont="1" applyFill="1" applyBorder="1" applyAlignment="1" applyProtection="1">
      <alignment horizontal="center"/>
      <protection locked="0"/>
    </xf>
    <xf numFmtId="0" fontId="18" fillId="2" borderId="42" xfId="19" applyFont="1" applyFill="1" applyBorder="1" applyAlignment="1" applyProtection="1">
      <alignment horizontal="center" vertical="center" wrapText="1"/>
      <protection locked="0"/>
    </xf>
    <xf numFmtId="0" fontId="18" fillId="0" borderId="87" xfId="17" applyFont="1" applyProtection="1">
      <protection hidden="1"/>
    </xf>
    <xf numFmtId="0" fontId="34" fillId="5" borderId="82" xfId="20" applyFont="1" applyFill="1" applyBorder="1" applyAlignment="1" applyProtection="1">
      <alignment vertical="center" wrapText="1"/>
      <protection hidden="1"/>
    </xf>
    <xf numFmtId="0" fontId="18" fillId="6" borderId="87" xfId="22" applyFont="1" applyFill="1" applyAlignment="1" applyProtection="1">
      <alignment horizontal="center"/>
      <protection hidden="1"/>
    </xf>
    <xf numFmtId="0" fontId="2" fillId="0" borderId="86" xfId="22" applyFont="1" applyBorder="1" applyAlignment="1" applyProtection="1">
      <alignment horizontal="center" vertical="center" wrapText="1"/>
      <protection locked="0"/>
    </xf>
    <xf numFmtId="0" fontId="2" fillId="16" borderId="89" xfId="17" applyFont="1" applyFill="1" applyBorder="1" applyAlignment="1" applyProtection="1">
      <alignment horizontal="center" vertical="center" wrapText="1"/>
      <protection hidden="1"/>
    </xf>
    <xf numFmtId="1" fontId="17" fillId="0" borderId="89" xfId="23" applyNumberFormat="1" applyFont="1" applyBorder="1" applyAlignment="1" applyProtection="1">
      <alignment horizontal="center" vertical="center" wrapText="1"/>
    </xf>
    <xf numFmtId="0" fontId="2" fillId="0" borderId="86" xfId="17" applyFont="1" applyBorder="1" applyAlignment="1" applyProtection="1">
      <alignment horizontal="center" vertical="center" wrapText="1"/>
      <protection locked="0"/>
    </xf>
    <xf numFmtId="0" fontId="18" fillId="2" borderId="87" xfId="22" applyFont="1" applyFill="1" applyAlignment="1" applyProtection="1">
      <alignment vertical="center" wrapText="1"/>
      <protection hidden="1"/>
    </xf>
    <xf numFmtId="0" fontId="2" fillId="0" borderId="89" xfId="22" applyFont="1" applyBorder="1" applyAlignment="1" applyProtection="1">
      <alignment horizontal="center" vertical="center" wrapText="1"/>
      <protection locked="0"/>
    </xf>
    <xf numFmtId="9" fontId="17" fillId="0" borderId="89" xfId="23" applyFont="1" applyBorder="1" applyAlignment="1" applyProtection="1">
      <alignment horizontal="center" vertical="center" wrapText="1"/>
    </xf>
    <xf numFmtId="168" fontId="2" fillId="0" borderId="89" xfId="22" applyNumberFormat="1" applyFont="1" applyBorder="1" applyAlignment="1" applyProtection="1">
      <alignment horizontal="center" vertical="center" wrapText="1"/>
      <protection locked="0"/>
    </xf>
    <xf numFmtId="0" fontId="2" fillId="0" borderId="83" xfId="22" applyFont="1" applyBorder="1" applyAlignment="1" applyProtection="1">
      <alignment horizontal="center" vertical="center" wrapText="1"/>
      <protection locked="0"/>
    </xf>
    <xf numFmtId="15" fontId="34" fillId="6" borderId="119" xfId="25" applyNumberFormat="1" applyFont="1" applyFill="1" applyBorder="1" applyAlignment="1" applyProtection="1">
      <alignment vertical="top"/>
      <protection hidden="1"/>
    </xf>
    <xf numFmtId="15" fontId="34" fillId="6" borderId="1" xfId="25" applyNumberFormat="1" applyFont="1" applyFill="1" applyBorder="1" applyAlignment="1" applyProtection="1">
      <alignment vertical="top"/>
      <protection locked="0"/>
    </xf>
    <xf numFmtId="15" fontId="34" fillId="6" borderId="117" xfId="25" applyNumberFormat="1" applyFont="1" applyFill="1" applyBorder="1" applyAlignment="1" applyProtection="1">
      <alignment vertical="top"/>
      <protection locked="0"/>
    </xf>
    <xf numFmtId="15" fontId="34" fillId="6" borderId="59" xfId="25" applyNumberFormat="1" applyFont="1" applyFill="1" applyBorder="1" applyAlignment="1" applyProtection="1">
      <alignment vertical="top"/>
      <protection hidden="1"/>
    </xf>
    <xf numFmtId="15" fontId="34" fillId="6" borderId="58" xfId="25" applyNumberFormat="1" applyFont="1" applyFill="1" applyBorder="1" applyAlignment="1" applyProtection="1">
      <alignment vertical="top"/>
      <protection locked="0"/>
    </xf>
    <xf numFmtId="15" fontId="34" fillId="6" borderId="57" xfId="25" applyNumberFormat="1" applyFont="1" applyFill="1" applyBorder="1" applyAlignment="1" applyProtection="1">
      <alignment vertical="top"/>
      <protection locked="0"/>
    </xf>
    <xf numFmtId="0" fontId="18" fillId="6" borderId="87" xfId="17" applyFont="1" applyFill="1" applyAlignment="1" applyProtection="1">
      <alignment horizontal="center"/>
      <protection hidden="1"/>
    </xf>
    <xf numFmtId="0" fontId="18" fillId="6" borderId="87" xfId="22" applyFont="1" applyFill="1" applyProtection="1">
      <protection hidden="1"/>
    </xf>
    <xf numFmtId="172" fontId="18" fillId="2" borderId="90" xfId="21" applyNumberFormat="1" applyFont="1" applyFill="1" applyBorder="1" applyAlignment="1" applyProtection="1">
      <alignment horizontal="center" vertical="center" wrapText="1"/>
      <protection hidden="1"/>
    </xf>
    <xf numFmtId="0" fontId="34" fillId="6" borderId="96" xfId="17" applyFont="1" applyFill="1" applyBorder="1" applyProtection="1">
      <protection hidden="1"/>
    </xf>
    <xf numFmtId="0" fontId="34" fillId="6" borderId="87" xfId="17" applyFont="1" applyFill="1" applyProtection="1">
      <protection hidden="1"/>
    </xf>
    <xf numFmtId="0" fontId="34" fillId="6" borderId="87" xfId="17" applyFont="1" applyFill="1" applyAlignment="1" applyProtection="1">
      <alignment horizontal="left" vertical="justify" wrapText="1"/>
      <protection hidden="1"/>
    </xf>
    <xf numFmtId="0" fontId="34" fillId="8" borderId="114" xfId="20" applyFont="1" applyFill="1" applyBorder="1" applyAlignment="1" applyProtection="1">
      <alignment horizontal="center" vertical="center" wrapText="1"/>
      <protection hidden="1"/>
    </xf>
    <xf numFmtId="1" fontId="18" fillId="6" borderId="86" xfId="25" applyNumberFormat="1" applyFont="1" applyFill="1" applyBorder="1" applyAlignment="1" applyProtection="1">
      <alignment horizontal="center" vertical="center" wrapText="1"/>
      <protection locked="0"/>
    </xf>
    <xf numFmtId="2" fontId="18" fillId="6" borderId="86" xfId="25" applyNumberFormat="1" applyFont="1" applyFill="1" applyBorder="1" applyAlignment="1" applyProtection="1">
      <alignment horizontal="center"/>
      <protection locked="0"/>
    </xf>
    <xf numFmtId="168" fontId="18" fillId="6" borderId="89" xfId="25" applyNumberFormat="1" applyFont="1" applyFill="1" applyBorder="1" applyAlignment="1" applyProtection="1">
      <alignment horizontal="center"/>
      <protection locked="0"/>
    </xf>
    <xf numFmtId="168" fontId="18" fillId="6" borderId="55" xfId="25" applyNumberFormat="1" applyFont="1" applyFill="1" applyBorder="1" applyAlignment="1" applyProtection="1">
      <alignment horizontal="center"/>
      <protection locked="0"/>
    </xf>
    <xf numFmtId="165" fontId="18" fillId="6" borderId="61" xfId="25" applyNumberFormat="1" applyFont="1" applyFill="1" applyBorder="1" applyAlignment="1" applyProtection="1">
      <alignment horizontal="center"/>
      <protection locked="0"/>
    </xf>
    <xf numFmtId="2" fontId="18" fillId="9" borderId="9" xfId="22" applyNumberFormat="1" applyFont="1" applyFill="1" applyBorder="1" applyAlignment="1" applyProtection="1">
      <alignment horizontal="center" vertical="center" wrapText="1"/>
      <protection hidden="1"/>
    </xf>
    <xf numFmtId="2" fontId="18" fillId="0" borderId="63" xfId="22" applyNumberFormat="1" applyFont="1" applyBorder="1" applyAlignment="1" applyProtection="1">
      <alignment horizontal="center" vertical="center" wrapText="1"/>
      <protection hidden="1"/>
    </xf>
    <xf numFmtId="0" fontId="18" fillId="6" borderId="89" xfId="17" applyFont="1" applyFill="1" applyBorder="1" applyAlignment="1" applyProtection="1">
      <alignment horizontal="center" vertical="center"/>
      <protection locked="0"/>
    </xf>
    <xf numFmtId="0" fontId="18" fillId="6" borderId="11" xfId="17" applyFont="1" applyFill="1" applyBorder="1" applyAlignment="1" applyProtection="1">
      <alignment horizontal="center" vertical="center" wrapText="1"/>
      <protection locked="0"/>
    </xf>
    <xf numFmtId="2" fontId="18" fillId="9" borderId="10" xfId="22" applyNumberFormat="1" applyFont="1" applyFill="1" applyBorder="1" applyAlignment="1" applyProtection="1">
      <alignment horizontal="center" vertical="center" wrapText="1"/>
      <protection hidden="1"/>
    </xf>
    <xf numFmtId="2" fontId="18" fillId="0" borderId="89" xfId="22" applyNumberFormat="1" applyFont="1" applyBorder="1" applyAlignment="1" applyProtection="1">
      <alignment horizontal="center" vertical="center" wrapText="1"/>
      <protection hidden="1"/>
    </xf>
    <xf numFmtId="9" fontId="34" fillId="6" borderId="89" xfId="23" applyFont="1" applyFill="1" applyBorder="1" applyAlignment="1" applyProtection="1">
      <alignment horizontal="center" vertical="center"/>
    </xf>
    <xf numFmtId="2" fontId="18" fillId="0" borderId="83" xfId="22" applyNumberFormat="1" applyFont="1" applyBorder="1" applyAlignment="1" applyProtection="1">
      <alignment horizontal="center" vertical="center" wrapText="1"/>
      <protection hidden="1"/>
    </xf>
    <xf numFmtId="0" fontId="18" fillId="6" borderId="83" xfId="17" applyFont="1" applyFill="1" applyBorder="1" applyAlignment="1" applyProtection="1">
      <alignment horizontal="center" vertical="center"/>
      <protection locked="0"/>
    </xf>
    <xf numFmtId="15" fontId="34" fillId="6" borderId="60" xfId="25" applyNumberFormat="1" applyFont="1" applyFill="1" applyBorder="1" applyAlignment="1" applyProtection="1">
      <alignment vertical="top"/>
      <protection hidden="1"/>
    </xf>
    <xf numFmtId="0" fontId="18" fillId="2" borderId="87" xfId="17" applyFont="1" applyFill="1" applyAlignment="1" applyProtection="1">
      <alignment horizontal="center"/>
      <protection hidden="1"/>
    </xf>
    <xf numFmtId="15" fontId="18" fillId="6" borderId="87" xfId="19" applyNumberFormat="1" applyFont="1" applyFill="1" applyAlignment="1" applyProtection="1">
      <alignment vertical="center" wrapText="1"/>
      <protection hidden="1"/>
    </xf>
    <xf numFmtId="0" fontId="18" fillId="6" borderId="87" xfId="19" applyFont="1" applyFill="1" applyAlignment="1" applyProtection="1">
      <alignment vertical="center" wrapText="1"/>
      <protection hidden="1"/>
    </xf>
    <xf numFmtId="0" fontId="34" fillId="0" borderId="87" xfId="17" applyFont="1" applyAlignment="1" applyProtection="1">
      <alignment vertical="center" wrapText="1"/>
      <protection hidden="1"/>
    </xf>
    <xf numFmtId="0" fontId="18" fillId="0" borderId="87" xfId="17" applyFont="1" applyAlignment="1" applyProtection="1">
      <alignment vertical="center" wrapText="1"/>
      <protection hidden="1"/>
    </xf>
    <xf numFmtId="0" fontId="34" fillId="0" borderId="85" xfId="17" applyFont="1" applyBorder="1"/>
    <xf numFmtId="14" fontId="39" fillId="0" borderId="102" xfId="17" applyNumberFormat="1" applyFont="1" applyBorder="1" applyAlignment="1" applyProtection="1">
      <alignment horizontal="center"/>
      <protection locked="0"/>
    </xf>
    <xf numFmtId="0" fontId="42" fillId="6" borderId="87" xfId="17" applyFont="1" applyFill="1" applyAlignment="1" applyProtection="1">
      <alignment horizontal="center" vertical="center" wrapText="1"/>
      <protection hidden="1"/>
    </xf>
    <xf numFmtId="0" fontId="39" fillId="6" borderId="82" xfId="17" applyFont="1" applyFill="1" applyBorder="1" applyAlignment="1" applyProtection="1">
      <alignment vertical="center" wrapText="1"/>
      <protection hidden="1"/>
    </xf>
    <xf numFmtId="0" fontId="42" fillId="6" borderId="87" xfId="17" applyFont="1" applyFill="1" applyAlignment="1" applyProtection="1">
      <alignment horizontal="center" vertical="center"/>
      <protection hidden="1"/>
    </xf>
    <xf numFmtId="0" fontId="18" fillId="6" borderId="87" xfId="19" applyFont="1" applyFill="1" applyAlignment="1" applyProtection="1">
      <alignment horizontal="center" vertical="center" wrapText="1"/>
      <protection hidden="1"/>
    </xf>
    <xf numFmtId="0" fontId="34" fillId="6" borderId="87" xfId="17" applyFont="1" applyFill="1" applyAlignment="1" applyProtection="1">
      <alignment horizontal="center" vertical="center"/>
      <protection hidden="1"/>
    </xf>
    <xf numFmtId="0" fontId="2" fillId="0" borderId="86" xfId="19" applyFont="1" applyBorder="1" applyAlignment="1" applyProtection="1">
      <alignment horizontal="center" vertical="center" wrapText="1"/>
      <protection locked="0"/>
    </xf>
    <xf numFmtId="2" fontId="2" fillId="0" borderId="86" xfId="19" applyNumberFormat="1" applyFont="1" applyBorder="1" applyAlignment="1" applyProtection="1">
      <alignment horizontal="center" vertical="center" wrapText="1"/>
      <protection locked="0"/>
    </xf>
    <xf numFmtId="168" fontId="2" fillId="0" borderId="86" xfId="19" applyNumberFormat="1" applyFont="1" applyBorder="1" applyAlignment="1" applyProtection="1">
      <alignment horizontal="center" vertical="center" wrapText="1"/>
      <protection locked="0"/>
    </xf>
    <xf numFmtId="2" fontId="34" fillId="0" borderId="88" xfId="22" applyNumberFormat="1" applyFont="1" applyBorder="1" applyAlignment="1" applyProtection="1">
      <alignment horizontal="center" vertical="center" wrapText="1"/>
      <protection hidden="1"/>
    </xf>
    <xf numFmtId="2" fontId="18" fillId="0" borderId="110" xfId="22" applyNumberFormat="1" applyFont="1" applyBorder="1" applyAlignment="1" applyProtection="1">
      <alignment horizontal="center" vertical="center" wrapText="1"/>
      <protection hidden="1"/>
    </xf>
    <xf numFmtId="0" fontId="2" fillId="2" borderId="61" xfId="17" applyFont="1" applyFill="1" applyBorder="1" applyAlignment="1" applyProtection="1">
      <alignment horizontal="center" vertical="center" wrapText="1"/>
      <protection locked="0"/>
    </xf>
    <xf numFmtId="0" fontId="18" fillId="2" borderId="87" xfId="19" applyFont="1" applyFill="1" applyAlignment="1" applyProtection="1">
      <alignment horizontal="center" vertical="center" wrapText="1"/>
      <protection hidden="1"/>
    </xf>
    <xf numFmtId="0" fontId="2" fillId="0" borderId="89" xfId="19" applyFont="1" applyBorder="1" applyAlignment="1" applyProtection="1">
      <alignment horizontal="center" vertical="center" wrapText="1"/>
      <protection locked="0"/>
    </xf>
    <xf numFmtId="2" fontId="2" fillId="0" borderId="89" xfId="19" applyNumberFormat="1" applyFont="1" applyBorder="1" applyAlignment="1" applyProtection="1">
      <alignment horizontal="center" vertical="center" wrapText="1"/>
      <protection locked="0"/>
    </xf>
    <xf numFmtId="0" fontId="2" fillId="0" borderId="83" xfId="19" applyFont="1" applyBorder="1" applyAlignment="1" applyProtection="1">
      <alignment horizontal="center" vertical="center" wrapText="1"/>
      <protection locked="0"/>
    </xf>
    <xf numFmtId="2" fontId="2" fillId="0" borderId="83" xfId="19" applyNumberFormat="1" applyFont="1" applyBorder="1" applyAlignment="1" applyProtection="1">
      <alignment horizontal="center" vertical="center" wrapText="1"/>
      <protection locked="0"/>
    </xf>
    <xf numFmtId="9" fontId="17" fillId="2" borderId="83" xfId="23" applyFont="1" applyFill="1" applyBorder="1" applyAlignment="1" applyProtection="1">
      <alignment horizontal="center" vertical="center" wrapText="1"/>
    </xf>
    <xf numFmtId="176" fontId="17" fillId="2" borderId="60" xfId="19" applyNumberFormat="1" applyFont="1" applyFill="1" applyBorder="1" applyAlignment="1" applyProtection="1">
      <alignment vertical="top" wrapText="1"/>
      <protection locked="0"/>
    </xf>
    <xf numFmtId="176" fontId="17" fillId="2" borderId="59" xfId="19" applyNumberFormat="1" applyFont="1" applyFill="1" applyBorder="1" applyAlignment="1" applyProtection="1">
      <alignment vertical="top" wrapText="1"/>
      <protection locked="0"/>
    </xf>
    <xf numFmtId="176" fontId="17" fillId="2" borderId="87" xfId="19" applyNumberFormat="1" applyFont="1" applyFill="1" applyAlignment="1" applyProtection="1">
      <alignment vertical="center" wrapText="1"/>
      <protection locked="0"/>
    </xf>
    <xf numFmtId="176" fontId="17" fillId="2" borderId="111" xfId="19" applyNumberFormat="1" applyFont="1" applyFill="1" applyBorder="1" applyAlignment="1" applyProtection="1">
      <alignment vertical="center" wrapText="1"/>
      <protection locked="0"/>
    </xf>
    <xf numFmtId="0" fontId="2" fillId="2" borderId="87" xfId="19" applyFont="1" applyFill="1" applyAlignment="1" applyProtection="1">
      <alignment vertical="center" wrapText="1"/>
      <protection hidden="1"/>
    </xf>
    <xf numFmtId="0" fontId="2" fillId="6" borderId="87" xfId="17" applyFont="1" applyFill="1" applyAlignment="1" applyProtection="1">
      <alignment horizontal="left" vertical="center" wrapText="1"/>
      <protection hidden="1"/>
    </xf>
    <xf numFmtId="0" fontId="34" fillId="6" borderId="82" xfId="17" applyFont="1" applyFill="1" applyBorder="1" applyAlignment="1" applyProtection="1">
      <alignment horizontal="center" vertical="center" wrapText="1"/>
      <protection hidden="1"/>
    </xf>
    <xf numFmtId="0" fontId="2" fillId="2" borderId="87" xfId="17" applyFont="1" applyFill="1" applyAlignment="1" applyProtection="1">
      <alignment horizontal="center" vertical="center" wrapText="1"/>
      <protection hidden="1"/>
    </xf>
    <xf numFmtId="168" fontId="2" fillId="2" borderId="86" xfId="17" applyNumberFormat="1" applyFont="1" applyFill="1" applyBorder="1" applyAlignment="1" applyProtection="1">
      <alignment horizontal="center" vertical="center" wrapText="1"/>
      <protection hidden="1"/>
    </xf>
    <xf numFmtId="168" fontId="2" fillId="2" borderId="89" xfId="17" applyNumberFormat="1" applyFont="1" applyFill="1" applyBorder="1" applyAlignment="1" applyProtection="1">
      <alignment horizontal="center" vertical="center" wrapText="1"/>
      <protection hidden="1"/>
    </xf>
    <xf numFmtId="177" fontId="17" fillId="2" borderId="89" xfId="23" applyNumberFormat="1" applyFont="1" applyFill="1" applyBorder="1" applyAlignment="1" applyProtection="1">
      <alignment horizontal="center" vertical="center" wrapText="1"/>
    </xf>
    <xf numFmtId="15" fontId="17" fillId="6" borderId="60" xfId="25" applyNumberFormat="1" applyFont="1" applyFill="1" applyBorder="1" applyAlignment="1" applyProtection="1">
      <alignment vertical="center" wrapText="1"/>
      <protection hidden="1"/>
    </xf>
    <xf numFmtId="15" fontId="17" fillId="6" borderId="59" xfId="25" applyNumberFormat="1" applyFont="1" applyFill="1" applyBorder="1" applyAlignment="1" applyProtection="1">
      <alignment vertical="center" wrapText="1"/>
      <protection hidden="1"/>
    </xf>
    <xf numFmtId="0" fontId="34" fillId="2" borderId="90" xfId="21" applyFont="1" applyFill="1" applyBorder="1" applyAlignment="1" applyProtection="1">
      <alignment horizontal="center" vertical="center" wrapText="1"/>
      <protection hidden="1"/>
    </xf>
    <xf numFmtId="0" fontId="17" fillId="3" borderId="90" xfId="17" applyFont="1" applyFill="1" applyBorder="1" applyAlignment="1" applyProtection="1">
      <alignment vertical="center" wrapText="1"/>
      <protection hidden="1"/>
    </xf>
    <xf numFmtId="0" fontId="34" fillId="0" borderId="79" xfId="20" applyFont="1" applyBorder="1" applyAlignment="1" applyProtection="1">
      <alignment horizontal="center" vertical="center" wrapText="1"/>
      <protection hidden="1"/>
    </xf>
    <xf numFmtId="0" fontId="34" fillId="0" borderId="82" xfId="20" applyFont="1" applyBorder="1" applyAlignment="1" applyProtection="1">
      <alignment horizontal="center" vertical="center" wrapText="1"/>
      <protection hidden="1"/>
    </xf>
    <xf numFmtId="0" fontId="2" fillId="0" borderId="86" xfId="22" quotePrefix="1" applyFont="1" applyBorder="1" applyAlignment="1" applyProtection="1">
      <alignment horizontal="center" vertical="center" wrapText="1"/>
      <protection locked="0"/>
    </xf>
    <xf numFmtId="2" fontId="18" fillId="14" borderId="9" xfId="22" applyNumberFormat="1" applyFont="1" applyFill="1" applyBorder="1" applyAlignment="1" applyProtection="1">
      <alignment horizontal="center" vertical="center" wrapText="1"/>
      <protection hidden="1"/>
    </xf>
    <xf numFmtId="0" fontId="2" fillId="0" borderId="45" xfId="17" applyFont="1" applyBorder="1" applyAlignment="1" applyProtection="1">
      <alignment horizontal="center" vertical="center" wrapText="1"/>
      <protection locked="0"/>
    </xf>
    <xf numFmtId="2" fontId="18" fillId="14" borderId="10" xfId="22" applyNumberFormat="1" applyFont="1" applyFill="1" applyBorder="1" applyAlignment="1" applyProtection="1">
      <alignment horizontal="center" vertical="center" wrapText="1"/>
      <protection hidden="1"/>
    </xf>
    <xf numFmtId="9" fontId="17" fillId="0" borderId="89" xfId="23" applyFont="1" applyBorder="1" applyAlignment="1" applyProtection="1">
      <alignment horizontal="center" vertical="center" wrapText="1"/>
      <protection locked="0"/>
    </xf>
    <xf numFmtId="0" fontId="18" fillId="6" borderId="87" xfId="22" applyFont="1" applyFill="1" applyAlignment="1" applyProtection="1">
      <alignment vertical="center" wrapText="1"/>
      <protection hidden="1"/>
    </xf>
    <xf numFmtId="15" fontId="34" fillId="6" borderId="92" xfId="25" applyNumberFormat="1" applyFont="1" applyFill="1" applyBorder="1" applyAlignment="1" applyProtection="1">
      <alignment vertical="top"/>
      <protection locked="0"/>
    </xf>
    <xf numFmtId="15" fontId="34" fillId="6" borderId="76" xfId="25" applyNumberFormat="1" applyFont="1" applyFill="1" applyBorder="1" applyAlignment="1" applyProtection="1">
      <alignment vertical="top"/>
      <protection locked="0"/>
    </xf>
    <xf numFmtId="0" fontId="18" fillId="0" borderId="76" xfId="17" applyFont="1" applyBorder="1"/>
    <xf numFmtId="0" fontId="39" fillId="8" borderId="79" xfId="20" applyFont="1" applyFill="1" applyBorder="1" applyAlignment="1" applyProtection="1">
      <alignment horizontal="center" vertical="center" wrapText="1"/>
      <protection hidden="1"/>
    </xf>
    <xf numFmtId="0" fontId="39" fillId="8" borderId="82" xfId="20" applyFont="1" applyFill="1" applyBorder="1" applyAlignment="1" applyProtection="1">
      <alignment horizontal="center" vertical="center" wrapText="1"/>
      <protection hidden="1"/>
    </xf>
    <xf numFmtId="2" fontId="18" fillId="0" borderId="63" xfId="22" applyNumberFormat="1" applyFont="1" applyBorder="1" applyAlignment="1">
      <alignment horizontal="center" vertical="center" wrapText="1"/>
    </xf>
    <xf numFmtId="2" fontId="18" fillId="0" borderId="89" xfId="22" applyNumberFormat="1" applyFont="1" applyBorder="1" applyAlignment="1">
      <alignment horizontal="center" vertical="center" wrapText="1"/>
    </xf>
    <xf numFmtId="168" fontId="2" fillId="0" borderId="86" xfId="22" applyNumberFormat="1" applyFont="1" applyBorder="1" applyAlignment="1" applyProtection="1">
      <alignment horizontal="center" vertical="center" wrapText="1"/>
      <protection locked="0"/>
    </xf>
    <xf numFmtId="15" fontId="18" fillId="6" borderId="30" xfId="19" applyNumberFormat="1" applyFont="1" applyFill="1" applyBorder="1" applyAlignment="1" applyProtection="1">
      <alignment vertical="center" wrapText="1"/>
      <protection hidden="1"/>
    </xf>
    <xf numFmtId="0" fontId="18" fillId="6" borderId="30" xfId="19" applyFont="1" applyFill="1" applyBorder="1" applyAlignment="1" applyProtection="1">
      <alignment vertical="center" wrapText="1"/>
      <protection hidden="1"/>
    </xf>
    <xf numFmtId="0" fontId="18" fillId="0" borderId="87" xfId="17" applyFont="1" applyAlignment="1" applyProtection="1">
      <alignment horizontal="left" vertical="center" wrapText="1"/>
      <protection hidden="1"/>
    </xf>
    <xf numFmtId="0" fontId="39" fillId="6" borderId="87" xfId="17" applyFont="1" applyFill="1" applyAlignment="1" applyProtection="1">
      <alignment horizontal="left" vertical="center" wrapText="1"/>
      <protection hidden="1"/>
    </xf>
    <xf numFmtId="0" fontId="18" fillId="5" borderId="87" xfId="20" applyFont="1" applyFill="1" applyAlignment="1" applyProtection="1">
      <alignment vertical="center" wrapText="1"/>
      <protection hidden="1"/>
    </xf>
    <xf numFmtId="0" fontId="36" fillId="6" borderId="87" xfId="17" applyFont="1" applyFill="1" applyAlignment="1" applyProtection="1">
      <alignment vertical="center" wrapText="1"/>
      <protection hidden="1"/>
    </xf>
    <xf numFmtId="0" fontId="39" fillId="0" borderId="88" xfId="17" applyFont="1" applyBorder="1" applyAlignment="1" applyProtection="1">
      <alignment horizontal="center"/>
      <protection locked="0"/>
    </xf>
    <xf numFmtId="0" fontId="39" fillId="0" borderId="93" xfId="17" applyFont="1" applyBorder="1" applyAlignment="1" applyProtection="1">
      <alignment horizontal="center"/>
      <protection locked="0"/>
    </xf>
    <xf numFmtId="0" fontId="39" fillId="0" borderId="87" xfId="17" applyFont="1"/>
    <xf numFmtId="14" fontId="36" fillId="0" borderId="87" xfId="17" applyNumberFormat="1" applyFont="1" applyAlignment="1">
      <alignment horizontal="center"/>
    </xf>
    <xf numFmtId="14" fontId="39" fillId="0" borderId="87" xfId="17" applyNumberFormat="1" applyFont="1" applyAlignment="1">
      <alignment horizontal="center"/>
    </xf>
    <xf numFmtId="0" fontId="39" fillId="0" borderId="87" xfId="17" applyFont="1" applyAlignment="1">
      <alignment horizontal="left"/>
    </xf>
    <xf numFmtId="0" fontId="39" fillId="0" borderId="87" xfId="17" applyFont="1" applyAlignment="1">
      <alignment horizontal="center"/>
    </xf>
    <xf numFmtId="0" fontId="34" fillId="0" borderId="87" xfId="17" applyFont="1" applyAlignment="1" applyProtection="1">
      <alignment horizontal="center" vertical="center" wrapText="1"/>
      <protection hidden="1"/>
    </xf>
    <xf numFmtId="0" fontId="34" fillId="5" borderId="108" xfId="20" applyFont="1" applyFill="1" applyBorder="1" applyAlignment="1" applyProtection="1">
      <alignment horizontal="center" vertical="center" wrapText="1"/>
      <protection hidden="1"/>
    </xf>
    <xf numFmtId="0" fontId="18" fillId="6" borderId="87" xfId="28" applyFont="1" applyFill="1" applyAlignment="1" applyProtection="1">
      <alignment horizontal="center" vertical="center" wrapText="1"/>
      <protection hidden="1"/>
    </xf>
    <xf numFmtId="168" fontId="18" fillId="0" borderId="89" xfId="28" applyNumberFormat="1" applyFont="1" applyBorder="1" applyAlignment="1" applyProtection="1">
      <alignment horizontal="center" vertical="center" wrapText="1"/>
      <protection locked="0"/>
    </xf>
    <xf numFmtId="1" fontId="18" fillId="0" borderId="89" xfId="28" applyNumberFormat="1" applyFont="1" applyBorder="1" applyAlignment="1" applyProtection="1">
      <alignment horizontal="center" vertical="center" wrapText="1"/>
      <protection locked="0"/>
    </xf>
    <xf numFmtId="168" fontId="2" fillId="0" borderId="89" xfId="28" applyNumberFormat="1" applyFont="1" applyBorder="1" applyAlignment="1" applyProtection="1">
      <alignment horizontal="center" vertical="center" wrapText="1"/>
      <protection locked="0"/>
    </xf>
    <xf numFmtId="15" fontId="18" fillId="0" borderId="11" xfId="28" applyNumberFormat="1" applyFont="1" applyBorder="1" applyAlignment="1" applyProtection="1">
      <alignment horizontal="center" vertical="center" wrapText="1"/>
      <protection locked="0"/>
    </xf>
    <xf numFmtId="2" fontId="18" fillId="6" borderId="49" xfId="28" applyNumberFormat="1" applyFont="1" applyFill="1" applyBorder="1" applyAlignment="1" applyProtection="1">
      <alignment horizontal="center" vertical="center" wrapText="1"/>
      <protection hidden="1"/>
    </xf>
    <xf numFmtId="1" fontId="18" fillId="6" borderId="86" xfId="19" applyNumberFormat="1" applyFont="1" applyFill="1" applyBorder="1" applyAlignment="1">
      <alignment horizontal="center" vertical="center" wrapText="1"/>
    </xf>
    <xf numFmtId="0" fontId="18" fillId="6" borderId="86" xfId="21" applyFont="1" applyFill="1" applyBorder="1" applyAlignment="1" applyProtection="1">
      <alignment horizontal="center" vertical="center" wrapText="1"/>
      <protection locked="0"/>
    </xf>
    <xf numFmtId="0" fontId="18" fillId="6" borderId="61" xfId="21" applyFont="1" applyFill="1" applyBorder="1" applyAlignment="1" applyProtection="1">
      <alignment horizontal="center" vertical="center" wrapText="1"/>
      <protection locked="0"/>
    </xf>
    <xf numFmtId="173" fontId="18" fillId="6" borderId="49" xfId="28" applyNumberFormat="1" applyFont="1" applyFill="1" applyBorder="1" applyAlignment="1" applyProtection="1">
      <alignment horizontal="center" vertical="center" wrapText="1"/>
      <protection hidden="1"/>
    </xf>
    <xf numFmtId="9" fontId="34" fillId="6" borderId="89" xfId="23" applyFont="1" applyFill="1" applyBorder="1" applyAlignment="1" applyProtection="1">
      <alignment horizontal="center" vertical="center" wrapText="1"/>
    </xf>
    <xf numFmtId="9" fontId="34" fillId="6" borderId="61" xfId="23" applyFont="1" applyFill="1" applyBorder="1" applyAlignment="1" applyProtection="1">
      <alignment horizontal="center" vertical="center" wrapText="1"/>
    </xf>
    <xf numFmtId="168" fontId="18" fillId="0" borderId="91" xfId="28" applyNumberFormat="1" applyFont="1" applyBorder="1" applyAlignment="1" applyProtection="1">
      <alignment horizontal="center" vertical="center" wrapText="1"/>
      <protection locked="0"/>
    </xf>
    <xf numFmtId="0" fontId="18" fillId="6" borderId="89" xfId="21" applyFont="1" applyFill="1" applyBorder="1" applyAlignment="1" applyProtection="1">
      <alignment horizontal="center" vertical="center" wrapText="1"/>
      <protection locked="0"/>
    </xf>
    <xf numFmtId="15" fontId="34" fillId="0" borderId="60" xfId="28" applyNumberFormat="1" applyFont="1" applyBorder="1" applyAlignment="1" applyProtection="1">
      <alignment vertical="center" wrapText="1"/>
      <protection hidden="1"/>
    </xf>
    <xf numFmtId="15" fontId="34" fillId="0" borderId="59" xfId="28" applyNumberFormat="1" applyFont="1" applyBorder="1" applyAlignment="1" applyProtection="1">
      <alignment vertical="center" wrapText="1"/>
      <protection hidden="1"/>
    </xf>
    <xf numFmtId="0" fontId="18" fillId="6" borderId="87" xfId="28" applyFont="1" applyFill="1" applyAlignment="1" applyProtection="1">
      <alignment vertical="center" wrapText="1"/>
      <protection hidden="1"/>
    </xf>
    <xf numFmtId="0" fontId="17" fillId="6" borderId="87" xfId="17" applyFont="1" applyFill="1" applyAlignment="1" applyProtection="1">
      <alignment horizontal="center" vertical="center"/>
      <protection hidden="1"/>
    </xf>
    <xf numFmtId="0" fontId="2" fillId="2" borderId="90" xfId="17" applyFont="1" applyFill="1" applyBorder="1" applyAlignment="1" applyProtection="1">
      <alignment vertical="center" wrapText="1"/>
      <protection hidden="1"/>
    </xf>
    <xf numFmtId="172" fontId="2" fillId="2" borderId="90" xfId="21" applyNumberFormat="1" applyFont="1" applyFill="1" applyBorder="1" applyAlignment="1" applyProtection="1">
      <alignment horizontal="center" vertical="center" wrapText="1"/>
      <protection hidden="1"/>
    </xf>
    <xf numFmtId="172" fontId="2" fillId="2" borderId="87" xfId="21" applyNumberFormat="1" applyFont="1" applyFill="1" applyAlignment="1" applyProtection="1">
      <alignment horizontal="center" vertical="center" wrapText="1"/>
      <protection hidden="1"/>
    </xf>
    <xf numFmtId="0" fontId="17" fillId="0" borderId="87" xfId="17" applyFont="1" applyAlignment="1" applyProtection="1">
      <alignment horizontal="left" vertical="justify" wrapText="1"/>
      <protection hidden="1"/>
    </xf>
    <xf numFmtId="0" fontId="17" fillId="6" borderId="41" xfId="17" applyFont="1" applyFill="1" applyBorder="1" applyProtection="1">
      <protection hidden="1"/>
    </xf>
    <xf numFmtId="2" fontId="18" fillId="2" borderId="42" xfId="26" applyNumberFormat="1" applyFont="1" applyFill="1" applyBorder="1" applyAlignment="1" applyProtection="1">
      <alignment horizontal="center" vertical="center" wrapText="1"/>
      <protection locked="0"/>
    </xf>
    <xf numFmtId="0" fontId="18" fillId="2" borderId="42" xfId="26" applyFont="1" applyFill="1" applyBorder="1" applyAlignment="1" applyProtection="1">
      <alignment horizontal="center" vertical="center" wrapText="1"/>
      <protection locked="0"/>
    </xf>
    <xf numFmtId="0" fontId="34" fillId="0" borderId="58" xfId="17" applyFont="1" applyBorder="1" applyAlignment="1" applyProtection="1">
      <alignment vertical="center" wrapText="1"/>
      <protection hidden="1"/>
    </xf>
    <xf numFmtId="0" fontId="53" fillId="6" borderId="82" xfId="17" applyFont="1" applyFill="1" applyBorder="1" applyAlignment="1" applyProtection="1">
      <alignment horizontal="center"/>
      <protection hidden="1"/>
    </xf>
    <xf numFmtId="0" fontId="2" fillId="0" borderId="87" xfId="27" applyFont="1" applyProtection="1">
      <protection hidden="1"/>
    </xf>
    <xf numFmtId="173" fontId="2" fillId="2" borderId="86" xfId="28" applyNumberFormat="1" applyFont="1" applyFill="1" applyBorder="1" applyAlignment="1" applyProtection="1">
      <alignment horizontal="center" vertical="center" wrapText="1"/>
      <protection locked="0"/>
    </xf>
    <xf numFmtId="1" fontId="2" fillId="6" borderId="86" xfId="22" applyNumberFormat="1" applyFont="1" applyFill="1" applyBorder="1" applyAlignment="1" applyProtection="1">
      <alignment horizontal="center" vertical="center" wrapText="1"/>
      <protection locked="0"/>
    </xf>
    <xf numFmtId="0" fontId="2" fillId="0" borderId="61" xfId="27" applyFont="1" applyBorder="1" applyAlignment="1" applyProtection="1">
      <alignment horizontal="center" vertical="center" wrapText="1"/>
      <protection locked="0"/>
    </xf>
    <xf numFmtId="0" fontId="2" fillId="16" borderId="55" xfId="27" applyFont="1" applyFill="1" applyBorder="1" applyAlignment="1" applyProtection="1">
      <alignment horizontal="center" vertical="center" wrapText="1"/>
      <protection locked="0"/>
    </xf>
    <xf numFmtId="0" fontId="2" fillId="0" borderId="87" xfId="17" applyFont="1" applyAlignment="1" applyProtection="1">
      <alignment horizontal="center" vertical="center" wrapText="1"/>
      <protection hidden="1"/>
    </xf>
    <xf numFmtId="0" fontId="2" fillId="0" borderId="87" xfId="27" applyFont="1" applyAlignment="1" applyProtection="1">
      <alignment vertical="center" wrapText="1"/>
      <protection hidden="1"/>
    </xf>
    <xf numFmtId="2" fontId="18" fillId="0" borderId="83" xfId="22" applyNumberFormat="1" applyFont="1" applyBorder="1" applyAlignment="1">
      <alignment horizontal="center" vertical="center" wrapText="1"/>
    </xf>
    <xf numFmtId="9" fontId="17" fillId="2" borderId="86" xfId="23" applyFont="1" applyFill="1" applyBorder="1" applyAlignment="1" applyProtection="1">
      <alignment horizontal="center" vertical="center" wrapText="1"/>
    </xf>
    <xf numFmtId="173" fontId="2" fillId="2" borderId="89" xfId="28" applyNumberFormat="1" applyFont="1" applyFill="1" applyBorder="1" applyAlignment="1" applyProtection="1">
      <alignment horizontal="center" vertical="center" wrapText="1"/>
      <protection locked="0"/>
    </xf>
    <xf numFmtId="1" fontId="2" fillId="6" borderId="89" xfId="22" applyNumberFormat="1" applyFont="1" applyFill="1" applyBorder="1" applyAlignment="1" applyProtection="1">
      <alignment horizontal="center" vertical="center" wrapText="1"/>
      <protection locked="0"/>
    </xf>
    <xf numFmtId="1" fontId="2" fillId="6" borderId="83" xfId="22" applyNumberFormat="1" applyFont="1" applyFill="1" applyBorder="1" applyAlignment="1" applyProtection="1">
      <alignment horizontal="center" vertical="center" wrapText="1"/>
      <protection locked="0"/>
    </xf>
    <xf numFmtId="173" fontId="2" fillId="2" borderId="83" xfId="28" applyNumberFormat="1" applyFont="1" applyFill="1" applyBorder="1" applyAlignment="1" applyProtection="1">
      <alignment horizontal="center" vertical="center" wrapText="1"/>
      <protection locked="0"/>
    </xf>
    <xf numFmtId="2" fontId="18" fillId="0" borderId="39" xfId="22" applyNumberFormat="1" applyFont="1" applyBorder="1" applyAlignment="1">
      <alignment horizontal="center" vertical="center" wrapText="1"/>
    </xf>
    <xf numFmtId="15" fontId="17" fillId="6" borderId="60" xfId="25" applyNumberFormat="1" applyFont="1" applyFill="1" applyBorder="1" applyAlignment="1" applyProtection="1">
      <alignment vertical="top"/>
      <protection hidden="1"/>
    </xf>
    <xf numFmtId="15" fontId="17" fillId="6" borderId="59" xfId="25" applyNumberFormat="1" applyFont="1" applyFill="1" applyBorder="1" applyAlignment="1" applyProtection="1">
      <alignment vertical="top"/>
      <protection hidden="1"/>
    </xf>
    <xf numFmtId="15" fontId="2" fillId="0" borderId="87" xfId="27" applyNumberFormat="1" applyFont="1" applyProtection="1">
      <protection hidden="1"/>
    </xf>
    <xf numFmtId="2" fontId="2" fillId="0" borderId="87" xfId="27" applyNumberFormat="1" applyFont="1" applyProtection="1">
      <protection hidden="1"/>
    </xf>
    <xf numFmtId="0" fontId="18" fillId="2" borderId="87" xfId="19" applyFont="1" applyFill="1" applyProtection="1">
      <protection hidden="1"/>
    </xf>
    <xf numFmtId="0" fontId="34" fillId="2" borderId="87" xfId="17" applyFont="1" applyFill="1" applyAlignment="1" applyProtection="1">
      <alignment horizontal="center"/>
      <protection hidden="1"/>
    </xf>
    <xf numFmtId="0" fontId="34" fillId="6" borderId="41" xfId="17" applyFont="1" applyFill="1" applyBorder="1" applyProtection="1">
      <protection hidden="1"/>
    </xf>
    <xf numFmtId="0" fontId="34" fillId="5" borderId="87" xfId="20" applyFont="1" applyFill="1" applyAlignment="1">
      <alignment horizontal="center" vertical="center" wrapText="1"/>
    </xf>
    <xf numFmtId="164" fontId="35" fillId="8" borderId="42" xfId="24" applyNumberFormat="1" applyFont="1" applyFill="1" applyBorder="1" applyAlignment="1" applyProtection="1">
      <alignment horizontal="center" vertical="center" wrapText="1"/>
      <protection locked="0"/>
    </xf>
    <xf numFmtId="0" fontId="34" fillId="6" borderId="86" xfId="17" applyFont="1" applyFill="1" applyBorder="1" applyAlignment="1">
      <alignment horizontal="center" vertical="center" wrapText="1"/>
    </xf>
    <xf numFmtId="0" fontId="34" fillId="6" borderId="89" xfId="17" applyFont="1" applyFill="1" applyBorder="1" applyAlignment="1">
      <alignment horizontal="center" vertical="center" wrapText="1"/>
    </xf>
    <xf numFmtId="0" fontId="34" fillId="2" borderId="87" xfId="17" applyFont="1" applyFill="1" applyProtection="1">
      <protection hidden="1"/>
    </xf>
    <xf numFmtId="0" fontId="39" fillId="2" borderId="82" xfId="17" applyFont="1" applyFill="1" applyBorder="1" applyAlignment="1" applyProtection="1">
      <alignment horizontal="center"/>
      <protection hidden="1"/>
    </xf>
    <xf numFmtId="1" fontId="18" fillId="2" borderId="89" xfId="17" applyNumberFormat="1" applyFont="1" applyFill="1" applyBorder="1" applyAlignment="1" applyProtection="1">
      <alignment horizontal="center" vertical="center" wrapText="1"/>
      <protection locked="0"/>
    </xf>
    <xf numFmtId="165" fontId="18" fillId="6" borderId="86" xfId="17" applyNumberFormat="1" applyFont="1" applyFill="1" applyBorder="1" applyAlignment="1" applyProtection="1">
      <alignment horizontal="center" vertical="center" wrapText="1"/>
      <protection locked="0"/>
    </xf>
    <xf numFmtId="173" fontId="18" fillId="6" borderId="86" xfId="17" applyNumberFormat="1" applyFont="1" applyFill="1" applyBorder="1" applyAlignment="1" applyProtection="1">
      <alignment horizontal="center" vertical="center" wrapText="1"/>
      <protection locked="0"/>
    </xf>
    <xf numFmtId="0" fontId="18" fillId="6" borderId="61" xfId="17" applyFont="1" applyFill="1" applyBorder="1" applyAlignment="1" applyProtection="1">
      <alignment horizontal="center" vertical="center" wrapText="1"/>
      <protection locked="0"/>
    </xf>
    <xf numFmtId="173" fontId="18" fillId="6" borderId="55" xfId="17" applyNumberFormat="1" applyFont="1" applyFill="1" applyBorder="1" applyAlignment="1" applyProtection="1">
      <alignment horizontal="center" vertical="center" wrapText="1"/>
      <protection locked="0"/>
    </xf>
    <xf numFmtId="2" fontId="18" fillId="0" borderId="101" xfId="22" applyNumberFormat="1" applyFont="1" applyBorder="1" applyAlignment="1">
      <alignment horizontal="center" vertical="center" wrapText="1"/>
    </xf>
    <xf numFmtId="0" fontId="18" fillId="6" borderId="89" xfId="17" applyFont="1" applyFill="1" applyBorder="1" applyAlignment="1" applyProtection="1">
      <alignment horizontal="center" vertical="center" wrapText="1"/>
      <protection locked="0"/>
    </xf>
    <xf numFmtId="0" fontId="18" fillId="6" borderId="55" xfId="17" applyFont="1" applyFill="1" applyBorder="1" applyAlignment="1" applyProtection="1">
      <alignment horizontal="center" vertical="center" wrapText="1"/>
      <protection locked="0"/>
    </xf>
    <xf numFmtId="9" fontId="34" fillId="6" borderId="89" xfId="23" applyFont="1" applyFill="1" applyBorder="1" applyAlignment="1" applyProtection="1">
      <alignment horizontal="center" vertical="center" wrapText="1"/>
      <protection locked="0"/>
    </xf>
    <xf numFmtId="0" fontId="18" fillId="6" borderId="83" xfId="17" applyFont="1" applyFill="1" applyBorder="1" applyAlignment="1" applyProtection="1">
      <alignment horizontal="center" vertical="center" wrapText="1"/>
      <protection locked="0"/>
    </xf>
    <xf numFmtId="1" fontId="18" fillId="2" borderId="83" xfId="17" applyNumberFormat="1" applyFont="1" applyFill="1" applyBorder="1" applyAlignment="1" applyProtection="1">
      <alignment horizontal="center" vertical="center" wrapText="1"/>
      <protection locked="0"/>
    </xf>
    <xf numFmtId="15" fontId="34" fillId="6" borderId="92" xfId="25" applyNumberFormat="1" applyFont="1" applyFill="1" applyBorder="1" applyAlignment="1" applyProtection="1">
      <alignment horizontal="left" vertical="top"/>
      <protection hidden="1"/>
    </xf>
    <xf numFmtId="15" fontId="34" fillId="6" borderId="92" xfId="25" applyNumberFormat="1" applyFont="1" applyFill="1" applyBorder="1" applyAlignment="1" applyProtection="1">
      <alignment horizontal="left" vertical="top"/>
      <protection locked="0"/>
    </xf>
    <xf numFmtId="15" fontId="34" fillId="6" borderId="76" xfId="25" applyNumberFormat="1" applyFont="1" applyFill="1" applyBorder="1" applyAlignment="1" applyProtection="1">
      <alignment horizontal="left" vertical="top"/>
      <protection locked="0"/>
    </xf>
    <xf numFmtId="15" fontId="34" fillId="6" borderId="58" xfId="25" applyNumberFormat="1" applyFont="1" applyFill="1" applyBorder="1" applyAlignment="1" applyProtection="1">
      <alignment horizontal="left" vertical="top"/>
      <protection hidden="1"/>
    </xf>
    <xf numFmtId="15" fontId="34" fillId="6" borderId="58" xfId="25" applyNumberFormat="1" applyFont="1" applyFill="1" applyBorder="1" applyAlignment="1" applyProtection="1">
      <alignment horizontal="left" vertical="top"/>
      <protection locked="0"/>
    </xf>
    <xf numFmtId="15" fontId="34" fillId="6" borderId="57" xfId="25" applyNumberFormat="1" applyFont="1" applyFill="1" applyBorder="1" applyAlignment="1" applyProtection="1">
      <alignment horizontal="left" vertical="top"/>
      <protection locked="0"/>
    </xf>
    <xf numFmtId="172" fontId="18" fillId="6" borderId="87" xfId="17" applyNumberFormat="1" applyFont="1" applyFill="1" applyProtection="1">
      <protection hidden="1"/>
    </xf>
    <xf numFmtId="2" fontId="18" fillId="6" borderId="87" xfId="17" applyNumberFormat="1" applyFont="1" applyFill="1" applyProtection="1">
      <protection hidden="1"/>
    </xf>
    <xf numFmtId="172" fontId="18" fillId="2" borderId="87" xfId="17" applyNumberFormat="1" applyFont="1" applyFill="1" applyAlignment="1" applyProtection="1">
      <alignment horizontal="center"/>
      <protection hidden="1"/>
    </xf>
    <xf numFmtId="0" fontId="2" fillId="0" borderId="126" xfId="17" applyFont="1" applyBorder="1" applyProtection="1">
      <protection hidden="1"/>
    </xf>
    <xf numFmtId="0" fontId="2" fillId="0" borderId="1" xfId="17" applyFont="1" applyBorder="1" applyProtection="1">
      <protection hidden="1"/>
    </xf>
    <xf numFmtId="0" fontId="2" fillId="0" borderId="117" xfId="17" applyFont="1" applyBorder="1" applyProtection="1">
      <protection hidden="1"/>
    </xf>
    <xf numFmtId="0" fontId="2" fillId="0" borderId="99" xfId="17" applyFont="1" applyBorder="1" applyProtection="1">
      <protection hidden="1"/>
    </xf>
    <xf numFmtId="0" fontId="44" fillId="0" borderId="87" xfId="17" applyFont="1" applyProtection="1">
      <protection hidden="1"/>
    </xf>
    <xf numFmtId="0" fontId="34" fillId="0" borderId="30" xfId="17" applyFont="1" applyBorder="1" applyProtection="1">
      <protection hidden="1"/>
    </xf>
    <xf numFmtId="0" fontId="36" fillId="0" borderId="87" xfId="17" applyFont="1" applyAlignment="1" applyProtection="1">
      <alignment horizontal="center"/>
      <protection hidden="1"/>
    </xf>
    <xf numFmtId="0" fontId="34" fillId="0" borderId="87" xfId="17" applyFont="1" applyAlignment="1" applyProtection="1">
      <alignment horizontal="center"/>
      <protection hidden="1"/>
    </xf>
    <xf numFmtId="0" fontId="2" fillId="0" borderId="100" xfId="17" applyFont="1" applyBorder="1" applyProtection="1">
      <protection hidden="1"/>
    </xf>
    <xf numFmtId="0" fontId="34" fillId="0" borderId="87" xfId="17" applyFont="1" applyAlignment="1" applyProtection="1">
      <alignment horizontal="left"/>
      <protection hidden="1"/>
    </xf>
    <xf numFmtId="0" fontId="2" fillId="0" borderId="96" xfId="17" applyFont="1" applyBorder="1" applyProtection="1">
      <protection hidden="1"/>
    </xf>
    <xf numFmtId="0" fontId="34" fillId="0" borderId="41" xfId="17" applyFont="1" applyBorder="1" applyAlignment="1" applyProtection="1">
      <alignment horizontal="left"/>
      <protection hidden="1"/>
    </xf>
    <xf numFmtId="0" fontId="2" fillId="0" borderId="59" xfId="17" applyFont="1" applyBorder="1" applyProtection="1">
      <protection hidden="1"/>
    </xf>
    <xf numFmtId="0" fontId="2" fillId="0" borderId="57" xfId="17" applyFont="1" applyBorder="1" applyProtection="1">
      <protection hidden="1"/>
    </xf>
    <xf numFmtId="0" fontId="17" fillId="3" borderId="96" xfId="17" applyFont="1" applyFill="1" applyBorder="1" applyAlignment="1" applyProtection="1">
      <alignment horizontal="center" vertical="center" wrapText="1"/>
      <protection hidden="1"/>
    </xf>
    <xf numFmtId="172" fontId="18" fillId="2" borderId="95" xfId="21" applyNumberFormat="1" applyFont="1" applyFill="1" applyBorder="1" applyAlignment="1" applyProtection="1">
      <alignment horizontal="center" vertical="center" wrapText="1"/>
      <protection hidden="1"/>
    </xf>
    <xf numFmtId="0" fontId="2" fillId="0" borderId="87" xfId="17" applyFont="1" applyAlignment="1">
      <alignment horizontal="center"/>
    </xf>
    <xf numFmtId="14" fontId="2" fillId="0" borderId="89" xfId="17" applyNumberFormat="1" applyFont="1" applyBorder="1" applyProtection="1">
      <protection locked="0"/>
    </xf>
    <xf numFmtId="0" fontId="2" fillId="0" borderId="89" xfId="17" applyFont="1" applyBorder="1" applyProtection="1">
      <protection locked="0"/>
    </xf>
    <xf numFmtId="0" fontId="2" fillId="0" borderId="90" xfId="17" applyFont="1" applyBorder="1"/>
    <xf numFmtId="0" fontId="36" fillId="0" borderId="88" xfId="17" applyFont="1" applyBorder="1" applyAlignment="1">
      <alignment horizontal="center"/>
    </xf>
    <xf numFmtId="172" fontId="18" fillId="2" borderId="96" xfId="21" applyNumberFormat="1" applyFont="1" applyFill="1" applyBorder="1" applyAlignment="1" applyProtection="1">
      <alignment horizontal="center" vertical="center" wrapText="1"/>
      <protection hidden="1"/>
    </xf>
    <xf numFmtId="49" fontId="61" fillId="21" borderId="89" xfId="17" applyNumberFormat="1" applyFont="1" applyFill="1" applyBorder="1" applyAlignment="1">
      <alignment horizontal="center"/>
    </xf>
    <xf numFmtId="49" fontId="32" fillId="0" borderId="89" xfId="17" applyNumberFormat="1" applyFont="1" applyBorder="1"/>
    <xf numFmtId="0" fontId="54" fillId="0" borderId="89" xfId="17" applyFont="1" applyBorder="1" applyAlignment="1">
      <alignment horizontal="center" vertical="center"/>
    </xf>
    <xf numFmtId="2" fontId="54" fillId="0" borderId="89" xfId="17" applyNumberFormat="1" applyFont="1" applyBorder="1" applyAlignment="1">
      <alignment horizontal="center" vertical="center"/>
    </xf>
    <xf numFmtId="0" fontId="54" fillId="0" borderId="89" xfId="17" applyFont="1" applyBorder="1" applyAlignment="1">
      <alignment horizontal="center"/>
    </xf>
    <xf numFmtId="165" fontId="54" fillId="0" borderId="89" xfId="17" applyNumberFormat="1" applyFont="1" applyBorder="1" applyAlignment="1">
      <alignment horizontal="center"/>
    </xf>
    <xf numFmtId="173" fontId="54" fillId="0" borderId="89" xfId="17" applyNumberFormat="1" applyFont="1" applyBorder="1" applyAlignment="1">
      <alignment horizontal="center" vertical="center"/>
    </xf>
    <xf numFmtId="49" fontId="32" fillId="17" borderId="89" xfId="17" applyNumberFormat="1" applyFont="1" applyFill="1" applyBorder="1"/>
    <xf numFmtId="0" fontId="54" fillId="17" borderId="89" xfId="17" applyFont="1" applyFill="1" applyBorder="1" applyAlignment="1">
      <alignment horizontal="center" vertical="center"/>
    </xf>
    <xf numFmtId="169" fontId="54" fillId="17" borderId="89" xfId="17" applyNumberFormat="1" applyFont="1" applyFill="1" applyBorder="1" applyAlignment="1">
      <alignment horizontal="center" vertical="center"/>
    </xf>
    <xf numFmtId="173" fontId="54" fillId="17" borderId="89" xfId="17" applyNumberFormat="1" applyFont="1" applyFill="1" applyBorder="1" applyAlignment="1">
      <alignment horizontal="center" vertical="center"/>
    </xf>
    <xf numFmtId="173" fontId="54" fillId="17" borderId="89" xfId="17" applyNumberFormat="1" applyFont="1" applyFill="1" applyBorder="1" applyAlignment="1">
      <alignment horizontal="center"/>
    </xf>
    <xf numFmtId="169" fontId="54" fillId="0" borderId="89" xfId="17" applyNumberFormat="1" applyFont="1" applyBorder="1" applyAlignment="1">
      <alignment horizontal="center" vertical="center"/>
    </xf>
    <xf numFmtId="2" fontId="54" fillId="0" borderId="89" xfId="17" applyNumberFormat="1" applyFont="1" applyBorder="1" applyAlignment="1">
      <alignment horizontal="center"/>
    </xf>
    <xf numFmtId="165" fontId="54" fillId="0" borderId="89" xfId="17" applyNumberFormat="1" applyFont="1" applyBorder="1" applyAlignment="1">
      <alignment horizontal="center" vertical="center"/>
    </xf>
    <xf numFmtId="0" fontId="62" fillId="0" borderId="87" xfId="17" applyFont="1"/>
    <xf numFmtId="2" fontId="54" fillId="17" borderId="89" xfId="17" applyNumberFormat="1" applyFont="1" applyFill="1" applyBorder="1" applyAlignment="1">
      <alignment horizontal="center" vertical="center"/>
    </xf>
    <xf numFmtId="0" fontId="54" fillId="17" borderId="89" xfId="17" applyFont="1" applyFill="1" applyBorder="1" applyAlignment="1">
      <alignment horizontal="center"/>
    </xf>
    <xf numFmtId="165" fontId="54" fillId="17" borderId="89" xfId="17" applyNumberFormat="1" applyFont="1" applyFill="1" applyBorder="1" applyAlignment="1">
      <alignment horizontal="center"/>
    </xf>
    <xf numFmtId="0" fontId="63" fillId="0" borderId="89" xfId="17" applyFont="1" applyBorder="1"/>
    <xf numFmtId="0" fontId="54" fillId="0" borderId="89" xfId="17" applyFont="1" applyBorder="1" applyAlignment="1">
      <alignment horizontal="left"/>
    </xf>
    <xf numFmtId="173" fontId="54" fillId="0" borderId="89" xfId="17" applyNumberFormat="1" applyFont="1" applyBorder="1" applyAlignment="1">
      <alignment horizontal="center"/>
    </xf>
    <xf numFmtId="165" fontId="36" fillId="0" borderId="89" xfId="17" applyNumberFormat="1" applyFont="1" applyBorder="1" applyAlignment="1">
      <alignment horizontal="center"/>
    </xf>
    <xf numFmtId="0" fontId="36" fillId="0" borderId="89" xfId="17" applyFont="1" applyBorder="1" applyAlignment="1">
      <alignment horizontal="center"/>
    </xf>
    <xf numFmtId="2" fontId="36" fillId="0" borderId="89" xfId="17" applyNumberFormat="1" applyFont="1" applyBorder="1" applyAlignment="1">
      <alignment horizontal="center"/>
    </xf>
    <xf numFmtId="0" fontId="20" fillId="0" borderId="87" xfId="17" applyFont="1" applyAlignment="1">
      <alignment horizontal="center" vertical="center" wrapText="1"/>
    </xf>
    <xf numFmtId="0" fontId="20" fillId="0" borderId="87" xfId="17" applyFont="1" applyAlignment="1" applyProtection="1">
      <alignment horizontal="center" vertical="center" wrapText="1"/>
      <protection locked="0"/>
    </xf>
    <xf numFmtId="0" fontId="23" fillId="0" borderId="86" xfId="17" applyFont="1" applyBorder="1" applyAlignment="1" applyProtection="1">
      <alignment horizontal="center" vertical="center" wrapText="1"/>
      <protection locked="0"/>
    </xf>
    <xf numFmtId="170" fontId="35" fillId="8" borderId="49" xfId="18" applyNumberFormat="1" applyFont="1" applyFill="1" applyBorder="1" applyAlignment="1" applyProtection="1">
      <alignment horizontal="center" vertical="center" wrapText="1"/>
      <protection locked="0"/>
    </xf>
    <xf numFmtId="0" fontId="18" fillId="2" borderId="86" xfId="19" applyFont="1" applyFill="1" applyBorder="1" applyAlignment="1" applyProtection="1">
      <alignment horizontal="center" vertical="center" wrapText="1"/>
      <protection locked="0"/>
    </xf>
    <xf numFmtId="0" fontId="23" fillId="0" borderId="86" xfId="17" applyFont="1" applyBorder="1" applyAlignment="1">
      <alignment horizontal="center" vertical="center" wrapText="1"/>
    </xf>
    <xf numFmtId="170" fontId="21" fillId="8" borderId="10" xfId="5" applyNumberFormat="1" applyFont="1" applyFill="1" applyBorder="1" applyAlignment="1" applyProtection="1">
      <alignment horizontal="center" vertical="center" wrapText="1"/>
      <protection locked="0"/>
    </xf>
    <xf numFmtId="170" fontId="21" fillId="8" borderId="83" xfId="5" applyNumberFormat="1" applyFont="1" applyFill="1" applyBorder="1" applyAlignment="1" applyProtection="1">
      <alignment horizontal="center" vertical="center" wrapText="1"/>
      <protection locked="0"/>
    </xf>
    <xf numFmtId="14" fontId="20" fillId="0" borderId="83" xfId="17" applyNumberFormat="1" applyFont="1" applyBorder="1" applyAlignment="1" applyProtection="1">
      <alignment horizontal="center" vertical="center" wrapText="1"/>
      <protection locked="0"/>
    </xf>
    <xf numFmtId="0" fontId="22" fillId="3" borderId="83" xfId="2" applyFont="1" applyFill="1" applyBorder="1" applyAlignment="1" applyProtection="1">
      <alignment horizontal="center" vertical="center" wrapText="1"/>
      <protection locked="0" hidden="1"/>
    </xf>
    <xf numFmtId="178" fontId="20" fillId="0" borderId="83" xfId="17" applyNumberFormat="1" applyFont="1" applyBorder="1" applyAlignment="1" applyProtection="1">
      <alignment horizontal="center" vertical="center" wrapText="1"/>
      <protection locked="0"/>
    </xf>
    <xf numFmtId="2" fontId="20" fillId="20" borderId="83" xfId="17" applyNumberFormat="1" applyFont="1" applyFill="1" applyBorder="1" applyAlignment="1">
      <alignment horizontal="center" vertical="center" wrapText="1"/>
    </xf>
    <xf numFmtId="1" fontId="20" fillId="20" borderId="83" xfId="17" applyNumberFormat="1" applyFont="1" applyFill="1" applyBorder="1" applyAlignment="1">
      <alignment horizontal="center" vertical="center" wrapText="1"/>
    </xf>
    <xf numFmtId="0" fontId="20" fillId="0" borderId="11" xfId="17" applyFont="1" applyBorder="1" applyAlignment="1" applyProtection="1">
      <alignment horizontal="center" vertical="center" wrapText="1"/>
      <protection locked="0"/>
    </xf>
    <xf numFmtId="9" fontId="23" fillId="0" borderId="83" xfId="23" applyFont="1" applyBorder="1" applyAlignment="1" applyProtection="1">
      <alignment horizontal="center" vertical="center" wrapText="1"/>
      <protection locked="0"/>
    </xf>
    <xf numFmtId="0" fontId="24" fillId="3" borderId="83" xfId="6" applyFont="1" applyFill="1" applyBorder="1" applyAlignment="1" applyProtection="1">
      <alignment horizontal="center" vertical="center" wrapText="1"/>
      <protection locked="0"/>
    </xf>
    <xf numFmtId="10" fontId="23" fillId="2" borderId="83" xfId="23" applyNumberFormat="1" applyFont="1" applyFill="1" applyBorder="1" applyAlignment="1" applyProtection="1">
      <alignment horizontal="center" vertical="center" wrapText="1"/>
    </xf>
    <xf numFmtId="0" fontId="25" fillId="2" borderId="83" xfId="6" applyFont="1" applyFill="1" applyBorder="1" applyAlignment="1" applyProtection="1">
      <alignment horizontal="center" vertical="center" wrapText="1"/>
      <protection locked="0"/>
    </xf>
    <xf numFmtId="170" fontId="21" fillId="8" borderId="12" xfId="5" applyNumberFormat="1" applyFont="1" applyFill="1" applyBorder="1" applyAlignment="1" applyProtection="1">
      <alignment horizontal="center" vertical="center" wrapText="1"/>
      <protection locked="0"/>
    </xf>
    <xf numFmtId="170" fontId="21" fillId="8" borderId="39" xfId="5" applyNumberFormat="1" applyFont="1" applyFill="1" applyBorder="1" applyAlignment="1" applyProtection="1">
      <alignment horizontal="center" vertical="center" wrapText="1"/>
      <protection locked="0"/>
    </xf>
    <xf numFmtId="14" fontId="20" fillId="0" borderId="39" xfId="17" applyNumberFormat="1" applyFont="1" applyBorder="1" applyAlignment="1" applyProtection="1">
      <alignment horizontal="center" vertical="center" wrapText="1"/>
      <protection locked="0"/>
    </xf>
    <xf numFmtId="0" fontId="25" fillId="2" borderId="39" xfId="6" applyFont="1" applyFill="1" applyBorder="1" applyAlignment="1" applyProtection="1">
      <alignment horizontal="center" vertical="center" wrapText="1"/>
      <protection locked="0"/>
    </xf>
    <xf numFmtId="0" fontId="20" fillId="0" borderId="39" xfId="17" applyFont="1" applyBorder="1" applyAlignment="1" applyProtection="1">
      <alignment horizontal="center" vertical="center" wrapText="1"/>
      <protection locked="0"/>
    </xf>
    <xf numFmtId="178" fontId="20" fillId="0" borderId="39" xfId="17" applyNumberFormat="1" applyFont="1" applyBorder="1" applyAlignment="1" applyProtection="1">
      <alignment horizontal="center" vertical="center" wrapText="1"/>
      <protection locked="0"/>
    </xf>
    <xf numFmtId="2" fontId="20" fillId="20" borderId="39" xfId="17" applyNumberFormat="1" applyFont="1" applyFill="1" applyBorder="1" applyAlignment="1">
      <alignment horizontal="center" vertical="center" wrapText="1"/>
    </xf>
    <xf numFmtId="1" fontId="20" fillId="20" borderId="39" xfId="17" applyNumberFormat="1" applyFont="1" applyFill="1" applyBorder="1" applyAlignment="1">
      <alignment horizontal="center" vertical="center" wrapText="1"/>
    </xf>
    <xf numFmtId="0" fontId="20" fillId="0" borderId="21" xfId="17" applyFont="1" applyBorder="1" applyAlignment="1" applyProtection="1">
      <alignment horizontal="center" vertical="center" wrapText="1"/>
      <protection locked="0"/>
    </xf>
    <xf numFmtId="173" fontId="20" fillId="20" borderId="83" xfId="17" applyNumberFormat="1" applyFont="1" applyFill="1" applyBorder="1" applyAlignment="1">
      <alignment horizontal="center" vertical="center" wrapText="1"/>
    </xf>
    <xf numFmtId="173" fontId="20" fillId="20" borderId="39" xfId="17" applyNumberFormat="1" applyFont="1" applyFill="1" applyBorder="1" applyAlignment="1">
      <alignment horizontal="center" vertical="center" wrapText="1"/>
    </xf>
    <xf numFmtId="165" fontId="20" fillId="0" borderId="83" xfId="17" applyNumberFormat="1" applyFont="1" applyBorder="1" applyAlignment="1">
      <alignment horizontal="center" vertical="center" wrapText="1"/>
    </xf>
    <xf numFmtId="165" fontId="20" fillId="0" borderId="39" xfId="17" applyNumberFormat="1" applyFont="1" applyBorder="1" applyAlignment="1">
      <alignment horizontal="center" vertical="center" wrapText="1"/>
    </xf>
    <xf numFmtId="170" fontId="21" fillId="8" borderId="86" xfId="5" applyNumberFormat="1" applyFont="1" applyFill="1" applyBorder="1" applyAlignment="1" applyProtection="1">
      <alignment horizontal="center" vertical="center" wrapText="1"/>
      <protection locked="0"/>
    </xf>
    <xf numFmtId="0" fontId="22" fillId="3" borderId="86" xfId="2" applyFont="1" applyFill="1" applyBorder="1" applyAlignment="1" applyProtection="1">
      <alignment horizontal="center" vertical="center" wrapText="1"/>
      <protection locked="0" hidden="1"/>
    </xf>
    <xf numFmtId="0" fontId="20" fillId="0" borderId="61" xfId="17" applyFont="1" applyBorder="1" applyAlignment="1" applyProtection="1">
      <alignment horizontal="center" vertical="center" wrapText="1"/>
      <protection locked="0"/>
    </xf>
    <xf numFmtId="2" fontId="18" fillId="2" borderId="86" xfId="19" applyNumberFormat="1" applyFont="1" applyFill="1" applyBorder="1" applyAlignment="1">
      <alignment horizontal="center" vertical="center" wrapText="1"/>
    </xf>
    <xf numFmtId="0" fontId="20" fillId="0" borderId="0" xfId="8" applyFont="1"/>
    <xf numFmtId="0" fontId="69" fillId="12" borderId="24" xfId="8" applyFont="1" applyFill="1" applyBorder="1" applyAlignment="1">
      <alignment horizontal="center" vertical="center" wrapText="1"/>
    </xf>
    <xf numFmtId="0" fontId="70" fillId="0" borderId="24" xfId="8" applyFont="1" applyBorder="1" applyAlignment="1">
      <alignment vertical="center" wrapText="1"/>
    </xf>
    <xf numFmtId="0" fontId="70" fillId="0" borderId="26" xfId="8" applyFont="1" applyBorder="1" applyAlignment="1">
      <alignment vertical="center" wrapText="1"/>
    </xf>
    <xf numFmtId="0" fontId="20" fillId="0" borderId="0" xfId="8" applyFont="1" applyAlignment="1">
      <alignment vertical="center" wrapText="1"/>
    </xf>
    <xf numFmtId="0" fontId="66" fillId="12" borderId="24" xfId="8" applyFont="1" applyFill="1" applyBorder="1" applyAlignment="1">
      <alignment horizontal="center" vertical="center" wrapText="1"/>
    </xf>
    <xf numFmtId="0" fontId="67" fillId="0" borderId="24" xfId="8" applyFont="1" applyBorder="1" applyAlignment="1">
      <alignment horizontal="center" vertical="center" wrapText="1"/>
    </xf>
    <xf numFmtId="0" fontId="69" fillId="0" borderId="32" xfId="8" applyFont="1" applyBorder="1" applyAlignment="1">
      <alignment horizontal="center" vertical="center" wrapText="1"/>
    </xf>
    <xf numFmtId="0" fontId="69" fillId="0" borderId="83" xfId="8" applyFont="1" applyBorder="1" applyAlignment="1">
      <alignment horizontal="center" vertical="center" wrapText="1"/>
    </xf>
    <xf numFmtId="0" fontId="69" fillId="12" borderId="32" xfId="8" applyFont="1" applyFill="1" applyBorder="1" applyAlignment="1">
      <alignment horizontal="center" vertical="center" wrapText="1"/>
    </xf>
    <xf numFmtId="0" fontId="20" fillId="0" borderId="29" xfId="8" applyFont="1" applyBorder="1" applyAlignment="1">
      <alignment vertical="center" wrapText="1"/>
    </xf>
    <xf numFmtId="0" fontId="20" fillId="0" borderId="30" xfId="8" applyFont="1" applyBorder="1" applyAlignment="1">
      <alignment vertical="center" wrapText="1"/>
    </xf>
    <xf numFmtId="0" fontId="69" fillId="12" borderId="30" xfId="8" applyFont="1" applyFill="1" applyBorder="1" applyAlignment="1">
      <alignment horizontal="center" vertical="center" wrapText="1"/>
    </xf>
    <xf numFmtId="0" fontId="70" fillId="0" borderId="32" xfId="8" applyFont="1" applyBorder="1" applyAlignment="1">
      <alignment horizontal="center" vertical="center" wrapText="1"/>
    </xf>
    <xf numFmtId="14" fontId="70" fillId="0" borderId="32" xfId="8" applyNumberFormat="1" applyFont="1" applyBorder="1" applyAlignment="1">
      <alignment horizontal="center" vertical="center" wrapText="1"/>
    </xf>
    <xf numFmtId="167" fontId="70" fillId="0" borderId="32" xfId="8" applyNumberFormat="1" applyFont="1" applyBorder="1" applyAlignment="1">
      <alignment horizontal="center" vertical="center" wrapText="1"/>
    </xf>
    <xf numFmtId="0" fontId="71" fillId="0" borderId="32" xfId="8" applyFont="1" applyBorder="1" applyAlignment="1">
      <alignment horizontal="center" vertical="center" wrapText="1"/>
    </xf>
    <xf numFmtId="0" fontId="72" fillId="0" borderId="0" xfId="8" applyFont="1" applyAlignment="1">
      <alignment vertical="center" wrapText="1"/>
    </xf>
    <xf numFmtId="0" fontId="70" fillId="0" borderId="32" xfId="8" applyFont="1" applyBorder="1" applyAlignment="1">
      <alignment vertical="center" wrapText="1"/>
    </xf>
    <xf numFmtId="0" fontId="70" fillId="0" borderId="83" xfId="8" applyFont="1" applyBorder="1" applyAlignment="1">
      <alignment horizontal="center" vertical="center" wrapText="1"/>
    </xf>
    <xf numFmtId="0" fontId="66" fillId="0" borderId="26" xfId="8" applyFont="1" applyBorder="1" applyAlignment="1">
      <alignment vertical="center" wrapText="1"/>
    </xf>
    <xf numFmtId="0" fontId="1" fillId="0" borderId="87" xfId="29"/>
    <xf numFmtId="0" fontId="1" fillId="0" borderId="87" xfId="29" applyAlignment="1">
      <alignment horizontal="center"/>
    </xf>
    <xf numFmtId="0" fontId="1" fillId="0" borderId="87" xfId="29" applyAlignment="1">
      <alignment horizontal="left"/>
    </xf>
    <xf numFmtId="0" fontId="17" fillId="0" borderId="10" xfId="29" applyFont="1" applyBorder="1" applyAlignment="1">
      <alignment horizontal="center" vertical="center" wrapText="1"/>
    </xf>
    <xf numFmtId="0" fontId="17" fillId="0" borderId="83" xfId="29" applyFont="1" applyBorder="1" applyAlignment="1">
      <alignment horizontal="center" vertical="center" wrapText="1"/>
    </xf>
    <xf numFmtId="0" fontId="17" fillId="0" borderId="11" xfId="29" applyFont="1" applyBorder="1" applyAlignment="1">
      <alignment horizontal="center" vertical="center" wrapText="1"/>
    </xf>
    <xf numFmtId="0" fontId="1" fillId="0" borderId="87" xfId="29" applyAlignment="1">
      <alignment vertical="center" wrapText="1"/>
    </xf>
    <xf numFmtId="14" fontId="1" fillId="0" borderId="136" xfId="29" applyNumberFormat="1" applyBorder="1" applyAlignment="1" applyProtection="1">
      <alignment horizontal="center" vertical="center"/>
      <protection locked="0"/>
    </xf>
    <xf numFmtId="0" fontId="1" fillId="0" borderId="10" xfId="29" applyBorder="1" applyAlignment="1" applyProtection="1">
      <alignment horizontal="center" vertical="center"/>
      <protection locked="0"/>
    </xf>
    <xf numFmtId="0" fontId="1" fillId="0" borderId="83" xfId="29" applyBorder="1" applyAlignment="1" applyProtection="1">
      <alignment horizontal="center" vertical="center"/>
      <protection locked="0"/>
    </xf>
    <xf numFmtId="0" fontId="1" fillId="0" borderId="11" xfId="29" applyBorder="1" applyAlignment="1" applyProtection="1">
      <alignment horizontal="center" vertical="center"/>
      <protection locked="0"/>
    </xf>
    <xf numFmtId="0" fontId="1" fillId="0" borderId="134" xfId="29" applyBorder="1" applyAlignment="1" applyProtection="1">
      <alignment horizontal="left" vertical="center" wrapText="1"/>
      <protection locked="0"/>
    </xf>
    <xf numFmtId="0" fontId="1" fillId="0" borderId="87" xfId="29" applyAlignment="1">
      <alignment vertical="center"/>
    </xf>
    <xf numFmtId="0" fontId="1" fillId="0" borderId="87" xfId="29" applyAlignment="1">
      <alignment horizontal="center" vertical="center"/>
    </xf>
    <xf numFmtId="0" fontId="1" fillId="0" borderId="136" xfId="29" applyBorder="1" applyAlignment="1" applyProtection="1">
      <alignment horizontal="center" vertical="center"/>
      <protection locked="0"/>
    </xf>
    <xf numFmtId="0" fontId="1" fillId="0" borderId="137" xfId="29" applyBorder="1" applyAlignment="1" applyProtection="1">
      <alignment horizontal="center" vertical="center"/>
      <protection locked="0"/>
    </xf>
    <xf numFmtId="0" fontId="1" fillId="0" borderId="12" xfId="29" applyBorder="1" applyAlignment="1" applyProtection="1">
      <alignment horizontal="center" vertical="center"/>
      <protection locked="0"/>
    </xf>
    <xf numFmtId="0" fontId="1" fillId="0" borderId="39" xfId="29" applyBorder="1" applyAlignment="1" applyProtection="1">
      <alignment horizontal="center" vertical="center"/>
      <protection locked="0"/>
    </xf>
    <xf numFmtId="0" fontId="1" fillId="0" borderId="21" xfId="29" applyBorder="1" applyAlignment="1" applyProtection="1">
      <alignment horizontal="center" vertical="center"/>
      <protection locked="0"/>
    </xf>
    <xf numFmtId="0" fontId="1" fillId="0" borderId="103" xfId="29" applyBorder="1" applyAlignment="1" applyProtection="1">
      <alignment horizontal="left" vertical="center" wrapText="1"/>
      <protection locked="0"/>
    </xf>
    <xf numFmtId="0" fontId="18" fillId="6" borderId="87" xfId="29" applyFont="1" applyFill="1" applyProtection="1">
      <protection hidden="1"/>
    </xf>
    <xf numFmtId="0" fontId="18" fillId="6" borderId="87" xfId="29" applyFont="1" applyFill="1" applyAlignment="1">
      <alignment horizontal="center"/>
    </xf>
    <xf numFmtId="0" fontId="34" fillId="3" borderId="74" xfId="21" applyFont="1" applyFill="1" applyBorder="1" applyAlignment="1">
      <alignment vertical="center" wrapText="1"/>
    </xf>
    <xf numFmtId="0" fontId="34" fillId="2" borderId="74" xfId="21" applyFont="1" applyFill="1" applyBorder="1" applyAlignment="1">
      <alignment vertical="center" wrapText="1"/>
    </xf>
    <xf numFmtId="0" fontId="18" fillId="6" borderId="94" xfId="29" applyFont="1" applyFill="1" applyBorder="1" applyAlignment="1">
      <alignment horizontal="center"/>
    </xf>
    <xf numFmtId="0" fontId="18" fillId="2" borderId="87" xfId="29" applyFont="1" applyFill="1"/>
    <xf numFmtId="0" fontId="1" fillId="2" borderId="87" xfId="29" applyFill="1" applyAlignment="1">
      <alignment horizontal="center"/>
    </xf>
    <xf numFmtId="0" fontId="34" fillId="2" borderId="87" xfId="29" applyFont="1" applyFill="1" applyAlignment="1">
      <alignment horizontal="center" vertical="center" wrapText="1"/>
    </xf>
    <xf numFmtId="0" fontId="18" fillId="2" borderId="87" xfId="29" applyFont="1" applyFill="1" applyProtection="1">
      <protection hidden="1"/>
    </xf>
    <xf numFmtId="0" fontId="34" fillId="6" borderId="87" xfId="29" applyFont="1" applyFill="1"/>
    <xf numFmtId="0" fontId="18" fillId="6" borderId="87" xfId="29" applyFont="1" applyFill="1"/>
    <xf numFmtId="0" fontId="17" fillId="6" borderId="87" xfId="29" applyFont="1" applyFill="1"/>
    <xf numFmtId="0" fontId="34" fillId="6" borderId="87" xfId="29" applyFont="1" applyFill="1" applyAlignment="1">
      <alignment horizontal="left" vertical="center" wrapText="1"/>
    </xf>
    <xf numFmtId="0" fontId="18" fillId="6" borderId="82" xfId="29" applyFont="1" applyFill="1" applyBorder="1" applyAlignment="1">
      <alignment horizontal="center"/>
    </xf>
    <xf numFmtId="0" fontId="1" fillId="0" borderId="86" xfId="22" applyFont="1" applyBorder="1" applyAlignment="1" applyProtection="1">
      <alignment horizontal="center" vertical="center" wrapText="1"/>
      <protection locked="0"/>
    </xf>
    <xf numFmtId="173" fontId="1" fillId="0" borderId="86" xfId="22" quotePrefix="1" applyNumberFormat="1" applyFont="1" applyBorder="1" applyAlignment="1">
      <alignment horizontal="center" vertical="center" wrapText="1"/>
    </xf>
    <xf numFmtId="2" fontId="34" fillId="0" borderId="70" xfId="22" applyNumberFormat="1" applyFont="1" applyBorder="1" applyAlignment="1">
      <alignment horizontal="center" vertical="center" wrapText="1"/>
    </xf>
    <xf numFmtId="0" fontId="1" fillId="0" borderId="86" xfId="29" applyBorder="1" applyAlignment="1" applyProtection="1">
      <alignment horizontal="center" vertical="center" wrapText="1"/>
      <protection locked="0"/>
    </xf>
    <xf numFmtId="0" fontId="1" fillId="0" borderId="45" xfId="29" applyBorder="1" applyAlignment="1" applyProtection="1">
      <alignment horizontal="center" vertical="center" wrapText="1"/>
      <protection locked="0"/>
    </xf>
    <xf numFmtId="0" fontId="1" fillId="0" borderId="83" xfId="29" applyBorder="1" applyAlignment="1" applyProtection="1">
      <alignment horizontal="center" vertical="center" wrapText="1"/>
      <protection locked="0"/>
    </xf>
    <xf numFmtId="0" fontId="1" fillId="0" borderId="11" xfId="29" applyBorder="1" applyAlignment="1" applyProtection="1">
      <alignment horizontal="center" vertical="center" wrapText="1"/>
      <protection locked="0"/>
    </xf>
    <xf numFmtId="9" fontId="17" fillId="0" borderId="83" xfId="30" applyFont="1" applyBorder="1" applyAlignment="1" applyProtection="1">
      <alignment horizontal="center" vertical="center" wrapText="1"/>
      <protection locked="0"/>
    </xf>
    <xf numFmtId="15" fontId="34" fillId="6" borderId="126" xfId="25" applyNumberFormat="1" applyFont="1" applyFill="1" applyBorder="1" applyAlignment="1">
      <alignment vertical="top"/>
    </xf>
    <xf numFmtId="15" fontId="34" fillId="6" borderId="128" xfId="25" applyNumberFormat="1" applyFont="1" applyFill="1" applyBorder="1" applyAlignment="1" applyProtection="1">
      <alignment vertical="top"/>
      <protection locked="0"/>
    </xf>
    <xf numFmtId="15" fontId="34" fillId="6" borderId="127" xfId="25" applyNumberFormat="1" applyFont="1" applyFill="1" applyBorder="1" applyAlignment="1" applyProtection="1">
      <alignment vertical="top"/>
      <protection locked="0"/>
    </xf>
    <xf numFmtId="0" fontId="53" fillId="0" borderId="87" xfId="29" applyFont="1"/>
    <xf numFmtId="0" fontId="53" fillId="0" borderId="87" xfId="29" applyFont="1" applyAlignment="1">
      <alignment vertical="center"/>
    </xf>
    <xf numFmtId="0" fontId="53" fillId="0" borderId="87" xfId="29" applyFont="1" applyAlignment="1">
      <alignment horizontal="left"/>
    </xf>
    <xf numFmtId="0" fontId="53" fillId="0" borderId="87" xfId="29" applyFont="1" applyAlignment="1">
      <alignment horizontal="center"/>
    </xf>
    <xf numFmtId="0" fontId="44" fillId="0" borderId="87" xfId="29" applyFont="1"/>
    <xf numFmtId="0" fontId="39" fillId="0" borderId="87" xfId="29" applyFont="1" applyAlignment="1">
      <alignment horizontal="center"/>
    </xf>
    <xf numFmtId="0" fontId="53" fillId="0" borderId="95" xfId="29" applyFont="1" applyBorder="1" applyAlignment="1">
      <alignment vertical="center"/>
    </xf>
    <xf numFmtId="0" fontId="39" fillId="0" borderId="132" xfId="29" applyFont="1" applyBorder="1" applyAlignment="1">
      <alignment horizontal="left"/>
    </xf>
    <xf numFmtId="0" fontId="36" fillId="0" borderId="70" xfId="29" applyFont="1" applyBorder="1" applyAlignment="1" applyProtection="1">
      <alignment horizontal="center"/>
      <protection locked="0"/>
    </xf>
    <xf numFmtId="0" fontId="53" fillId="0" borderId="42" xfId="29" applyFont="1" applyBorder="1" applyAlignment="1">
      <alignment vertical="center"/>
    </xf>
    <xf numFmtId="0" fontId="39" fillId="0" borderId="41" xfId="29" applyFont="1" applyBorder="1" applyAlignment="1">
      <alignment horizontal="left"/>
    </xf>
    <xf numFmtId="0" fontId="39" fillId="0" borderId="103" xfId="29" applyFont="1" applyBorder="1"/>
    <xf numFmtId="0" fontId="36" fillId="0" borderId="18" xfId="29" applyFont="1" applyBorder="1" applyAlignment="1" applyProtection="1">
      <alignment horizontal="center"/>
      <protection locked="0"/>
    </xf>
    <xf numFmtId="0" fontId="39" fillId="0" borderId="41" xfId="29" applyFont="1" applyBorder="1"/>
    <xf numFmtId="1" fontId="36" fillId="0" borderId="93" xfId="29" applyNumberFormat="1" applyFont="1" applyBorder="1" applyAlignment="1" applyProtection="1">
      <alignment horizontal="center"/>
      <protection locked="0"/>
    </xf>
    <xf numFmtId="0" fontId="53" fillId="0" borderId="41" xfId="29" applyFont="1" applyBorder="1" applyAlignment="1">
      <alignment vertical="center"/>
    </xf>
    <xf numFmtId="0" fontId="39" fillId="0" borderId="55" xfId="29" applyFont="1" applyBorder="1" applyAlignment="1">
      <alignment horizontal="left"/>
    </xf>
    <xf numFmtId="0" fontId="36" fillId="0" borderId="93" xfId="29" applyFont="1" applyBorder="1" applyAlignment="1" applyProtection="1">
      <alignment horizontal="center"/>
      <protection locked="0"/>
    </xf>
    <xf numFmtId="176" fontId="36" fillId="0" borderId="70" xfId="29" applyNumberFormat="1" applyFont="1" applyBorder="1" applyAlignment="1" applyProtection="1">
      <alignment horizontal="center"/>
      <protection locked="0"/>
    </xf>
    <xf numFmtId="0" fontId="53" fillId="0" borderId="83" xfId="29" applyFont="1" applyBorder="1" applyAlignment="1" applyProtection="1">
      <alignment vertical="center"/>
      <protection locked="0"/>
    </xf>
    <xf numFmtId="49" fontId="53" fillId="0" borderId="87" xfId="29" applyNumberFormat="1" applyFont="1" applyAlignment="1">
      <alignment horizontal="center"/>
    </xf>
    <xf numFmtId="0" fontId="39" fillId="0" borderId="83" xfId="29" applyFont="1" applyBorder="1" applyProtection="1">
      <protection locked="0"/>
    </xf>
    <xf numFmtId="0" fontId="39" fillId="0" borderId="87" xfId="29" applyFont="1" applyProtection="1">
      <protection locked="0"/>
    </xf>
    <xf numFmtId="0" fontId="53" fillId="0" borderId="42" xfId="29" applyFont="1" applyBorder="1" applyAlignment="1" applyProtection="1">
      <alignment vertical="center"/>
      <protection locked="0"/>
    </xf>
    <xf numFmtId="172" fontId="75" fillId="0" borderId="93" xfId="29" applyNumberFormat="1" applyFont="1" applyBorder="1" applyAlignment="1">
      <alignment horizontal="center" vertical="center" wrapText="1"/>
    </xf>
    <xf numFmtId="0" fontId="75" fillId="0" borderId="86" xfId="29" applyFont="1" applyBorder="1" applyAlignment="1">
      <alignment horizontal="center" vertical="center" wrapText="1"/>
    </xf>
    <xf numFmtId="0" fontId="75" fillId="0" borderId="55" xfId="29" applyFont="1" applyBorder="1" applyAlignment="1">
      <alignment horizontal="center" vertical="center" wrapText="1"/>
    </xf>
    <xf numFmtId="0" fontId="76" fillId="0" borderId="87" xfId="29" applyFont="1" applyAlignment="1">
      <alignment horizontal="center" vertical="center"/>
    </xf>
    <xf numFmtId="0" fontId="54" fillId="2" borderId="83" xfId="29" applyFont="1" applyFill="1" applyBorder="1" applyAlignment="1" applyProtection="1">
      <alignment horizontal="center"/>
      <protection locked="0"/>
    </xf>
    <xf numFmtId="0" fontId="54" fillId="2" borderId="83" xfId="29" applyFont="1" applyFill="1" applyBorder="1" applyAlignment="1">
      <alignment horizontal="center"/>
    </xf>
    <xf numFmtId="0" fontId="54" fillId="0" borderId="87" xfId="29" applyFont="1"/>
    <xf numFmtId="0" fontId="53" fillId="2" borderId="83" xfId="29" applyFont="1" applyFill="1" applyBorder="1" applyAlignment="1" applyProtection="1">
      <alignment horizontal="center"/>
      <protection locked="0"/>
    </xf>
    <xf numFmtId="0" fontId="53" fillId="2" borderId="83" xfId="29" applyFont="1" applyFill="1" applyBorder="1" applyAlignment="1">
      <alignment horizontal="center"/>
    </xf>
    <xf numFmtId="0" fontId="39" fillId="2" borderId="83" xfId="29" applyFont="1" applyFill="1" applyBorder="1" applyAlignment="1" applyProtection="1">
      <alignment horizontal="center"/>
      <protection locked="0"/>
    </xf>
    <xf numFmtId="0" fontId="54" fillId="2" borderId="70" xfId="29" applyFont="1" applyFill="1" applyBorder="1" applyAlignment="1" applyProtection="1">
      <alignment horizontal="center"/>
      <protection locked="0"/>
    </xf>
    <xf numFmtId="172" fontId="54" fillId="2" borderId="90" xfId="18" applyNumberFormat="1" applyFont="1" applyFill="1" applyBorder="1" applyAlignment="1" applyProtection="1">
      <alignment horizontal="center"/>
      <protection locked="0"/>
    </xf>
    <xf numFmtId="179" fontId="54" fillId="2" borderId="70" xfId="29" applyNumberFormat="1" applyFont="1" applyFill="1" applyBorder="1" applyAlignment="1" applyProtection="1">
      <alignment horizontal="center"/>
      <protection locked="0"/>
    </xf>
    <xf numFmtId="0" fontId="54" fillId="2" borderId="133" xfId="29" applyFont="1" applyFill="1" applyBorder="1" applyAlignment="1" applyProtection="1">
      <alignment horizontal="center"/>
      <protection locked="0"/>
    </xf>
    <xf numFmtId="172" fontId="54" fillId="0" borderId="87" xfId="29" applyNumberFormat="1" applyFont="1" applyAlignment="1" applyProtection="1">
      <alignment horizontal="center"/>
      <protection locked="0"/>
    </xf>
    <xf numFmtId="0" fontId="54" fillId="0" borderId="87" xfId="29" applyFont="1" applyAlignment="1" applyProtection="1">
      <alignment horizontal="center"/>
      <protection locked="0"/>
    </xf>
    <xf numFmtId="0" fontId="54" fillId="0" borderId="87" xfId="29" applyFont="1" applyProtection="1">
      <protection locked="0"/>
    </xf>
    <xf numFmtId="170" fontId="77" fillId="8" borderId="49" xfId="5" applyNumberFormat="1" applyFont="1" applyFill="1" applyBorder="1" applyAlignment="1" applyProtection="1">
      <alignment horizontal="center" vertical="center" wrapText="1"/>
      <protection locked="0"/>
    </xf>
    <xf numFmtId="0" fontId="39" fillId="3" borderId="54" xfId="6" applyFont="1" applyFill="1" applyBorder="1" applyAlignment="1" applyProtection="1">
      <alignment horizontal="center" vertical="center" wrapText="1"/>
      <protection locked="0"/>
    </xf>
    <xf numFmtId="0" fontId="36" fillId="2" borderId="62" xfId="6" applyFont="1" applyFill="1" applyBorder="1" applyAlignment="1" applyProtection="1">
      <alignment horizontal="center" vertical="center" wrapText="1"/>
      <protection locked="0"/>
    </xf>
    <xf numFmtId="170" fontId="77" fillId="8" borderId="83" xfId="18" applyNumberFormat="1" applyFont="1" applyFill="1" applyBorder="1" applyAlignment="1" applyProtection="1">
      <alignment horizontal="center" vertical="center" wrapText="1"/>
      <protection locked="0"/>
    </xf>
    <xf numFmtId="173" fontId="1" fillId="0" borderId="86" xfId="22" quotePrefix="1" applyNumberFormat="1" applyFont="1" applyBorder="1" applyAlignment="1" applyProtection="1">
      <alignment horizontal="center" vertical="center" wrapText="1"/>
      <protection locked="0"/>
    </xf>
    <xf numFmtId="0" fontId="32" fillId="17" borderId="83" xfId="0" applyFont="1" applyFill="1" applyBorder="1"/>
    <xf numFmtId="165" fontId="54" fillId="17" borderId="83" xfId="0" applyNumberFormat="1" applyFont="1" applyFill="1" applyBorder="1" applyAlignment="1">
      <alignment horizontal="center"/>
    </xf>
    <xf numFmtId="0" fontId="32" fillId="0" borderId="83" xfId="0" applyFont="1" applyBorder="1"/>
    <xf numFmtId="165" fontId="54" fillId="0" borderId="83" xfId="0" applyNumberFormat="1" applyFont="1" applyBorder="1" applyAlignment="1">
      <alignment horizontal="center"/>
    </xf>
    <xf numFmtId="49" fontId="61" fillId="17" borderId="83" xfId="0" applyNumberFormat="1" applyFont="1" applyFill="1" applyBorder="1"/>
    <xf numFmtId="0" fontId="54" fillId="17" borderId="83" xfId="0" applyFont="1" applyFill="1" applyBorder="1" applyAlignment="1">
      <alignment horizontal="center" vertical="center"/>
    </xf>
    <xf numFmtId="49" fontId="61" fillId="0" borderId="83" xfId="0" applyNumberFormat="1" applyFont="1" applyBorder="1"/>
    <xf numFmtId="0" fontId="54" fillId="0" borderId="83" xfId="0" applyFont="1" applyBorder="1" applyAlignment="1">
      <alignment horizontal="center" vertical="center"/>
    </xf>
    <xf numFmtId="49" fontId="32" fillId="22" borderId="89" xfId="17" applyNumberFormat="1" applyFont="1" applyFill="1" applyBorder="1" applyAlignment="1">
      <alignment horizontal="center"/>
    </xf>
    <xf numFmtId="0" fontId="64" fillId="22" borderId="89" xfId="17" applyFont="1" applyFill="1" applyBorder="1" applyAlignment="1">
      <alignment horizontal="center" vertical="center"/>
    </xf>
    <xf numFmtId="0" fontId="61" fillId="22" borderId="83" xfId="0" applyFont="1" applyFill="1" applyBorder="1" applyAlignment="1">
      <alignment horizontal="center"/>
    </xf>
    <xf numFmtId="49" fontId="32" fillId="23" borderId="89" xfId="17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66" fillId="12" borderId="25" xfId="8" applyFont="1" applyFill="1" applyBorder="1" applyAlignment="1">
      <alignment horizontal="center" vertical="center" wrapText="1"/>
    </xf>
    <xf numFmtId="0" fontId="29" fillId="0" borderId="24" xfId="0" applyFont="1" applyBorder="1"/>
    <xf numFmtId="0" fontId="20" fillId="0" borderId="83" xfId="8" applyFont="1" applyBorder="1" applyAlignment="1">
      <alignment horizontal="center" vertical="center" wrapText="1"/>
    </xf>
    <xf numFmtId="0" fontId="29" fillId="0" borderId="26" xfId="0" applyFont="1" applyBorder="1"/>
    <xf numFmtId="0" fontId="66" fillId="0" borderId="24" xfId="8" applyFont="1" applyBorder="1" applyAlignment="1">
      <alignment horizontal="center" vertical="center" wrapText="1"/>
    </xf>
    <xf numFmtId="0" fontId="68" fillId="0" borderId="24" xfId="8" applyFont="1" applyBorder="1" applyAlignment="1">
      <alignment horizontal="center" vertical="center" wrapText="1"/>
    </xf>
    <xf numFmtId="0" fontId="66" fillId="12" borderId="24" xfId="8" applyFont="1" applyFill="1" applyBorder="1" applyAlignment="1">
      <alignment horizontal="center" vertical="center" wrapText="1"/>
    </xf>
    <xf numFmtId="0" fontId="69" fillId="12" borderId="83" xfId="8" applyFont="1" applyFill="1" applyBorder="1" applyAlignment="1">
      <alignment horizontal="center" vertical="center" wrapText="1"/>
    </xf>
    <xf numFmtId="0" fontId="69" fillId="12" borderId="43" xfId="8" applyFont="1" applyFill="1" applyBorder="1" applyAlignment="1">
      <alignment horizontal="center" vertical="center" wrapText="1"/>
    </xf>
    <xf numFmtId="0" fontId="20" fillId="0" borderId="0" xfId="8" applyFont="1"/>
    <xf numFmtId="0" fontId="29" fillId="0" borderId="4" xfId="0" applyFont="1" applyBorder="1"/>
    <xf numFmtId="0" fontId="68" fillId="0" borderId="44" xfId="8" applyFont="1" applyBorder="1" applyAlignment="1">
      <alignment horizontal="center" vertical="center" wrapText="1"/>
    </xf>
    <xf numFmtId="0" fontId="29" fillId="0" borderId="27" xfId="0" applyFont="1" applyBorder="1"/>
    <xf numFmtId="0" fontId="29" fillId="0" borderId="96" xfId="0" applyFont="1" applyBorder="1"/>
    <xf numFmtId="0" fontId="29" fillId="0" borderId="44" xfId="0" applyFont="1" applyBorder="1"/>
    <xf numFmtId="0" fontId="66" fillId="0" borderId="4" xfId="8" applyFont="1" applyBorder="1" applyAlignment="1">
      <alignment horizontal="center" vertical="center" wrapText="1"/>
    </xf>
    <xf numFmtId="0" fontId="29" fillId="0" borderId="28" xfId="0" applyFont="1" applyBorder="1"/>
    <xf numFmtId="0" fontId="29" fillId="0" borderId="29" xfId="0" applyFont="1" applyBorder="1"/>
    <xf numFmtId="0" fontId="29" fillId="0" borderId="31" xfId="0" applyFont="1" applyBorder="1"/>
    <xf numFmtId="0" fontId="69" fillId="12" borderId="139" xfId="8" applyFont="1" applyFill="1" applyBorder="1" applyAlignment="1">
      <alignment horizontal="center" vertical="center" textRotation="90" wrapText="1"/>
    </xf>
    <xf numFmtId="0" fontId="69" fillId="12" borderId="43" xfId="8" applyFont="1" applyFill="1" applyBorder="1" applyAlignment="1">
      <alignment horizontal="center" vertical="center" textRotation="90" wrapText="1"/>
    </xf>
    <xf numFmtId="0" fontId="69" fillId="12" borderId="86" xfId="8" applyFont="1" applyFill="1" applyBorder="1" applyAlignment="1">
      <alignment horizontal="center" vertical="center" textRotation="90" wrapText="1"/>
    </xf>
    <xf numFmtId="0" fontId="70" fillId="0" borderId="83" xfId="8" applyFont="1" applyBorder="1" applyAlignment="1">
      <alignment horizontal="center" vertical="center" wrapText="1"/>
    </xf>
    <xf numFmtId="0" fontId="29" fillId="0" borderId="41" xfId="0" applyFont="1" applyBorder="1"/>
    <xf numFmtId="0" fontId="29" fillId="0" borderId="42" xfId="0" applyFont="1" applyBorder="1"/>
    <xf numFmtId="0" fontId="29" fillId="0" borderId="30" xfId="0" applyFont="1" applyBorder="1"/>
    <xf numFmtId="0" fontId="66" fillId="12" borderId="83" xfId="8" applyFont="1" applyFill="1" applyBorder="1" applyAlignment="1">
      <alignment horizontal="center" vertical="center" wrapText="1"/>
    </xf>
    <xf numFmtId="0" fontId="29" fillId="0" borderId="74" xfId="0" applyFont="1" applyBorder="1"/>
    <xf numFmtId="0" fontId="29" fillId="0" borderId="138" xfId="0" applyFont="1" applyBorder="1"/>
    <xf numFmtId="0" fontId="69" fillId="12" borderId="84" xfId="8" applyFont="1" applyFill="1" applyBorder="1" applyAlignment="1">
      <alignment horizontal="center" vertical="center" textRotation="90" wrapText="1"/>
    </xf>
    <xf numFmtId="0" fontId="70" fillId="0" borderId="25" xfId="8" applyFont="1" applyBorder="1" applyAlignment="1">
      <alignment horizontal="center" vertical="center" wrapText="1"/>
    </xf>
    <xf numFmtId="0" fontId="70" fillId="0" borderId="74" xfId="8" applyFont="1" applyBorder="1" applyAlignment="1">
      <alignment horizontal="center" vertical="center" wrapText="1"/>
    </xf>
    <xf numFmtId="0" fontId="70" fillId="0" borderId="138" xfId="8" applyFont="1" applyBorder="1" applyAlignment="1">
      <alignment horizontal="center" vertical="center" wrapText="1"/>
    </xf>
    <xf numFmtId="0" fontId="70" fillId="0" borderId="70" xfId="8" applyFont="1" applyBorder="1" applyAlignment="1">
      <alignment horizontal="center" vertical="center" wrapText="1"/>
    </xf>
    <xf numFmtId="0" fontId="67" fillId="0" borderId="26" xfId="8" applyFont="1" applyBorder="1" applyAlignment="1">
      <alignment horizontal="center" vertical="center" wrapText="1"/>
    </xf>
    <xf numFmtId="0" fontId="65" fillId="0" borderId="0" xfId="8" applyFont="1" applyAlignment="1">
      <alignment horizontal="center" vertical="center" wrapText="1"/>
    </xf>
    <xf numFmtId="0" fontId="69" fillId="12" borderId="62" xfId="8" applyFont="1" applyFill="1" applyBorder="1" applyAlignment="1">
      <alignment horizontal="center" vertical="center" wrapText="1"/>
    </xf>
    <xf numFmtId="0" fontId="29" fillId="0" borderId="62" xfId="0" applyFont="1" applyBorder="1"/>
    <xf numFmtId="0" fontId="70" fillId="0" borderId="28" xfId="8" applyFont="1" applyBorder="1" applyAlignment="1">
      <alignment horizontal="center" vertical="center" wrapText="1"/>
    </xf>
    <xf numFmtId="0" fontId="66" fillId="0" borderId="26" xfId="8" applyFont="1" applyBorder="1" applyAlignment="1">
      <alignment horizontal="center" vertical="center" wrapText="1"/>
    </xf>
    <xf numFmtId="0" fontId="20" fillId="0" borderId="31" xfId="8" applyFont="1" applyBorder="1" applyAlignment="1">
      <alignment horizontal="center" vertical="center" wrapText="1"/>
    </xf>
    <xf numFmtId="0" fontId="69" fillId="12" borderId="84" xfId="8" applyFont="1" applyFill="1" applyBorder="1" applyAlignment="1">
      <alignment horizontal="center" vertical="center" wrapText="1"/>
    </xf>
    <xf numFmtId="0" fontId="69" fillId="0" borderId="83" xfId="8" applyFont="1" applyBorder="1" applyAlignment="1">
      <alignment horizontal="center" vertical="center" wrapText="1"/>
    </xf>
    <xf numFmtId="0" fontId="25" fillId="6" borderId="25" xfId="8" applyFont="1" applyFill="1" applyBorder="1" applyAlignment="1" applyProtection="1">
      <alignment horizontal="center"/>
      <protection hidden="1"/>
    </xf>
    <xf numFmtId="0" fontId="29" fillId="0" borderId="27" xfId="0" applyFont="1" applyBorder="1" applyProtection="1">
      <protection hidden="1"/>
    </xf>
    <xf numFmtId="0" fontId="29" fillId="0" borderId="41" xfId="0" applyFont="1" applyBorder="1" applyProtection="1">
      <protection hidden="1"/>
    </xf>
    <xf numFmtId="0" fontId="29" fillId="0" borderId="0" xfId="0" applyFont="1" applyProtection="1">
      <protection hidden="1"/>
    </xf>
    <xf numFmtId="0" fontId="29" fillId="0" borderId="29" xfId="0" applyFont="1" applyBorder="1" applyProtection="1">
      <protection hidden="1"/>
    </xf>
    <xf numFmtId="0" fontId="29" fillId="0" borderId="30" xfId="0" applyFont="1" applyBorder="1" applyProtection="1">
      <protection hidden="1"/>
    </xf>
    <xf numFmtId="0" fontId="69" fillId="12" borderId="25" xfId="8" applyFont="1" applyFill="1" applyBorder="1" applyAlignment="1">
      <alignment horizontal="center" vertical="center" wrapText="1"/>
    </xf>
    <xf numFmtId="0" fontId="67" fillId="0" borderId="62" xfId="8" applyFont="1" applyBorder="1" applyAlignment="1">
      <alignment horizontal="center" vertical="center" wrapText="1"/>
    </xf>
    <xf numFmtId="0" fontId="66" fillId="0" borderId="31" xfId="8" applyFont="1" applyBorder="1" applyAlignment="1">
      <alignment horizontal="center" vertical="center" wrapText="1"/>
    </xf>
    <xf numFmtId="0" fontId="29" fillId="0" borderId="94" xfId="0" applyFont="1" applyBorder="1"/>
    <xf numFmtId="0" fontId="69" fillId="0" borderId="43" xfId="8" applyFont="1" applyBorder="1" applyAlignment="1">
      <alignment horizontal="center" vertical="center" wrapText="1"/>
    </xf>
    <xf numFmtId="0" fontId="69" fillId="2" borderId="62" xfId="8" applyFont="1" applyFill="1" applyBorder="1" applyAlignment="1">
      <alignment horizontal="center" vertical="center" wrapText="1"/>
    </xf>
    <xf numFmtId="14" fontId="69" fillId="0" borderId="62" xfId="8" applyNumberFormat="1" applyFont="1" applyBorder="1" applyAlignment="1">
      <alignment horizontal="center" vertical="center" wrapText="1"/>
    </xf>
    <xf numFmtId="0" fontId="66" fillId="12" borderId="74" xfId="8" applyFont="1" applyFill="1" applyBorder="1" applyAlignment="1">
      <alignment horizontal="center" vertical="center" wrapText="1"/>
    </xf>
    <xf numFmtId="0" fontId="66" fillId="12" borderId="70" xfId="8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/>
    </xf>
    <xf numFmtId="0" fontId="29" fillId="0" borderId="74" xfId="0" applyFont="1" applyBorder="1" applyAlignment="1">
      <alignment horizontal="center"/>
    </xf>
    <xf numFmtId="0" fontId="29" fillId="0" borderId="70" xfId="0" applyFont="1" applyBorder="1" applyAlignment="1">
      <alignment horizontal="center"/>
    </xf>
    <xf numFmtId="0" fontId="66" fillId="12" borderId="138" xfId="8" applyFont="1" applyFill="1" applyBorder="1" applyAlignment="1">
      <alignment horizontal="center" vertical="center" wrapText="1"/>
    </xf>
    <xf numFmtId="14" fontId="70" fillId="0" borderId="40" xfId="8" applyNumberFormat="1" applyFont="1" applyBorder="1" applyAlignment="1">
      <alignment horizontal="center" vertical="center" wrapText="1"/>
    </xf>
    <xf numFmtId="0" fontId="29" fillId="0" borderId="34" xfId="0" applyFont="1" applyBorder="1"/>
    <xf numFmtId="0" fontId="29" fillId="0" borderId="23" xfId="0" applyFont="1" applyBorder="1"/>
    <xf numFmtId="175" fontId="20" fillId="0" borderId="84" xfId="8" applyNumberFormat="1" applyFont="1" applyBorder="1" applyAlignment="1">
      <alignment horizontal="center" vertical="center" wrapText="1"/>
    </xf>
    <xf numFmtId="0" fontId="20" fillId="0" borderId="84" xfId="8" applyFont="1" applyBorder="1" applyAlignment="1">
      <alignment horizontal="center" vertical="center" wrapText="1"/>
    </xf>
    <xf numFmtId="0" fontId="71" fillId="0" borderId="25" xfId="8" applyFont="1" applyBorder="1" applyAlignment="1">
      <alignment horizontal="center" vertical="center" wrapText="1"/>
    </xf>
    <xf numFmtId="0" fontId="71" fillId="0" borderId="74" xfId="8" applyFont="1" applyBorder="1" applyAlignment="1">
      <alignment horizontal="center" vertical="center" wrapText="1"/>
    </xf>
    <xf numFmtId="0" fontId="71" fillId="0" borderId="138" xfId="8" applyFont="1" applyBorder="1" applyAlignment="1">
      <alignment horizontal="center" vertical="center" wrapText="1"/>
    </xf>
    <xf numFmtId="0" fontId="71" fillId="0" borderId="70" xfId="8" applyFont="1" applyBorder="1" applyAlignment="1">
      <alignment horizontal="center" vertical="center" wrapText="1"/>
    </xf>
    <xf numFmtId="0" fontId="13" fillId="13" borderId="8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6" xfId="0" applyBorder="1"/>
    <xf numFmtId="0" fontId="12" fillId="12" borderId="83" xfId="0" applyFont="1" applyFill="1" applyBorder="1" applyAlignment="1">
      <alignment horizontal="center" vertical="center" wrapText="1"/>
    </xf>
    <xf numFmtId="0" fontId="0" fillId="0" borderId="62" xfId="0" applyBorder="1"/>
    <xf numFmtId="0" fontId="17" fillId="17" borderId="41" xfId="17" applyFont="1" applyFill="1" applyBorder="1" applyAlignment="1">
      <alignment horizontal="center"/>
    </xf>
    <xf numFmtId="0" fontId="17" fillId="17" borderId="87" xfId="17" applyFont="1" applyFill="1" applyAlignment="1">
      <alignment horizontal="center"/>
    </xf>
    <xf numFmtId="15" fontId="34" fillId="6" borderId="75" xfId="10" applyNumberFormat="1" applyFont="1" applyFill="1" applyBorder="1" applyAlignment="1" applyProtection="1">
      <alignment horizontal="center" vertical="top"/>
      <protection locked="0"/>
    </xf>
    <xf numFmtId="0" fontId="32" fillId="0" borderId="1" xfId="0" applyFont="1" applyBorder="1" applyProtection="1">
      <protection locked="0"/>
    </xf>
    <xf numFmtId="0" fontId="32" fillId="0" borderId="76" xfId="0" applyFont="1" applyBorder="1" applyProtection="1">
      <protection locked="0"/>
    </xf>
    <xf numFmtId="0" fontId="32" fillId="0" borderId="58" xfId="0" applyFont="1" applyBorder="1" applyProtection="1">
      <protection locked="0"/>
    </xf>
    <xf numFmtId="0" fontId="32" fillId="0" borderId="57" xfId="0" applyFont="1" applyBorder="1" applyProtection="1">
      <protection locked="0"/>
    </xf>
    <xf numFmtId="0" fontId="33" fillId="4" borderId="78" xfId="2" applyFont="1" applyFill="1" applyBorder="1" applyAlignment="1">
      <alignment horizontal="center" vertical="center" wrapText="1"/>
    </xf>
    <xf numFmtId="0" fontId="32" fillId="0" borderId="67" xfId="0" applyFont="1" applyBorder="1"/>
    <xf numFmtId="0" fontId="33" fillId="6" borderId="73" xfId="2" applyFont="1" applyFill="1" applyBorder="1" applyAlignment="1">
      <alignment horizontal="center" vertical="center" wrapText="1"/>
    </xf>
    <xf numFmtId="0" fontId="32" fillId="0" borderId="73" xfId="0" applyFont="1" applyBorder="1"/>
    <xf numFmtId="0" fontId="34" fillId="6" borderId="68" xfId="2" applyFont="1" applyFill="1" applyBorder="1" applyAlignment="1">
      <alignment horizontal="center" vertical="center" wrapText="1"/>
    </xf>
    <xf numFmtId="0" fontId="32" fillId="0" borderId="3" xfId="0" applyFont="1" applyBorder="1"/>
    <xf numFmtId="0" fontId="34" fillId="7" borderId="72" xfId="1" applyFont="1" applyFill="1" applyBorder="1" applyAlignment="1">
      <alignment horizontal="center" vertical="center" wrapText="1"/>
    </xf>
    <xf numFmtId="0" fontId="32" fillId="0" borderId="72" xfId="0" applyFont="1" applyBorder="1"/>
    <xf numFmtId="0" fontId="34" fillId="6" borderId="0" xfId="2" applyFont="1" applyFill="1" applyAlignment="1">
      <alignment horizontal="left" vertical="center" wrapText="1"/>
    </xf>
    <xf numFmtId="0" fontId="18" fillId="5" borderId="0" xfId="1" applyFont="1" applyFill="1" applyAlignment="1" applyProtection="1">
      <alignment vertical="center" wrapText="1"/>
      <protection hidden="1"/>
    </xf>
    <xf numFmtId="0" fontId="18" fillId="5" borderId="72" xfId="1" applyFont="1" applyFill="1" applyBorder="1" applyAlignment="1">
      <alignment horizontal="center" vertical="center" wrapText="1"/>
    </xf>
    <xf numFmtId="0" fontId="33" fillId="6" borderId="74" xfId="2" applyFont="1" applyFill="1" applyBorder="1" applyAlignment="1">
      <alignment horizontal="center" vertical="center" wrapText="1"/>
    </xf>
    <xf numFmtId="0" fontId="32" fillId="0" borderId="74" xfId="0" applyFont="1" applyBorder="1"/>
    <xf numFmtId="0" fontId="18" fillId="6" borderId="85" xfId="17" applyFont="1" applyFill="1" applyBorder="1" applyAlignment="1">
      <alignment horizontal="center"/>
    </xf>
    <xf numFmtId="0" fontId="18" fillId="6" borderId="95" xfId="17" applyFont="1" applyFill="1" applyBorder="1" applyAlignment="1">
      <alignment horizontal="center"/>
    </xf>
    <xf numFmtId="0" fontId="18" fillId="6" borderId="41" xfId="17" applyFont="1" applyFill="1" applyBorder="1" applyAlignment="1">
      <alignment horizontal="center"/>
    </xf>
    <xf numFmtId="0" fontId="18" fillId="6" borderId="42" xfId="17" applyFont="1" applyFill="1" applyBorder="1" applyAlignment="1">
      <alignment horizontal="center"/>
    </xf>
    <xf numFmtId="0" fontId="18" fillId="6" borderId="55" xfId="17" applyFont="1" applyFill="1" applyBorder="1" applyAlignment="1">
      <alignment horizontal="center"/>
    </xf>
    <xf numFmtId="0" fontId="18" fillId="6" borderId="93" xfId="17" applyFont="1" applyFill="1" applyBorder="1" applyAlignment="1">
      <alignment horizontal="center"/>
    </xf>
    <xf numFmtId="0" fontId="35" fillId="5" borderId="72" xfId="1" applyFont="1" applyFill="1" applyBorder="1" applyAlignment="1">
      <alignment horizontal="center" vertical="center" wrapText="1"/>
    </xf>
    <xf numFmtId="0" fontId="34" fillId="0" borderId="56" xfId="2" applyFont="1" applyBorder="1" applyAlignment="1">
      <alignment horizontal="center"/>
    </xf>
    <xf numFmtId="0" fontId="32" fillId="0" borderId="56" xfId="0" applyFont="1" applyBorder="1"/>
    <xf numFmtId="0" fontId="34" fillId="7" borderId="36" xfId="1" applyFont="1" applyFill="1" applyBorder="1" applyAlignment="1">
      <alignment horizontal="center" vertical="center" wrapText="1"/>
    </xf>
    <xf numFmtId="0" fontId="32" fillId="0" borderId="36" xfId="0" applyFont="1" applyBorder="1"/>
    <xf numFmtId="0" fontId="35" fillId="0" borderId="72" xfId="1" applyFont="1" applyBorder="1" applyAlignment="1">
      <alignment horizontal="center" vertical="center" wrapText="1"/>
    </xf>
    <xf numFmtId="0" fontId="17" fillId="2" borderId="77" xfId="2" applyFont="1" applyFill="1" applyBorder="1" applyAlignment="1">
      <alignment horizontal="center" vertical="center" wrapText="1"/>
    </xf>
    <xf numFmtId="0" fontId="32" fillId="0" borderId="46" xfId="0" applyFont="1" applyBorder="1"/>
    <xf numFmtId="0" fontId="32" fillId="0" borderId="64" xfId="0" applyFont="1" applyBorder="1"/>
    <xf numFmtId="0" fontId="32" fillId="0" borderId="57" xfId="0" applyFont="1" applyBorder="1"/>
    <xf numFmtId="0" fontId="40" fillId="15" borderId="79" xfId="2" applyFont="1" applyFill="1" applyBorder="1" applyAlignment="1">
      <alignment horizontal="center" vertical="center" wrapText="1"/>
    </xf>
    <xf numFmtId="0" fontId="32" fillId="0" borderId="59" xfId="0" applyFont="1" applyBorder="1"/>
    <xf numFmtId="0" fontId="34" fillId="5" borderId="72" xfId="1" applyFont="1" applyFill="1" applyBorder="1" applyAlignment="1">
      <alignment horizontal="center" vertical="center" wrapText="1"/>
    </xf>
    <xf numFmtId="172" fontId="18" fillId="5" borderId="72" xfId="3" applyNumberFormat="1" applyFont="1" applyFill="1" applyBorder="1" applyAlignment="1">
      <alignment horizontal="center" vertical="center" wrapText="1"/>
    </xf>
    <xf numFmtId="0" fontId="18" fillId="2" borderId="0" xfId="9" applyFont="1" applyFill="1" applyAlignment="1" applyProtection="1">
      <alignment horizontal="center"/>
      <protection hidden="1"/>
    </xf>
    <xf numFmtId="0" fontId="32" fillId="0" borderId="0" xfId="0" applyFont="1" applyProtection="1">
      <protection hidden="1"/>
    </xf>
    <xf numFmtId="0" fontId="34" fillId="6" borderId="0" xfId="9" applyFont="1" applyFill="1" applyAlignment="1">
      <alignment horizontal="left" vertical="center" wrapText="1"/>
    </xf>
    <xf numFmtId="0" fontId="2" fillId="0" borderId="0" xfId="9" applyFont="1" applyProtection="1">
      <protection hidden="1"/>
    </xf>
    <xf numFmtId="0" fontId="34" fillId="3" borderId="74" xfId="9" applyFont="1" applyFill="1" applyBorder="1" applyAlignment="1">
      <alignment horizontal="center" vertical="center" wrapText="1"/>
    </xf>
    <xf numFmtId="0" fontId="18" fillId="2" borderId="74" xfId="9" applyFont="1" applyFill="1" applyBorder="1" applyAlignment="1">
      <alignment horizontal="center" vertical="center" wrapText="1"/>
    </xf>
    <xf numFmtId="0" fontId="34" fillId="6" borderId="68" xfId="9" applyFont="1" applyFill="1" applyBorder="1" applyAlignment="1">
      <alignment horizontal="center" vertical="center" wrapText="1"/>
    </xf>
    <xf numFmtId="172" fontId="18" fillId="0" borderId="74" xfId="16" applyNumberFormat="1" applyFont="1" applyBorder="1" applyAlignment="1">
      <alignment horizontal="center" vertical="center" wrapText="1"/>
    </xf>
    <xf numFmtId="0" fontId="34" fillId="4" borderId="80" xfId="11" applyFont="1" applyFill="1" applyBorder="1" applyAlignment="1">
      <alignment horizontal="center" vertical="center" wrapText="1"/>
    </xf>
    <xf numFmtId="0" fontId="32" fillId="0" borderId="66" xfId="0" applyFont="1" applyBorder="1"/>
    <xf numFmtId="0" fontId="34" fillId="14" borderId="82" xfId="9" applyFont="1" applyFill="1" applyBorder="1" applyAlignment="1">
      <alignment horizontal="center" vertical="center" wrapText="1"/>
    </xf>
    <xf numFmtId="0" fontId="32" fillId="0" borderId="65" xfId="0" applyFont="1" applyBorder="1"/>
    <xf numFmtId="0" fontId="17" fillId="4" borderId="80" xfId="9" applyFont="1" applyFill="1" applyBorder="1" applyAlignment="1">
      <alignment horizontal="center" vertical="center" wrapText="1"/>
    </xf>
    <xf numFmtId="0" fontId="40" fillId="2" borderId="77" xfId="9" applyFont="1" applyFill="1" applyBorder="1" applyAlignment="1">
      <alignment horizontal="center" vertical="center" wrapText="1"/>
    </xf>
    <xf numFmtId="0" fontId="18" fillId="6" borderId="96" xfId="17" applyFont="1" applyFill="1" applyBorder="1" applyAlignment="1">
      <alignment horizontal="center"/>
    </xf>
    <xf numFmtId="0" fontId="18" fillId="6" borderId="87" xfId="17" applyFont="1" applyFill="1" applyAlignment="1">
      <alignment horizontal="center"/>
    </xf>
    <xf numFmtId="0" fontId="18" fillId="6" borderId="94" xfId="17" applyFont="1" applyFill="1" applyBorder="1" applyAlignment="1">
      <alignment horizontal="center"/>
    </xf>
    <xf numFmtId="0" fontId="40" fillId="0" borderId="74" xfId="9" applyFont="1" applyBorder="1" applyAlignment="1">
      <alignment horizontal="center" vertical="center" wrapText="1"/>
    </xf>
    <xf numFmtId="0" fontId="40" fillId="2" borderId="74" xfId="9" applyFont="1" applyFill="1" applyBorder="1" applyAlignment="1">
      <alignment horizontal="center" vertical="center" wrapText="1"/>
    </xf>
    <xf numFmtId="0" fontId="17" fillId="4" borderId="78" xfId="9" applyFont="1" applyFill="1" applyBorder="1" applyAlignment="1">
      <alignment horizontal="center" vertical="center" wrapText="1"/>
    </xf>
    <xf numFmtId="0" fontId="34" fillId="15" borderId="79" xfId="9" applyFont="1" applyFill="1" applyBorder="1" applyAlignment="1">
      <alignment horizontal="center" vertical="center" wrapText="1"/>
    </xf>
    <xf numFmtId="0" fontId="34" fillId="6" borderId="27" xfId="9" applyFont="1" applyFill="1" applyBorder="1" applyAlignment="1">
      <alignment horizontal="left" vertical="center" wrapText="1"/>
    </xf>
    <xf numFmtId="0" fontId="17" fillId="4" borderId="81" xfId="9" applyFont="1" applyFill="1" applyBorder="1" applyAlignment="1">
      <alignment horizontal="center" vertical="center"/>
    </xf>
    <xf numFmtId="0" fontId="34" fillId="4" borderId="80" xfId="9" applyFont="1" applyFill="1" applyBorder="1" applyAlignment="1">
      <alignment horizontal="center" vertical="center" wrapText="1"/>
    </xf>
    <xf numFmtId="0" fontId="17" fillId="2" borderId="98" xfId="17" applyFont="1" applyFill="1" applyBorder="1" applyAlignment="1">
      <alignment horizontal="center" vertical="center" wrapText="1"/>
    </xf>
    <xf numFmtId="0" fontId="17" fillId="2" borderId="76" xfId="17" applyFont="1" applyFill="1" applyBorder="1" applyAlignment="1">
      <alignment horizontal="center" vertical="center" wrapText="1"/>
    </xf>
    <xf numFmtId="0" fontId="17" fillId="2" borderId="64" xfId="17" applyFont="1" applyFill="1" applyBorder="1" applyAlignment="1">
      <alignment horizontal="center" vertical="center" wrapText="1"/>
    </xf>
    <xf numFmtId="0" fontId="17" fillId="2" borderId="57" xfId="17" applyFont="1" applyFill="1" applyBorder="1" applyAlignment="1">
      <alignment horizontal="center" vertical="center" wrapText="1"/>
    </xf>
    <xf numFmtId="0" fontId="18" fillId="6" borderId="87" xfId="17" applyFont="1" applyFill="1" applyAlignment="1" applyProtection="1">
      <alignment horizontal="center" wrapText="1"/>
      <protection hidden="1"/>
    </xf>
    <xf numFmtId="0" fontId="34" fillId="0" borderId="55" xfId="17" applyFont="1" applyBorder="1" applyAlignment="1">
      <alignment horizontal="center"/>
    </xf>
    <xf numFmtId="0" fontId="34" fillId="0" borderId="94" xfId="17" applyFont="1" applyBorder="1" applyAlignment="1">
      <alignment horizontal="center"/>
    </xf>
    <xf numFmtId="0" fontId="34" fillId="6" borderId="68" xfId="17" applyFont="1" applyFill="1" applyBorder="1" applyAlignment="1">
      <alignment horizontal="center" vertical="center" wrapText="1"/>
    </xf>
    <xf numFmtId="0" fontId="34" fillId="6" borderId="3" xfId="17" applyFont="1" applyFill="1" applyBorder="1" applyAlignment="1">
      <alignment horizontal="center" vertical="center" wrapText="1"/>
    </xf>
    <xf numFmtId="0" fontId="34" fillId="0" borderId="64" xfId="17" applyFont="1" applyBorder="1" applyAlignment="1">
      <alignment horizontal="left" vertical="center" wrapText="1"/>
    </xf>
    <xf numFmtId="0" fontId="34" fillId="0" borderId="58" xfId="17" applyFont="1" applyBorder="1" applyAlignment="1">
      <alignment horizontal="left" vertical="center" wrapText="1"/>
    </xf>
    <xf numFmtId="0" fontId="17" fillId="4" borderId="97" xfId="17" applyFont="1" applyFill="1" applyBorder="1" applyAlignment="1">
      <alignment horizontal="center" vertical="center" wrapText="1"/>
    </xf>
    <xf numFmtId="0" fontId="2" fillId="4" borderId="67" xfId="17" applyFont="1" applyFill="1" applyBorder="1" applyAlignment="1">
      <alignment horizontal="center" vertical="center" wrapText="1"/>
    </xf>
    <xf numFmtId="0" fontId="34" fillId="15" borderId="60" xfId="17" applyFont="1" applyFill="1" applyBorder="1" applyAlignment="1">
      <alignment horizontal="center" vertical="center" wrapText="1"/>
    </xf>
    <xf numFmtId="0" fontId="34" fillId="15" borderId="59" xfId="17" applyFont="1" applyFill="1" applyBorder="1" applyAlignment="1">
      <alignment horizontal="center" vertical="center" wrapText="1"/>
    </xf>
    <xf numFmtId="0" fontId="34" fillId="0" borderId="41" xfId="17" applyFont="1" applyBorder="1" applyAlignment="1">
      <alignment horizontal="center"/>
    </xf>
    <xf numFmtId="0" fontId="34" fillId="0" borderId="87" xfId="17" applyFont="1" applyAlignment="1">
      <alignment horizontal="center"/>
    </xf>
    <xf numFmtId="0" fontId="33" fillId="2" borderId="90" xfId="17" applyFont="1" applyFill="1" applyBorder="1" applyAlignment="1">
      <alignment horizontal="center" vertical="center" wrapText="1"/>
    </xf>
    <xf numFmtId="0" fontId="33" fillId="6" borderId="90" xfId="17" applyFont="1" applyFill="1" applyBorder="1" applyAlignment="1">
      <alignment horizontal="center" vertical="center" wrapText="1"/>
    </xf>
    <xf numFmtId="0" fontId="34" fillId="0" borderId="90" xfId="17" applyFont="1" applyBorder="1" applyAlignment="1">
      <alignment horizontal="center" vertical="center"/>
    </xf>
    <xf numFmtId="0" fontId="34" fillId="12" borderId="90" xfId="17" applyFont="1" applyFill="1" applyBorder="1" applyAlignment="1">
      <alignment horizontal="center" vertical="center" wrapText="1"/>
    </xf>
    <xf numFmtId="172" fontId="18" fillId="0" borderId="90" xfId="17" applyNumberFormat="1" applyFont="1" applyBorder="1" applyAlignment="1">
      <alignment horizontal="center" vertical="center" wrapText="1"/>
    </xf>
    <xf numFmtId="0" fontId="18" fillId="0" borderId="90" xfId="17" applyFont="1" applyBorder="1" applyAlignment="1">
      <alignment horizontal="center" vertical="center" wrapText="1"/>
    </xf>
    <xf numFmtId="0" fontId="34" fillId="0" borderId="87" xfId="17" applyFont="1" applyAlignment="1">
      <alignment horizontal="left" vertical="center" wrapText="1"/>
    </xf>
    <xf numFmtId="0" fontId="34" fillId="6" borderId="87" xfId="17" applyFont="1" applyFill="1" applyAlignment="1">
      <alignment horizontal="left" vertical="center" wrapText="1"/>
    </xf>
    <xf numFmtId="0" fontId="34" fillId="6" borderId="87" xfId="17" applyFont="1" applyFill="1" applyAlignment="1">
      <alignment horizontal="left" wrapText="1"/>
    </xf>
    <xf numFmtId="0" fontId="34" fillId="0" borderId="85" xfId="17" applyFont="1" applyBorder="1" applyAlignment="1">
      <alignment horizontal="center"/>
    </xf>
    <xf numFmtId="0" fontId="34" fillId="0" borderId="96" xfId="17" applyFont="1" applyBorder="1" applyAlignment="1">
      <alignment horizontal="center"/>
    </xf>
    <xf numFmtId="0" fontId="2" fillId="0" borderId="60" xfId="17" applyFont="1" applyBorder="1" applyAlignment="1" applyProtection="1">
      <alignment horizontal="center"/>
      <protection locked="0"/>
    </xf>
    <xf numFmtId="0" fontId="2" fillId="0" borderId="92" xfId="17" applyFont="1" applyBorder="1" applyAlignment="1" applyProtection="1">
      <alignment horizontal="center"/>
      <protection locked="0"/>
    </xf>
    <xf numFmtId="0" fontId="2" fillId="0" borderId="76" xfId="17" applyFont="1" applyBorder="1" applyAlignment="1" applyProtection="1">
      <alignment horizontal="center"/>
      <protection locked="0"/>
    </xf>
    <xf numFmtId="0" fontId="2" fillId="0" borderId="99" xfId="17" applyFont="1" applyBorder="1" applyAlignment="1" applyProtection="1">
      <alignment horizontal="center"/>
      <protection locked="0"/>
    </xf>
    <xf numFmtId="0" fontId="2" fillId="0" borderId="87" xfId="17" applyFont="1" applyAlignment="1" applyProtection="1">
      <alignment horizontal="center"/>
      <protection locked="0"/>
    </xf>
    <xf numFmtId="0" fontId="2" fillId="0" borderId="100" xfId="17" applyFont="1" applyBorder="1" applyAlignment="1" applyProtection="1">
      <alignment horizontal="center"/>
      <protection locked="0"/>
    </xf>
    <xf numFmtId="0" fontId="2" fillId="0" borderId="59" xfId="17" applyFont="1" applyBorder="1" applyAlignment="1" applyProtection="1">
      <alignment horizontal="center"/>
      <protection locked="0"/>
    </xf>
    <xf numFmtId="0" fontId="2" fillId="0" borderId="58" xfId="17" applyFont="1" applyBorder="1" applyAlignment="1" applyProtection="1">
      <alignment horizontal="center"/>
      <protection locked="0"/>
    </xf>
    <xf numFmtId="0" fontId="2" fillId="0" borderId="57" xfId="17" applyFont="1" applyBorder="1" applyAlignment="1" applyProtection="1">
      <alignment horizontal="center"/>
      <protection locked="0"/>
    </xf>
    <xf numFmtId="0" fontId="34" fillId="12" borderId="96" xfId="17" applyFont="1" applyFill="1" applyBorder="1" applyAlignment="1">
      <alignment horizontal="center" vertical="center" wrapText="1"/>
    </xf>
    <xf numFmtId="0" fontId="18" fillId="0" borderId="96" xfId="17" applyFont="1" applyBorder="1" applyAlignment="1">
      <alignment horizontal="center" vertical="center" wrapText="1"/>
    </xf>
    <xf numFmtId="0" fontId="36" fillId="0" borderId="0" xfId="2" applyFont="1" applyProtection="1">
      <protection hidden="1"/>
    </xf>
    <xf numFmtId="0" fontId="34" fillId="0" borderId="71" xfId="2" applyFont="1" applyBorder="1" applyAlignment="1">
      <alignment horizontal="left"/>
    </xf>
    <xf numFmtId="0" fontId="32" fillId="0" borderId="38" xfId="0" applyFont="1" applyBorder="1"/>
    <xf numFmtId="0" fontId="17" fillId="4" borderId="9" xfId="2" applyFont="1" applyFill="1" applyBorder="1" applyAlignment="1">
      <alignment horizontal="center" vertical="center" wrapText="1"/>
    </xf>
    <xf numFmtId="0" fontId="32" fillId="0" borderId="49" xfId="0" applyFont="1" applyBorder="1"/>
    <xf numFmtId="0" fontId="34" fillId="9" borderId="8" xfId="2" applyFont="1" applyFill="1" applyBorder="1" applyAlignment="1">
      <alignment horizontal="center" vertical="center" wrapText="1"/>
    </xf>
    <xf numFmtId="0" fontId="32" fillId="0" borderId="62" xfId="0" applyFont="1" applyBorder="1"/>
    <xf numFmtId="0" fontId="17" fillId="2" borderId="45" xfId="2" applyFont="1" applyFill="1" applyBorder="1" applyAlignment="1">
      <alignment horizontal="center" vertical="center" wrapText="1"/>
    </xf>
    <xf numFmtId="0" fontId="32" fillId="0" borderId="47" xfId="0" applyFont="1" applyBorder="1"/>
    <xf numFmtId="0" fontId="32" fillId="0" borderId="48" xfId="0" applyFont="1" applyBorder="1"/>
    <xf numFmtId="0" fontId="34" fillId="6" borderId="3" xfId="2" applyFont="1" applyFill="1" applyBorder="1" applyAlignment="1">
      <alignment horizontal="center" vertical="center" wrapText="1"/>
    </xf>
    <xf numFmtId="0" fontId="34" fillId="0" borderId="2" xfId="2" applyFont="1" applyBorder="1" applyAlignment="1">
      <alignment horizontal="left"/>
    </xf>
    <xf numFmtId="0" fontId="33" fillId="6" borderId="34" xfId="2" applyFont="1" applyFill="1" applyBorder="1" applyAlignment="1">
      <alignment horizontal="center" vertical="center" wrapText="1"/>
    </xf>
    <xf numFmtId="0" fontId="32" fillId="0" borderId="34" xfId="0" applyFont="1" applyBorder="1"/>
    <xf numFmtId="0" fontId="17" fillId="4" borderId="19" xfId="2" applyFont="1" applyFill="1" applyBorder="1" applyAlignment="1">
      <alignment horizontal="center" vertical="center" wrapText="1"/>
    </xf>
    <xf numFmtId="0" fontId="32" fillId="0" borderId="50" xfId="0" applyFont="1" applyBorder="1"/>
    <xf numFmtId="0" fontId="34" fillId="10" borderId="8" xfId="2" applyFont="1" applyFill="1" applyBorder="1" applyAlignment="1">
      <alignment horizontal="center" vertical="center" wrapText="1"/>
    </xf>
    <xf numFmtId="0" fontId="32" fillId="0" borderId="69" xfId="0" applyFont="1" applyBorder="1"/>
    <xf numFmtId="0" fontId="34" fillId="0" borderId="73" xfId="1" applyFont="1" applyBorder="1" applyAlignment="1">
      <alignment horizontal="center" vertical="center" wrapText="1"/>
    </xf>
    <xf numFmtId="0" fontId="34" fillId="0" borderId="29" xfId="2" applyFont="1" applyBorder="1" applyAlignment="1">
      <alignment horizontal="left"/>
    </xf>
    <xf numFmtId="0" fontId="32" fillId="0" borderId="30" xfId="0" applyFont="1" applyBorder="1"/>
    <xf numFmtId="0" fontId="40" fillId="15" borderId="60" xfId="17" applyFont="1" applyFill="1" applyBorder="1" applyAlignment="1" applyProtection="1">
      <alignment horizontal="center" vertical="center" wrapText="1"/>
      <protection hidden="1"/>
    </xf>
    <xf numFmtId="0" fontId="40" fillId="15" borderId="59" xfId="17" applyFont="1" applyFill="1" applyBorder="1" applyAlignment="1" applyProtection="1">
      <alignment horizontal="center" vertical="center" wrapText="1"/>
      <protection hidden="1"/>
    </xf>
    <xf numFmtId="0" fontId="17" fillId="4" borderId="97" xfId="17" applyFont="1" applyFill="1" applyBorder="1" applyAlignment="1" applyProtection="1">
      <alignment horizontal="center" vertical="center" wrapText="1"/>
      <protection hidden="1"/>
    </xf>
    <xf numFmtId="0" fontId="2" fillId="4" borderId="67" xfId="17" applyFont="1" applyFill="1" applyBorder="1" applyAlignment="1" applyProtection="1">
      <alignment horizontal="center" vertical="center" wrapText="1"/>
      <protection hidden="1"/>
    </xf>
    <xf numFmtId="0" fontId="34" fillId="2" borderId="96" xfId="17" applyFont="1" applyFill="1" applyBorder="1" applyAlignment="1" applyProtection="1">
      <alignment horizontal="center"/>
      <protection hidden="1"/>
    </xf>
    <xf numFmtId="0" fontId="34" fillId="6" borderId="87" xfId="17" applyFont="1" applyFill="1" applyAlignment="1" applyProtection="1">
      <alignment horizontal="left" vertical="center" wrapText="1"/>
      <protection hidden="1"/>
    </xf>
    <xf numFmtId="15" fontId="18" fillId="2" borderId="30" xfId="19" applyNumberFormat="1" applyFont="1" applyFill="1" applyBorder="1" applyAlignment="1" applyProtection="1">
      <alignment horizontal="center"/>
      <protection hidden="1"/>
    </xf>
    <xf numFmtId="0" fontId="18" fillId="6" borderId="85" xfId="17" applyFont="1" applyFill="1" applyBorder="1" applyAlignment="1" applyProtection="1">
      <alignment horizontal="center"/>
      <protection hidden="1"/>
    </xf>
    <xf numFmtId="0" fontId="18" fillId="6" borderId="96" xfId="17" applyFont="1" applyFill="1" applyBorder="1" applyAlignment="1" applyProtection="1">
      <alignment horizontal="center"/>
      <protection hidden="1"/>
    </xf>
    <xf numFmtId="0" fontId="18" fillId="6" borderId="41" xfId="17" applyFont="1" applyFill="1" applyBorder="1" applyAlignment="1" applyProtection="1">
      <alignment horizontal="center"/>
      <protection hidden="1"/>
    </xf>
    <xf numFmtId="0" fontId="18" fillId="6" borderId="87" xfId="17" applyFont="1" applyFill="1" applyAlignment="1" applyProtection="1">
      <alignment horizontal="center"/>
      <protection hidden="1"/>
    </xf>
    <xf numFmtId="0" fontId="18" fillId="6" borderId="55" xfId="17" applyFont="1" applyFill="1" applyBorder="1" applyAlignment="1" applyProtection="1">
      <alignment horizontal="center"/>
      <protection hidden="1"/>
    </xf>
    <xf numFmtId="0" fontId="18" fillId="6" borderId="30" xfId="17" applyFont="1" applyFill="1" applyBorder="1" applyAlignment="1" applyProtection="1">
      <alignment horizontal="center"/>
      <protection hidden="1"/>
    </xf>
    <xf numFmtId="0" fontId="40" fillId="2" borderId="30" xfId="17" applyFont="1" applyFill="1" applyBorder="1" applyAlignment="1" applyProtection="1">
      <alignment horizontal="center" vertical="center" wrapText="1"/>
      <protection hidden="1"/>
    </xf>
    <xf numFmtId="0" fontId="40" fillId="2" borderId="90" xfId="17" applyFont="1" applyFill="1" applyBorder="1" applyAlignment="1" applyProtection="1">
      <alignment horizontal="center" vertical="center" wrapText="1"/>
      <protection hidden="1"/>
    </xf>
    <xf numFmtId="0" fontId="40" fillId="0" borderId="90" xfId="17" applyFont="1" applyBorder="1" applyAlignment="1" applyProtection="1">
      <alignment horizontal="center" vertical="center" wrapText="1"/>
      <protection hidden="1"/>
    </xf>
    <xf numFmtId="0" fontId="34" fillId="3" borderId="90" xfId="21" applyFont="1" applyFill="1" applyBorder="1" applyAlignment="1" applyProtection="1">
      <alignment horizontal="center" vertical="center" wrapText="1"/>
      <protection hidden="1"/>
    </xf>
    <xf numFmtId="0" fontId="18" fillId="0" borderId="90" xfId="17" applyFont="1" applyBorder="1" applyAlignment="1" applyProtection="1">
      <alignment horizontal="center" vertical="center" wrapText="1"/>
      <protection hidden="1"/>
    </xf>
    <xf numFmtId="172" fontId="18" fillId="2" borderId="90" xfId="17" applyNumberFormat="1" applyFont="1" applyFill="1" applyBorder="1" applyAlignment="1" applyProtection="1">
      <alignment horizontal="center" vertical="center" wrapText="1"/>
      <protection hidden="1"/>
    </xf>
    <xf numFmtId="0" fontId="18" fillId="2" borderId="90" xfId="17" applyFont="1" applyFill="1" applyBorder="1" applyAlignment="1" applyProtection="1">
      <alignment horizontal="center" vertical="center" wrapText="1"/>
      <protection hidden="1"/>
    </xf>
    <xf numFmtId="0" fontId="34" fillId="2" borderId="98" xfId="17" applyFont="1" applyFill="1" applyBorder="1" applyAlignment="1" applyProtection="1">
      <alignment horizontal="center" vertical="center" wrapText="1"/>
      <protection hidden="1"/>
    </xf>
    <xf numFmtId="0" fontId="34" fillId="2" borderId="76" xfId="17" applyFont="1" applyFill="1" applyBorder="1" applyAlignment="1" applyProtection="1">
      <alignment horizontal="center" vertical="center" wrapText="1"/>
      <protection hidden="1"/>
    </xf>
    <xf numFmtId="0" fontId="34" fillId="2" borderId="64" xfId="17" applyFont="1" applyFill="1" applyBorder="1" applyAlignment="1" applyProtection="1">
      <alignment horizontal="center" vertical="center" wrapText="1"/>
      <protection hidden="1"/>
    </xf>
    <xf numFmtId="0" fontId="34" fillId="2" borderId="57" xfId="17" applyFont="1" applyFill="1" applyBorder="1" applyAlignment="1" applyProtection="1">
      <alignment horizontal="center" vertical="center" wrapText="1"/>
      <protection hidden="1"/>
    </xf>
    <xf numFmtId="0" fontId="34" fillId="2" borderId="87" xfId="17" applyFont="1" applyFill="1" applyAlignment="1" applyProtection="1">
      <alignment horizontal="left" vertical="center" wrapText="1"/>
      <protection hidden="1"/>
    </xf>
    <xf numFmtId="0" fontId="34" fillId="6" borderId="96" xfId="17" applyFont="1" applyFill="1" applyBorder="1" applyAlignment="1" applyProtection="1">
      <alignment horizontal="left" vertical="center" wrapText="1"/>
      <protection hidden="1"/>
    </xf>
    <xf numFmtId="0" fontId="2" fillId="6" borderId="87" xfId="17" applyFont="1" applyFill="1" applyAlignment="1" applyProtection="1">
      <alignment horizontal="center"/>
      <protection hidden="1"/>
    </xf>
    <xf numFmtId="0" fontId="34" fillId="16" borderId="60" xfId="17" applyFont="1" applyFill="1" applyBorder="1" applyAlignment="1" applyProtection="1">
      <alignment horizontal="center" vertical="center" wrapText="1"/>
      <protection hidden="1"/>
    </xf>
    <xf numFmtId="0" fontId="34" fillId="16" borderId="59" xfId="17" applyFont="1" applyFill="1" applyBorder="1" applyAlignment="1" applyProtection="1">
      <alignment horizontal="center" vertical="center" wrapText="1"/>
      <protection hidden="1"/>
    </xf>
    <xf numFmtId="0" fontId="34" fillId="15" borderId="60" xfId="17" applyFont="1" applyFill="1" applyBorder="1" applyAlignment="1" applyProtection="1">
      <alignment horizontal="center" vertical="center" wrapText="1"/>
      <protection hidden="1"/>
    </xf>
    <xf numFmtId="0" fontId="34" fillId="15" borderId="59" xfId="17" applyFont="1" applyFill="1" applyBorder="1" applyAlignment="1" applyProtection="1">
      <alignment horizontal="center" vertical="center" wrapText="1"/>
      <protection hidden="1"/>
    </xf>
    <xf numFmtId="0" fontId="17" fillId="2" borderId="98" xfId="17" applyFont="1" applyFill="1" applyBorder="1" applyAlignment="1" applyProtection="1">
      <alignment horizontal="center" vertical="center" wrapText="1"/>
      <protection hidden="1"/>
    </xf>
    <xf numFmtId="0" fontId="17" fillId="2" borderId="76" xfId="17" applyFont="1" applyFill="1" applyBorder="1" applyAlignment="1" applyProtection="1">
      <alignment horizontal="center" vertical="center" wrapText="1"/>
      <protection hidden="1"/>
    </xf>
    <xf numFmtId="0" fontId="17" fillId="2" borderId="64" xfId="17" applyFont="1" applyFill="1" applyBorder="1" applyAlignment="1" applyProtection="1">
      <alignment horizontal="center" vertical="center" wrapText="1"/>
      <protection hidden="1"/>
    </xf>
    <xf numFmtId="0" fontId="17" fillId="2" borderId="57" xfId="17" applyFont="1" applyFill="1" applyBorder="1" applyAlignment="1" applyProtection="1">
      <alignment horizontal="center" vertical="center" wrapText="1"/>
      <protection hidden="1"/>
    </xf>
    <xf numFmtId="0" fontId="17" fillId="2" borderId="99" xfId="21" applyFont="1" applyFill="1" applyBorder="1" applyAlignment="1" applyProtection="1">
      <alignment horizontal="center" vertical="center" wrapText="1"/>
      <protection hidden="1"/>
    </xf>
    <xf numFmtId="0" fontId="17" fillId="2" borderId="87" xfId="21" applyFont="1" applyFill="1" applyAlignment="1" applyProtection="1">
      <alignment horizontal="center" vertical="center" wrapText="1"/>
      <protection hidden="1"/>
    </xf>
    <xf numFmtId="15" fontId="17" fillId="6" borderId="92" xfId="25" applyNumberFormat="1" applyFont="1" applyFill="1" applyBorder="1" applyAlignment="1" applyProtection="1">
      <alignment horizontal="center" vertical="top"/>
      <protection locked="0"/>
    </xf>
    <xf numFmtId="15" fontId="17" fillId="6" borderId="76" xfId="25" applyNumberFormat="1" applyFont="1" applyFill="1" applyBorder="1" applyAlignment="1" applyProtection="1">
      <alignment horizontal="center" vertical="top"/>
      <protection locked="0"/>
    </xf>
    <xf numFmtId="15" fontId="17" fillId="6" borderId="58" xfId="25" applyNumberFormat="1" applyFont="1" applyFill="1" applyBorder="1" applyAlignment="1" applyProtection="1">
      <alignment horizontal="center" vertical="top"/>
      <protection locked="0"/>
    </xf>
    <xf numFmtId="15" fontId="17" fillId="6" borderId="57" xfId="25" applyNumberFormat="1" applyFont="1" applyFill="1" applyBorder="1" applyAlignment="1" applyProtection="1">
      <alignment horizontal="center" vertical="top"/>
      <protection locked="0"/>
    </xf>
    <xf numFmtId="0" fontId="34" fillId="6" borderId="87" xfId="17" applyFont="1" applyFill="1" applyAlignment="1">
      <alignment horizontal="center" vertical="center" wrapText="1"/>
    </xf>
    <xf numFmtId="0" fontId="17" fillId="4" borderId="106" xfId="17" applyFont="1" applyFill="1" applyBorder="1" applyAlignment="1" applyProtection="1">
      <alignment horizontal="center" vertical="center" wrapText="1"/>
      <protection hidden="1"/>
    </xf>
    <xf numFmtId="0" fontId="2" fillId="4" borderId="65" xfId="17" applyFont="1" applyFill="1" applyBorder="1" applyAlignment="1" applyProtection="1">
      <alignment horizontal="center" vertical="center" wrapText="1"/>
      <protection hidden="1"/>
    </xf>
    <xf numFmtId="0" fontId="2" fillId="6" borderId="96" xfId="17" applyFont="1" applyFill="1" applyBorder="1" applyAlignment="1" applyProtection="1">
      <alignment horizontal="center"/>
      <protection hidden="1"/>
    </xf>
    <xf numFmtId="0" fontId="2" fillId="6" borderId="30" xfId="17" applyFont="1" applyFill="1" applyBorder="1" applyAlignment="1" applyProtection="1">
      <alignment horizontal="center"/>
      <protection hidden="1"/>
    </xf>
    <xf numFmtId="0" fontId="34" fillId="6" borderId="90" xfId="21" applyFont="1" applyFill="1" applyBorder="1" applyAlignment="1" applyProtection="1">
      <alignment horizontal="center" vertical="center" wrapText="1"/>
      <protection hidden="1"/>
    </xf>
    <xf numFmtId="0" fontId="17" fillId="0" borderId="90" xfId="17" applyFont="1" applyBorder="1" applyAlignment="1" applyProtection="1">
      <alignment horizontal="center" vertical="center"/>
      <protection hidden="1"/>
    </xf>
    <xf numFmtId="0" fontId="2" fillId="0" borderId="90" xfId="17" applyFont="1" applyBorder="1" applyAlignment="1" applyProtection="1">
      <alignment horizontal="center" vertical="center" wrapText="1"/>
      <protection hidden="1"/>
    </xf>
    <xf numFmtId="0" fontId="17" fillId="3" borderId="90" xfId="17" applyFont="1" applyFill="1" applyBorder="1" applyAlignment="1" applyProtection="1">
      <alignment horizontal="center" vertical="center" wrapText="1"/>
      <protection hidden="1"/>
    </xf>
    <xf numFmtId="0" fontId="2" fillId="2" borderId="90" xfId="17" applyFont="1" applyFill="1" applyBorder="1" applyAlignment="1" applyProtection="1">
      <alignment horizontal="center" vertical="center" wrapText="1"/>
      <protection hidden="1"/>
    </xf>
    <xf numFmtId="0" fontId="4" fillId="0" borderId="60" xfId="17" applyBorder="1" applyAlignment="1">
      <alignment horizontal="center"/>
    </xf>
    <xf numFmtId="0" fontId="4" fillId="0" borderId="92" xfId="17" applyBorder="1" applyAlignment="1">
      <alignment horizontal="center"/>
    </xf>
    <xf numFmtId="0" fontId="4" fillId="0" borderId="76" xfId="17" applyBorder="1" applyAlignment="1">
      <alignment horizontal="center"/>
    </xf>
    <xf numFmtId="0" fontId="4" fillId="0" borderId="99" xfId="17" applyBorder="1" applyAlignment="1">
      <alignment horizontal="center"/>
    </xf>
    <xf numFmtId="0" fontId="4" fillId="0" borderId="87" xfId="17" applyAlignment="1">
      <alignment horizontal="center"/>
    </xf>
    <xf numFmtId="0" fontId="4" fillId="0" borderId="100" xfId="17" applyBorder="1" applyAlignment="1">
      <alignment horizontal="center"/>
    </xf>
    <xf numFmtId="0" fontId="4" fillId="0" borderId="59" xfId="17" applyBorder="1" applyAlignment="1">
      <alignment horizontal="center"/>
    </xf>
    <xf numFmtId="0" fontId="4" fillId="0" borderId="58" xfId="17" applyBorder="1" applyAlignment="1">
      <alignment horizontal="center"/>
    </xf>
    <xf numFmtId="0" fontId="4" fillId="0" borderId="57" xfId="17" applyBorder="1" applyAlignment="1">
      <alignment horizontal="center"/>
    </xf>
    <xf numFmtId="0" fontId="16" fillId="6" borderId="96" xfId="17" applyFont="1" applyFill="1" applyBorder="1" applyAlignment="1" applyProtection="1">
      <alignment horizontal="center"/>
      <protection hidden="1"/>
    </xf>
    <xf numFmtId="0" fontId="16" fillId="6" borderId="87" xfId="17" applyFont="1" applyFill="1" applyAlignment="1" applyProtection="1">
      <alignment horizontal="center"/>
      <protection hidden="1"/>
    </xf>
    <xf numFmtId="0" fontId="9" fillId="6" borderId="90" xfId="21" applyFont="1" applyFill="1" applyBorder="1" applyAlignment="1" applyProtection="1">
      <alignment horizontal="center" vertical="center" wrapText="1"/>
      <protection hidden="1"/>
    </xf>
    <xf numFmtId="0" fontId="10" fillId="0" borderId="90" xfId="17" applyFont="1" applyBorder="1" applyAlignment="1" applyProtection="1">
      <alignment horizontal="center" vertical="center"/>
      <protection hidden="1"/>
    </xf>
    <xf numFmtId="0" fontId="16" fillId="0" borderId="90" xfId="17" applyFont="1" applyBorder="1" applyAlignment="1" applyProtection="1">
      <alignment horizontal="center" vertical="center" wrapText="1"/>
      <protection hidden="1"/>
    </xf>
    <xf numFmtId="0" fontId="10" fillId="3" borderId="96" xfId="17" applyFont="1" applyFill="1" applyBorder="1" applyAlignment="1" applyProtection="1">
      <alignment horizontal="center" vertical="center" wrapText="1"/>
      <protection hidden="1"/>
    </xf>
    <xf numFmtId="0" fontId="16" fillId="2" borderId="96" xfId="17" applyFont="1" applyFill="1" applyBorder="1" applyAlignment="1" applyProtection="1">
      <alignment horizontal="center" vertical="center" wrapText="1"/>
      <protection hidden="1"/>
    </xf>
    <xf numFmtId="0" fontId="18" fillId="6" borderId="87" xfId="21" applyFont="1" applyFill="1" applyAlignment="1" applyProtection="1">
      <alignment horizontal="center" vertical="center" wrapText="1"/>
      <protection hidden="1"/>
    </xf>
    <xf numFmtId="0" fontId="34" fillId="17" borderId="9" xfId="21" applyFont="1" applyFill="1" applyBorder="1" applyAlignment="1" applyProtection="1">
      <alignment horizontal="center" vertical="center" wrapText="1"/>
      <protection hidden="1"/>
    </xf>
    <xf numFmtId="0" fontId="34" fillId="17" borderId="12" xfId="21" applyFont="1" applyFill="1" applyBorder="1" applyAlignment="1" applyProtection="1">
      <alignment horizontal="center" vertical="center" wrapText="1"/>
      <protection hidden="1"/>
    </xf>
    <xf numFmtId="0" fontId="17" fillId="2" borderId="109" xfId="17" applyFont="1" applyFill="1" applyBorder="1" applyAlignment="1" applyProtection="1">
      <alignment horizontal="center" vertical="center" wrapText="1"/>
      <protection hidden="1"/>
    </xf>
    <xf numFmtId="15" fontId="34" fillId="0" borderId="92" xfId="28" applyNumberFormat="1" applyFont="1" applyBorder="1" applyAlignment="1" applyProtection="1">
      <alignment horizontal="center" vertical="center" wrapText="1"/>
      <protection locked="0"/>
    </xf>
    <xf numFmtId="15" fontId="34" fillId="0" borderId="76" xfId="28" applyNumberFormat="1" applyFont="1" applyBorder="1" applyAlignment="1" applyProtection="1">
      <alignment horizontal="center" vertical="center" wrapText="1"/>
      <protection locked="0"/>
    </xf>
    <xf numFmtId="15" fontId="34" fillId="0" borderId="58" xfId="28" applyNumberFormat="1" applyFont="1" applyBorder="1" applyAlignment="1" applyProtection="1">
      <alignment horizontal="center" vertical="center" wrapText="1"/>
      <protection locked="0"/>
    </xf>
    <xf numFmtId="15" fontId="34" fillId="0" borderId="57" xfId="28" applyNumberFormat="1" applyFont="1" applyBorder="1" applyAlignment="1" applyProtection="1">
      <alignment horizontal="center" vertical="center" wrapText="1"/>
      <protection locked="0"/>
    </xf>
    <xf numFmtId="0" fontId="34" fillId="6" borderId="87" xfId="17" applyFont="1" applyFill="1" applyAlignment="1" applyProtection="1">
      <alignment horizontal="right" vertical="center" wrapText="1"/>
      <protection hidden="1"/>
    </xf>
    <xf numFmtId="0" fontId="39" fillId="6" borderId="87" xfId="17" applyFont="1" applyFill="1" applyAlignment="1" applyProtection="1">
      <alignment horizontal="left" vertical="center" wrapText="1"/>
      <protection hidden="1"/>
    </xf>
    <xf numFmtId="0" fontId="36" fillId="0" borderId="19" xfId="17" applyFont="1" applyBorder="1" applyAlignment="1">
      <alignment horizontal="center"/>
    </xf>
    <xf numFmtId="0" fontId="36" fillId="0" borderId="107" xfId="17" applyFont="1" applyBorder="1" applyAlignment="1">
      <alignment horizontal="center"/>
    </xf>
    <xf numFmtId="0" fontId="18" fillId="0" borderId="87" xfId="17" applyFont="1" applyAlignment="1" applyProtection="1">
      <alignment horizontal="left" vertical="center" wrapText="1"/>
      <protection hidden="1"/>
    </xf>
    <xf numFmtId="0" fontId="18" fillId="6" borderId="96" xfId="17" applyFont="1" applyFill="1" applyBorder="1" applyAlignment="1" applyProtection="1">
      <alignment horizontal="center" vertical="center" wrapText="1"/>
      <protection hidden="1"/>
    </xf>
    <xf numFmtId="0" fontId="18" fillId="6" borderId="87" xfId="17" applyFont="1" applyFill="1" applyAlignment="1" applyProtection="1">
      <alignment horizontal="center" vertical="center" wrapText="1"/>
      <protection hidden="1"/>
    </xf>
    <xf numFmtId="0" fontId="18" fillId="6" borderId="30" xfId="17" applyFont="1" applyFill="1" applyBorder="1" applyAlignment="1" applyProtection="1">
      <alignment horizontal="center" vertical="center" wrapText="1"/>
      <protection hidden="1"/>
    </xf>
    <xf numFmtId="0" fontId="34" fillId="6" borderId="96" xfId="21" applyFont="1" applyFill="1" applyBorder="1" applyAlignment="1" applyProtection="1">
      <alignment horizontal="center" vertical="center" wrapText="1"/>
      <protection hidden="1"/>
    </xf>
    <xf numFmtId="0" fontId="34" fillId="0" borderId="90" xfId="21" applyFont="1" applyBorder="1" applyAlignment="1" applyProtection="1">
      <alignment horizontal="center" vertical="center" wrapText="1"/>
      <protection hidden="1"/>
    </xf>
    <xf numFmtId="0" fontId="18" fillId="0" borderId="90" xfId="21" applyFont="1" applyBorder="1" applyAlignment="1" applyProtection="1">
      <alignment horizontal="center" vertical="center" wrapText="1"/>
      <protection hidden="1"/>
    </xf>
    <xf numFmtId="172" fontId="18" fillId="2" borderId="90" xfId="21" applyNumberFormat="1" applyFont="1" applyFill="1" applyBorder="1" applyAlignment="1" applyProtection="1">
      <alignment horizontal="center" vertical="center" wrapText="1"/>
      <protection hidden="1"/>
    </xf>
    <xf numFmtId="0" fontId="18" fillId="2" borderId="90" xfId="21" applyFont="1" applyFill="1" applyBorder="1" applyAlignment="1" applyProtection="1">
      <alignment horizontal="center" vertical="center" wrapText="1"/>
      <protection hidden="1"/>
    </xf>
    <xf numFmtId="0" fontId="34" fillId="14" borderId="97" xfId="17" applyFont="1" applyFill="1" applyBorder="1" applyAlignment="1" applyProtection="1">
      <alignment horizontal="center" vertical="center" wrapText="1"/>
      <protection hidden="1"/>
    </xf>
    <xf numFmtId="0" fontId="34" fillId="14" borderId="67" xfId="17" applyFont="1" applyFill="1" applyBorder="1" applyAlignment="1" applyProtection="1">
      <alignment horizontal="center" vertical="center" wrapText="1"/>
      <protection hidden="1"/>
    </xf>
    <xf numFmtId="0" fontId="34" fillId="5" borderId="55" xfId="20" applyFont="1" applyFill="1" applyBorder="1" applyAlignment="1">
      <alignment horizontal="left" vertical="center" wrapText="1"/>
    </xf>
    <xf numFmtId="0" fontId="34" fillId="5" borderId="30" xfId="20" applyFont="1" applyFill="1" applyBorder="1" applyAlignment="1">
      <alignment horizontal="left" vertical="center" wrapText="1"/>
    </xf>
    <xf numFmtId="0" fontId="34" fillId="6" borderId="87" xfId="17" applyFont="1" applyFill="1" applyAlignment="1" applyProtection="1">
      <alignment horizontal="center" vertical="center" wrapText="1"/>
      <protection hidden="1"/>
    </xf>
    <xf numFmtId="0" fontId="34" fillId="0" borderId="85" xfId="17" applyFont="1" applyBorder="1" applyAlignment="1">
      <alignment horizontal="left"/>
    </xf>
    <xf numFmtId="0" fontId="34" fillId="0" borderId="96" xfId="17" applyFont="1" applyBorder="1" applyAlignment="1">
      <alignment horizontal="left"/>
    </xf>
    <xf numFmtId="0" fontId="17" fillId="6" borderId="41" xfId="17" applyFont="1" applyFill="1" applyBorder="1" applyAlignment="1" applyProtection="1">
      <alignment horizontal="left"/>
      <protection hidden="1"/>
    </xf>
    <xf numFmtId="0" fontId="17" fillId="6" borderId="87" xfId="17" applyFont="1" applyFill="1" applyAlignment="1" applyProtection="1">
      <alignment horizontal="left"/>
      <protection hidden="1"/>
    </xf>
    <xf numFmtId="0" fontId="34" fillId="5" borderId="41" xfId="20" applyFont="1" applyFill="1" applyBorder="1" applyAlignment="1">
      <alignment horizontal="left" vertical="center" wrapText="1"/>
    </xf>
    <xf numFmtId="0" fontId="34" fillId="5" borderId="87" xfId="20" applyFont="1" applyFill="1" applyAlignment="1">
      <alignment horizontal="left" vertical="center" wrapText="1"/>
    </xf>
    <xf numFmtId="0" fontId="34" fillId="2" borderId="90" xfId="21" applyFont="1" applyFill="1" applyBorder="1" applyAlignment="1" applyProtection="1">
      <alignment horizontal="center" vertical="center" wrapText="1"/>
      <protection hidden="1"/>
    </xf>
    <xf numFmtId="0" fontId="2" fillId="0" borderId="60" xfId="17" applyFont="1" applyBorder="1" applyAlignment="1">
      <alignment horizontal="center"/>
    </xf>
    <xf numFmtId="0" fontId="2" fillId="0" borderId="92" xfId="17" applyFont="1" applyBorder="1" applyAlignment="1">
      <alignment horizontal="center"/>
    </xf>
    <xf numFmtId="0" fontId="2" fillId="0" borderId="76" xfId="17" applyFont="1" applyBorder="1" applyAlignment="1">
      <alignment horizontal="center"/>
    </xf>
    <xf numFmtId="0" fontId="2" fillId="0" borderId="99" xfId="17" applyFont="1" applyBorder="1" applyAlignment="1">
      <alignment horizontal="center"/>
    </xf>
    <xf numFmtId="0" fontId="2" fillId="0" borderId="87" xfId="17" applyFont="1" applyAlignment="1">
      <alignment horizontal="center"/>
    </xf>
    <xf numFmtId="0" fontId="2" fillId="0" borderId="100" xfId="17" applyFont="1" applyBorder="1" applyAlignment="1">
      <alignment horizontal="center"/>
    </xf>
    <xf numFmtId="0" fontId="2" fillId="0" borderId="59" xfId="17" applyFont="1" applyBorder="1" applyAlignment="1">
      <alignment horizontal="center"/>
    </xf>
    <xf numFmtId="0" fontId="2" fillId="0" borderId="58" xfId="17" applyFont="1" applyBorder="1" applyAlignment="1">
      <alignment horizontal="center"/>
    </xf>
    <xf numFmtId="0" fontId="2" fillId="0" borderId="57" xfId="17" applyFont="1" applyBorder="1" applyAlignment="1">
      <alignment horizontal="center"/>
    </xf>
    <xf numFmtId="0" fontId="34" fillId="3" borderId="96" xfId="21" applyFont="1" applyFill="1" applyBorder="1" applyAlignment="1" applyProtection="1">
      <alignment horizontal="center" vertical="center" wrapText="1"/>
      <protection hidden="1"/>
    </xf>
    <xf numFmtId="0" fontId="18" fillId="2" borderId="96" xfId="21" applyFont="1" applyFill="1" applyBorder="1" applyAlignment="1" applyProtection="1">
      <alignment horizontal="center" vertical="center" wrapText="1"/>
      <protection hidden="1"/>
    </xf>
    <xf numFmtId="15" fontId="17" fillId="6" borderId="92" xfId="25" applyNumberFormat="1" applyFont="1" applyFill="1" applyBorder="1" applyAlignment="1" applyProtection="1">
      <alignment horizontal="center" vertical="center" wrapText="1"/>
      <protection locked="0"/>
    </xf>
    <xf numFmtId="15" fontId="17" fillId="6" borderId="76" xfId="25" applyNumberFormat="1" applyFont="1" applyFill="1" applyBorder="1" applyAlignment="1" applyProtection="1">
      <alignment horizontal="center" vertical="center" wrapText="1"/>
      <protection locked="0"/>
    </xf>
    <xf numFmtId="15" fontId="17" fillId="6" borderId="58" xfId="25" applyNumberFormat="1" applyFont="1" applyFill="1" applyBorder="1" applyAlignment="1" applyProtection="1">
      <alignment horizontal="center" vertical="center" wrapText="1"/>
      <protection locked="0"/>
    </xf>
    <xf numFmtId="15" fontId="17" fillId="6" borderId="57" xfId="25" applyNumberFormat="1" applyFont="1" applyFill="1" applyBorder="1" applyAlignment="1" applyProtection="1">
      <alignment horizontal="center" vertical="center" wrapText="1"/>
      <protection locked="0"/>
    </xf>
    <xf numFmtId="0" fontId="17" fillId="6" borderId="87" xfId="17" applyFont="1" applyFill="1" applyAlignment="1" applyProtection="1">
      <alignment horizontal="left" vertical="center" wrapText="1"/>
      <protection hidden="1"/>
    </xf>
    <xf numFmtId="15" fontId="2" fillId="6" borderId="30" xfId="19" applyNumberFormat="1" applyFont="1" applyFill="1" applyBorder="1" applyAlignment="1" applyProtection="1">
      <alignment horizontal="center" vertical="center" wrapText="1"/>
      <protection hidden="1"/>
    </xf>
    <xf numFmtId="0" fontId="2" fillId="6" borderId="96" xfId="17" applyFont="1" applyFill="1" applyBorder="1" applyAlignment="1" applyProtection="1">
      <alignment horizontal="center" vertical="center" wrapText="1"/>
      <protection hidden="1"/>
    </xf>
    <xf numFmtId="0" fontId="2" fillId="6" borderId="87" xfId="17" applyFont="1" applyFill="1" applyAlignment="1" applyProtection="1">
      <alignment horizontal="center" vertical="center" wrapText="1"/>
      <protection hidden="1"/>
    </xf>
    <xf numFmtId="0" fontId="2" fillId="6" borderId="30" xfId="17" applyFont="1" applyFill="1" applyBorder="1" applyAlignment="1" applyProtection="1">
      <alignment horizontal="center" vertical="center" wrapText="1"/>
      <protection hidden="1"/>
    </xf>
    <xf numFmtId="0" fontId="17" fillId="6" borderId="96" xfId="17" applyFont="1" applyFill="1" applyBorder="1" applyAlignment="1" applyProtection="1">
      <alignment horizontal="center" vertical="center" wrapText="1"/>
      <protection hidden="1"/>
    </xf>
    <xf numFmtId="0" fontId="17" fillId="6" borderId="90" xfId="17" applyFont="1" applyFill="1" applyBorder="1" applyAlignment="1" applyProtection="1">
      <alignment horizontal="center" vertical="center" wrapText="1"/>
      <protection hidden="1"/>
    </xf>
    <xf numFmtId="0" fontId="17" fillId="0" borderId="90" xfId="17" applyFont="1" applyBorder="1" applyAlignment="1" applyProtection="1">
      <alignment horizontal="center" vertical="center" wrapText="1"/>
      <protection hidden="1"/>
    </xf>
    <xf numFmtId="172" fontId="2" fillId="2" borderId="90" xfId="17" applyNumberFormat="1" applyFont="1" applyFill="1" applyBorder="1" applyAlignment="1" applyProtection="1">
      <alignment horizontal="center" vertical="center" wrapText="1"/>
      <protection hidden="1"/>
    </xf>
    <xf numFmtId="176" fontId="17" fillId="2" borderId="92" xfId="19" applyNumberFormat="1" applyFont="1" applyFill="1" applyBorder="1" applyAlignment="1" applyProtection="1">
      <alignment horizontal="center" vertical="top" wrapText="1"/>
      <protection locked="0"/>
    </xf>
    <xf numFmtId="176" fontId="17" fillId="2" borderId="76" xfId="19" applyNumberFormat="1" applyFont="1" applyFill="1" applyBorder="1" applyAlignment="1" applyProtection="1">
      <alignment horizontal="center" vertical="top" wrapText="1"/>
      <protection locked="0"/>
    </xf>
    <xf numFmtId="176" fontId="17" fillId="2" borderId="58" xfId="19" applyNumberFormat="1" applyFont="1" applyFill="1" applyBorder="1" applyAlignment="1" applyProtection="1">
      <alignment horizontal="center" vertical="top" wrapText="1"/>
      <protection locked="0"/>
    </xf>
    <xf numFmtId="176" fontId="17" fillId="2" borderId="57" xfId="19" applyNumberFormat="1" applyFont="1" applyFill="1" applyBorder="1" applyAlignment="1" applyProtection="1">
      <alignment horizontal="center" vertical="top" wrapText="1"/>
      <protection locked="0"/>
    </xf>
    <xf numFmtId="0" fontId="34" fillId="16" borderId="63" xfId="17" applyFont="1" applyFill="1" applyBorder="1" applyAlignment="1" applyProtection="1">
      <alignment horizontal="center" vertical="center" wrapText="1"/>
      <protection hidden="1"/>
    </xf>
    <xf numFmtId="0" fontId="34" fillId="16" borderId="39" xfId="17" applyFont="1" applyFill="1" applyBorder="1" applyAlignment="1" applyProtection="1">
      <alignment horizontal="center" vertical="center" wrapText="1"/>
      <protection hidden="1"/>
    </xf>
    <xf numFmtId="0" fontId="18" fillId="0" borderId="19" xfId="17" applyFont="1" applyBorder="1" applyAlignment="1">
      <alignment horizontal="center"/>
    </xf>
    <xf numFmtId="0" fontId="18" fillId="0" borderId="107" xfId="17" applyFont="1" applyBorder="1" applyAlignment="1">
      <alignment horizontal="center"/>
    </xf>
    <xf numFmtId="0" fontId="33" fillId="6" borderId="90" xfId="17" applyFont="1" applyFill="1" applyBorder="1" applyAlignment="1" applyProtection="1">
      <alignment horizontal="center" vertical="center" wrapText="1"/>
      <protection hidden="1"/>
    </xf>
    <xf numFmtId="0" fontId="34" fillId="3" borderId="30" xfId="17" applyFont="1" applyFill="1" applyBorder="1" applyAlignment="1" applyProtection="1">
      <alignment horizontal="center" vertical="center" wrapText="1"/>
      <protection hidden="1"/>
    </xf>
    <xf numFmtId="0" fontId="34" fillId="3" borderId="90" xfId="17" applyFont="1" applyFill="1" applyBorder="1" applyAlignment="1" applyProtection="1">
      <alignment horizontal="center" vertical="center" wrapText="1"/>
      <protection hidden="1"/>
    </xf>
    <xf numFmtId="15" fontId="18" fillId="6" borderId="30" xfId="19" applyNumberFormat="1" applyFont="1" applyFill="1" applyBorder="1" applyAlignment="1" applyProtection="1">
      <alignment horizontal="center"/>
      <protection hidden="1"/>
    </xf>
    <xf numFmtId="0" fontId="40" fillId="6" borderId="90" xfId="17" applyFont="1" applyFill="1" applyBorder="1" applyAlignment="1" applyProtection="1">
      <alignment horizontal="center"/>
      <protection hidden="1"/>
    </xf>
    <xf numFmtId="0" fontId="40" fillId="0" borderId="90" xfId="17" applyFont="1" applyBorder="1" applyAlignment="1" applyProtection="1">
      <alignment horizontal="center" vertical="center"/>
      <protection hidden="1"/>
    </xf>
    <xf numFmtId="0" fontId="18" fillId="6" borderId="92" xfId="17" applyFont="1" applyFill="1" applyBorder="1" applyAlignment="1" applyProtection="1">
      <alignment horizontal="center"/>
      <protection hidden="1"/>
    </xf>
    <xf numFmtId="0" fontId="18" fillId="2" borderId="87" xfId="17" applyFont="1" applyFill="1" applyAlignment="1" applyProtection="1">
      <alignment horizontal="center"/>
      <protection hidden="1"/>
    </xf>
    <xf numFmtId="0" fontId="17" fillId="4" borderId="65" xfId="17" applyFont="1" applyFill="1" applyBorder="1" applyAlignment="1" applyProtection="1">
      <alignment horizontal="center" vertical="center" wrapText="1"/>
      <protection hidden="1"/>
    </xf>
    <xf numFmtId="0" fontId="34" fillId="9" borderId="97" xfId="17" applyFont="1" applyFill="1" applyBorder="1" applyAlignment="1" applyProtection="1">
      <alignment horizontal="center" vertical="center" wrapText="1"/>
      <protection hidden="1"/>
    </xf>
    <xf numFmtId="0" fontId="34" fillId="9" borderId="67" xfId="17" applyFont="1" applyFill="1" applyBorder="1" applyAlignment="1" applyProtection="1">
      <alignment horizontal="center" vertical="center" wrapText="1"/>
      <protection hidden="1"/>
    </xf>
    <xf numFmtId="15" fontId="34" fillId="6" borderId="92" xfId="25" applyNumberFormat="1" applyFont="1" applyFill="1" applyBorder="1" applyAlignment="1" applyProtection="1">
      <alignment horizontal="center" vertical="top"/>
      <protection locked="0"/>
    </xf>
    <xf numFmtId="15" fontId="34" fillId="6" borderId="76" xfId="25" applyNumberFormat="1" applyFont="1" applyFill="1" applyBorder="1" applyAlignment="1" applyProtection="1">
      <alignment horizontal="center" vertical="top"/>
      <protection locked="0"/>
    </xf>
    <xf numFmtId="15" fontId="34" fillId="6" borderId="58" xfId="25" applyNumberFormat="1" applyFont="1" applyFill="1" applyBorder="1" applyAlignment="1" applyProtection="1">
      <alignment horizontal="center" vertical="top"/>
      <protection locked="0"/>
    </xf>
    <xf numFmtId="15" fontId="34" fillId="6" borderId="57" xfId="25" applyNumberFormat="1" applyFont="1" applyFill="1" applyBorder="1" applyAlignment="1" applyProtection="1">
      <alignment horizontal="center" vertical="top"/>
      <protection locked="0"/>
    </xf>
    <xf numFmtId="0" fontId="34" fillId="2" borderId="113" xfId="17" applyFont="1" applyFill="1" applyBorder="1" applyAlignment="1" applyProtection="1">
      <alignment horizontal="center" vertical="center" wrapText="1"/>
      <protection hidden="1"/>
    </xf>
    <xf numFmtId="0" fontId="34" fillId="2" borderId="112" xfId="17" applyFont="1" applyFill="1" applyBorder="1" applyAlignment="1" applyProtection="1">
      <alignment horizontal="center" vertical="center" wrapText="1"/>
      <protection hidden="1"/>
    </xf>
    <xf numFmtId="0" fontId="34" fillId="15" borderId="119" xfId="17" applyFont="1" applyFill="1" applyBorder="1" applyAlignment="1" applyProtection="1">
      <alignment horizontal="center" vertical="center" wrapText="1"/>
      <protection hidden="1"/>
    </xf>
    <xf numFmtId="0" fontId="34" fillId="2" borderId="119" xfId="17" applyFont="1" applyFill="1" applyBorder="1" applyAlignment="1" applyProtection="1">
      <alignment horizontal="center" vertical="center" wrapText="1"/>
      <protection hidden="1"/>
    </xf>
    <xf numFmtId="0" fontId="34" fillId="2" borderId="117" xfId="17" applyFont="1" applyFill="1" applyBorder="1" applyAlignment="1" applyProtection="1">
      <alignment horizontal="center" vertical="center" wrapText="1"/>
      <protection hidden="1"/>
    </xf>
    <xf numFmtId="0" fontId="34" fillId="2" borderId="59" xfId="17" applyFont="1" applyFill="1" applyBorder="1" applyAlignment="1" applyProtection="1">
      <alignment horizontal="center" vertical="center" wrapText="1"/>
      <protection hidden="1"/>
    </xf>
    <xf numFmtId="0" fontId="18" fillId="6" borderId="1" xfId="17" applyFont="1" applyFill="1" applyBorder="1" applyAlignment="1" applyProtection="1">
      <alignment horizontal="center"/>
      <protection hidden="1"/>
    </xf>
    <xf numFmtId="0" fontId="17" fillId="4" borderId="118" xfId="17" applyFont="1" applyFill="1" applyBorder="1" applyAlignment="1" applyProtection="1">
      <alignment horizontal="center" vertical="center" wrapText="1"/>
      <protection hidden="1"/>
    </xf>
    <xf numFmtId="0" fontId="17" fillId="16" borderId="118" xfId="17" applyFont="1" applyFill="1" applyBorder="1" applyAlignment="1" applyProtection="1">
      <alignment horizontal="center" vertical="center" wrapText="1"/>
      <protection hidden="1"/>
    </xf>
    <xf numFmtId="0" fontId="2" fillId="16" borderId="67" xfId="17" applyFont="1" applyFill="1" applyBorder="1" applyAlignment="1" applyProtection="1">
      <alignment horizontal="center" vertical="center" wrapText="1"/>
      <protection hidden="1"/>
    </xf>
    <xf numFmtId="0" fontId="34" fillId="5" borderId="79" xfId="20" applyFont="1" applyFill="1" applyBorder="1" applyAlignment="1" applyProtection="1">
      <alignment horizontal="center" vertical="center" wrapText="1"/>
      <protection hidden="1"/>
    </xf>
    <xf numFmtId="0" fontId="34" fillId="5" borderId="75" xfId="20" applyFont="1" applyFill="1" applyBorder="1" applyAlignment="1" applyProtection="1">
      <alignment horizontal="center" vertical="center" wrapText="1"/>
      <protection hidden="1"/>
    </xf>
    <xf numFmtId="0" fontId="18" fillId="6" borderId="95" xfId="17" applyFont="1" applyFill="1" applyBorder="1" applyAlignment="1" applyProtection="1">
      <alignment horizontal="center"/>
      <protection hidden="1"/>
    </xf>
    <xf numFmtId="0" fontId="18" fillId="6" borderId="42" xfId="17" applyFont="1" applyFill="1" applyBorder="1" applyAlignment="1" applyProtection="1">
      <alignment horizontal="center"/>
      <protection hidden="1"/>
    </xf>
    <xf numFmtId="0" fontId="18" fillId="6" borderId="93" xfId="17" applyFont="1" applyFill="1" applyBorder="1" applyAlignment="1" applyProtection="1">
      <alignment horizontal="center"/>
      <protection hidden="1"/>
    </xf>
    <xf numFmtId="0" fontId="34" fillId="6" borderId="91" xfId="21" applyFont="1" applyFill="1" applyBorder="1" applyAlignment="1" applyProtection="1">
      <alignment horizontal="center" vertical="center" wrapText="1"/>
      <protection hidden="1"/>
    </xf>
    <xf numFmtId="0" fontId="34" fillId="6" borderId="88" xfId="21" applyFont="1" applyFill="1" applyBorder="1" applyAlignment="1" applyProtection="1">
      <alignment horizontal="center" vertical="center" wrapText="1"/>
      <protection hidden="1"/>
    </xf>
    <xf numFmtId="0" fontId="34" fillId="0" borderId="91" xfId="21" applyFont="1" applyBorder="1" applyAlignment="1" applyProtection="1">
      <alignment horizontal="center" vertical="center" wrapText="1"/>
      <protection hidden="1"/>
    </xf>
    <xf numFmtId="0" fontId="34" fillId="0" borderId="88" xfId="21" applyFont="1" applyBorder="1" applyAlignment="1" applyProtection="1">
      <alignment horizontal="center" vertical="center" wrapText="1"/>
      <protection hidden="1"/>
    </xf>
    <xf numFmtId="0" fontId="34" fillId="3" borderId="91" xfId="21" applyFont="1" applyFill="1" applyBorder="1" applyAlignment="1" applyProtection="1">
      <alignment horizontal="center" vertical="center" wrapText="1"/>
      <protection hidden="1"/>
    </xf>
    <xf numFmtId="0" fontId="2" fillId="0" borderId="119" xfId="17" applyFont="1" applyBorder="1" applyAlignment="1">
      <alignment horizontal="center"/>
    </xf>
    <xf numFmtId="0" fontId="2" fillId="0" borderId="1" xfId="17" applyFont="1" applyBorder="1" applyAlignment="1">
      <alignment horizontal="center"/>
    </xf>
    <xf numFmtId="0" fontId="2" fillId="0" borderId="117" xfId="17" applyFont="1" applyBorder="1" applyAlignment="1">
      <alignment horizontal="center"/>
    </xf>
    <xf numFmtId="0" fontId="34" fillId="3" borderId="85" xfId="21" applyFont="1" applyFill="1" applyBorder="1" applyAlignment="1" applyProtection="1">
      <alignment horizontal="center" vertical="center" wrapText="1"/>
      <protection hidden="1"/>
    </xf>
    <xf numFmtId="0" fontId="17" fillId="3" borderId="96" xfId="17" applyFont="1" applyFill="1" applyBorder="1" applyAlignment="1" applyProtection="1">
      <alignment horizontal="center" vertical="center" wrapText="1"/>
      <protection hidden="1"/>
    </xf>
    <xf numFmtId="15" fontId="34" fillId="6" borderId="1" xfId="17" applyNumberFormat="1" applyFont="1" applyFill="1" applyBorder="1" applyAlignment="1" applyProtection="1">
      <alignment horizontal="center" vertical="center" wrapText="1"/>
      <protection locked="0"/>
    </xf>
    <xf numFmtId="15" fontId="34" fillId="6" borderId="117" xfId="17" applyNumberFormat="1" applyFont="1" applyFill="1" applyBorder="1" applyAlignment="1" applyProtection="1">
      <alignment horizontal="center" vertical="center" wrapText="1"/>
      <protection locked="0"/>
    </xf>
    <xf numFmtId="15" fontId="34" fillId="6" borderId="58" xfId="17" applyNumberFormat="1" applyFont="1" applyFill="1" applyBorder="1" applyAlignment="1" applyProtection="1">
      <alignment horizontal="center" vertical="center" wrapText="1"/>
      <protection locked="0"/>
    </xf>
    <xf numFmtId="15" fontId="34" fillId="6" borderId="57" xfId="17" applyNumberFormat="1" applyFont="1" applyFill="1" applyBorder="1" applyAlignment="1" applyProtection="1">
      <alignment horizontal="center" vertical="center" wrapText="1"/>
      <protection locked="0"/>
    </xf>
    <xf numFmtId="0" fontId="33" fillId="4" borderId="118" xfId="17" applyFont="1" applyFill="1" applyBorder="1" applyAlignment="1" applyProtection="1">
      <alignment horizontal="center" vertical="center" wrapText="1"/>
      <protection hidden="1"/>
    </xf>
    <xf numFmtId="0" fontId="56" fillId="4" borderId="67" xfId="17" applyFont="1" applyFill="1" applyBorder="1" applyAlignment="1" applyProtection="1">
      <alignment horizontal="center" vertical="center" wrapText="1"/>
      <protection hidden="1"/>
    </xf>
    <xf numFmtId="0" fontId="34" fillId="18" borderId="118" xfId="17" applyFont="1" applyFill="1" applyBorder="1" applyAlignment="1" applyProtection="1">
      <alignment horizontal="center" vertical="center" wrapText="1"/>
      <protection hidden="1"/>
    </xf>
    <xf numFmtId="0" fontId="34" fillId="18" borderId="67" xfId="17" applyFont="1" applyFill="1" applyBorder="1" applyAlignment="1" applyProtection="1">
      <alignment horizontal="center" vertical="center" wrapText="1"/>
      <protection hidden="1"/>
    </xf>
    <xf numFmtId="0" fontId="34" fillId="10" borderId="63" xfId="17" applyFont="1" applyFill="1" applyBorder="1" applyAlignment="1" applyProtection="1">
      <alignment horizontal="center" vertical="center" wrapText="1"/>
      <protection hidden="1"/>
    </xf>
    <xf numFmtId="0" fontId="34" fillId="10" borderId="39" xfId="17" applyFont="1" applyFill="1" applyBorder="1" applyAlignment="1" applyProtection="1">
      <alignment horizontal="center" vertical="center" wrapText="1"/>
      <protection hidden="1"/>
    </xf>
    <xf numFmtId="0" fontId="17" fillId="2" borderId="121" xfId="17" applyFont="1" applyFill="1" applyBorder="1" applyAlignment="1" applyProtection="1">
      <alignment horizontal="center" vertical="center" wrapText="1"/>
      <protection hidden="1"/>
    </xf>
    <xf numFmtId="0" fontId="17" fillId="2" borderId="117" xfId="17" applyFont="1" applyFill="1" applyBorder="1" applyAlignment="1" applyProtection="1">
      <alignment horizontal="center" vertical="center" wrapText="1"/>
      <protection hidden="1"/>
    </xf>
    <xf numFmtId="0" fontId="36" fillId="0" borderId="120" xfId="17" applyFont="1" applyBorder="1" applyAlignment="1">
      <alignment horizontal="center"/>
    </xf>
    <xf numFmtId="15" fontId="18" fillId="6" borderId="30" xfId="19" applyNumberFormat="1" applyFont="1" applyFill="1" applyBorder="1" applyAlignment="1" applyProtection="1">
      <alignment horizontal="center" vertical="center" wrapText="1"/>
      <protection hidden="1"/>
    </xf>
    <xf numFmtId="0" fontId="34" fillId="0" borderId="90" xfId="17" applyFont="1" applyBorder="1" applyAlignment="1" applyProtection="1">
      <alignment horizontal="center" vertical="center" wrapText="1"/>
      <protection hidden="1"/>
    </xf>
    <xf numFmtId="0" fontId="53" fillId="4" borderId="118" xfId="17" applyFont="1" applyFill="1" applyBorder="1" applyAlignment="1" applyProtection="1">
      <alignment horizontal="center" vertical="center" wrapText="1"/>
      <protection hidden="1"/>
    </xf>
    <xf numFmtId="0" fontId="54" fillId="4" borderId="67" xfId="17" applyFont="1" applyFill="1" applyBorder="1" applyAlignment="1" applyProtection="1">
      <alignment horizontal="center" vertical="center" wrapText="1"/>
      <protection hidden="1"/>
    </xf>
    <xf numFmtId="0" fontId="2" fillId="6" borderId="1" xfId="17" applyFont="1" applyFill="1" applyBorder="1" applyAlignment="1" applyProtection="1">
      <alignment horizontal="center" vertical="center" wrapText="1"/>
      <protection hidden="1"/>
    </xf>
    <xf numFmtId="0" fontId="39" fillId="15" borderId="119" xfId="17" applyFont="1" applyFill="1" applyBorder="1" applyAlignment="1" applyProtection="1">
      <alignment horizontal="center" vertical="center" wrapText="1"/>
      <protection hidden="1"/>
    </xf>
    <xf numFmtId="0" fontId="39" fillId="15" borderId="59" xfId="17" applyFont="1" applyFill="1" applyBorder="1" applyAlignment="1" applyProtection="1">
      <alignment horizontal="center" vertical="center" wrapText="1"/>
      <protection hidden="1"/>
    </xf>
    <xf numFmtId="0" fontId="53" fillId="2" borderId="121" xfId="17" applyFont="1" applyFill="1" applyBorder="1" applyAlignment="1" applyProtection="1">
      <alignment horizontal="center" vertical="center" wrapText="1"/>
      <protection hidden="1"/>
    </xf>
    <xf numFmtId="0" fontId="53" fillId="2" borderId="117" xfId="17" applyFont="1" applyFill="1" applyBorder="1" applyAlignment="1" applyProtection="1">
      <alignment horizontal="center" vertical="center" wrapText="1"/>
      <protection hidden="1"/>
    </xf>
    <xf numFmtId="0" fontId="53" fillId="2" borderId="64" xfId="17" applyFont="1" applyFill="1" applyBorder="1" applyAlignment="1" applyProtection="1">
      <alignment horizontal="center" vertical="center" wrapText="1"/>
      <protection hidden="1"/>
    </xf>
    <xf numFmtId="0" fontId="53" fillId="2" borderId="57" xfId="17" applyFont="1" applyFill="1" applyBorder="1" applyAlignment="1" applyProtection="1">
      <alignment horizontal="center" vertical="center" wrapText="1"/>
      <protection hidden="1"/>
    </xf>
    <xf numFmtId="15" fontId="17" fillId="6" borderId="1" xfId="17" applyNumberFormat="1" applyFont="1" applyFill="1" applyBorder="1" applyAlignment="1" applyProtection="1">
      <alignment horizontal="center" vertical="center" wrapText="1"/>
      <protection locked="0"/>
    </xf>
    <xf numFmtId="15" fontId="17" fillId="6" borderId="117" xfId="17" applyNumberFormat="1" applyFont="1" applyFill="1" applyBorder="1" applyAlignment="1" applyProtection="1">
      <alignment horizontal="center" vertical="center" wrapText="1"/>
      <protection locked="0"/>
    </xf>
    <xf numFmtId="15" fontId="17" fillId="6" borderId="58" xfId="17" applyNumberFormat="1" applyFont="1" applyFill="1" applyBorder="1" applyAlignment="1" applyProtection="1">
      <alignment horizontal="center" vertical="center" wrapText="1"/>
      <protection locked="0"/>
    </xf>
    <xf numFmtId="15" fontId="17" fillId="6" borderId="57" xfId="17" applyNumberFormat="1" applyFont="1" applyFill="1" applyBorder="1" applyAlignment="1" applyProtection="1">
      <alignment horizontal="center" vertical="center" wrapText="1"/>
      <protection locked="0"/>
    </xf>
    <xf numFmtId="15" fontId="2" fillId="6" borderId="30" xfId="19" applyNumberFormat="1" applyFont="1" applyFill="1" applyBorder="1" applyAlignment="1" applyProtection="1">
      <alignment horizontal="center"/>
      <protection hidden="1"/>
    </xf>
    <xf numFmtId="9" fontId="17" fillId="0" borderId="90" xfId="23" applyFont="1" applyFill="1" applyBorder="1" applyAlignment="1" applyProtection="1">
      <alignment horizontal="center" vertical="center" wrapText="1"/>
      <protection hidden="1"/>
    </xf>
    <xf numFmtId="0" fontId="34" fillId="15" borderId="126" xfId="17" applyFont="1" applyFill="1" applyBorder="1" applyAlignment="1" applyProtection="1">
      <alignment horizontal="center" vertical="center" wrapText="1"/>
      <protection hidden="1"/>
    </xf>
    <xf numFmtId="0" fontId="17" fillId="2" borderId="126" xfId="17" applyFont="1" applyFill="1" applyBorder="1" applyAlignment="1" applyProtection="1">
      <alignment horizontal="center" vertical="center" wrapText="1"/>
      <protection hidden="1"/>
    </xf>
    <xf numFmtId="0" fontId="17" fillId="2" borderId="127" xfId="17" applyFont="1" applyFill="1" applyBorder="1" applyAlignment="1" applyProtection="1">
      <alignment horizontal="center" vertical="center" wrapText="1"/>
      <protection hidden="1"/>
    </xf>
    <xf numFmtId="0" fontId="17" fillId="2" borderId="59" xfId="17" applyFont="1" applyFill="1" applyBorder="1" applyAlignment="1" applyProtection="1">
      <alignment horizontal="center" vertical="center" wrapText="1"/>
      <protection hidden="1"/>
    </xf>
    <xf numFmtId="15" fontId="17" fillId="6" borderId="128" xfId="17" applyNumberFormat="1" applyFont="1" applyFill="1" applyBorder="1" applyAlignment="1" applyProtection="1">
      <alignment horizontal="center" vertical="top" wrapText="1"/>
      <protection locked="0"/>
    </xf>
    <xf numFmtId="15" fontId="17" fillId="6" borderId="127" xfId="17" applyNumberFormat="1" applyFont="1" applyFill="1" applyBorder="1" applyAlignment="1" applyProtection="1">
      <alignment horizontal="center" vertical="top" wrapText="1"/>
      <protection locked="0"/>
    </xf>
    <xf numFmtId="15" fontId="17" fillId="6" borderId="58" xfId="17" applyNumberFormat="1" applyFont="1" applyFill="1" applyBorder="1" applyAlignment="1" applyProtection="1">
      <alignment horizontal="center" vertical="top" wrapText="1"/>
      <protection locked="0"/>
    </xf>
    <xf numFmtId="15" fontId="17" fillId="6" borderId="57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85" xfId="17" applyFont="1" applyBorder="1" applyAlignment="1">
      <alignment horizontal="left" wrapText="1"/>
    </xf>
    <xf numFmtId="0" fontId="34" fillId="0" borderId="96" xfId="17" applyFont="1" applyBorder="1" applyAlignment="1">
      <alignment horizontal="left" wrapText="1"/>
    </xf>
    <xf numFmtId="0" fontId="34" fillId="0" borderId="41" xfId="17" applyFont="1" applyBorder="1" applyAlignment="1">
      <alignment horizontal="left" wrapText="1"/>
    </xf>
    <xf numFmtId="0" fontId="34" fillId="0" borderId="87" xfId="17" applyFont="1" applyAlignment="1">
      <alignment horizontal="left" wrapText="1"/>
    </xf>
    <xf numFmtId="0" fontId="34" fillId="0" borderId="64" xfId="17" applyFont="1" applyBorder="1" applyAlignment="1">
      <alignment horizontal="left" wrapText="1"/>
    </xf>
    <xf numFmtId="0" fontId="34" fillId="0" borderId="58" xfId="17" applyFont="1" applyBorder="1" applyAlignment="1">
      <alignment horizontal="left" wrapText="1"/>
    </xf>
    <xf numFmtId="0" fontId="34" fillId="6" borderId="30" xfId="17" applyFont="1" applyFill="1" applyBorder="1" applyAlignment="1" applyProtection="1">
      <alignment horizontal="left" vertical="center" wrapText="1"/>
      <protection hidden="1"/>
    </xf>
    <xf numFmtId="0" fontId="33" fillId="2" borderId="96" xfId="17" applyFont="1" applyFill="1" applyBorder="1" applyAlignment="1" applyProtection="1">
      <alignment horizontal="center" vertical="center" wrapText="1"/>
      <protection hidden="1"/>
    </xf>
    <xf numFmtId="0" fontId="33" fillId="0" borderId="90" xfId="17" applyFont="1" applyBorder="1" applyAlignment="1" applyProtection="1">
      <alignment horizontal="center" vertical="center" wrapText="1"/>
      <protection hidden="1"/>
    </xf>
    <xf numFmtId="0" fontId="34" fillId="0" borderId="91" xfId="17" applyFont="1" applyBorder="1" applyAlignment="1">
      <alignment horizontal="center"/>
    </xf>
    <xf numFmtId="0" fontId="34" fillId="0" borderId="90" xfId="17" applyFont="1" applyBorder="1" applyAlignment="1">
      <alignment horizontal="center"/>
    </xf>
    <xf numFmtId="0" fontId="17" fillId="4" borderId="97" xfId="29" applyFont="1" applyFill="1" applyBorder="1" applyAlignment="1">
      <alignment horizontal="center" vertical="center" wrapText="1"/>
    </xf>
    <xf numFmtId="0" fontId="1" fillId="4" borderId="67" xfId="29" applyFill="1" applyBorder="1" applyAlignment="1">
      <alignment horizontal="center" vertical="center" wrapText="1"/>
    </xf>
    <xf numFmtId="0" fontId="18" fillId="6" borderId="85" xfId="29" applyFont="1" applyFill="1" applyBorder="1" applyAlignment="1">
      <alignment horizontal="center" vertical="center"/>
    </xf>
    <xf numFmtId="0" fontId="18" fillId="6" borderId="96" xfId="29" applyFont="1" applyFill="1" applyBorder="1" applyAlignment="1">
      <alignment horizontal="center" vertical="center"/>
    </xf>
    <xf numFmtId="0" fontId="18" fillId="6" borderId="41" xfId="29" applyFont="1" applyFill="1" applyBorder="1" applyAlignment="1">
      <alignment horizontal="center" vertical="center"/>
    </xf>
    <xf numFmtId="0" fontId="18" fillId="6" borderId="87" xfId="29" applyFont="1" applyFill="1" applyAlignment="1">
      <alignment horizontal="center" vertical="center"/>
    </xf>
    <xf numFmtId="0" fontId="18" fillId="6" borderId="55" xfId="29" applyFont="1" applyFill="1" applyBorder="1" applyAlignment="1">
      <alignment horizontal="center" vertical="center"/>
    </xf>
    <xf numFmtId="0" fontId="18" fillId="6" borderId="94" xfId="29" applyFont="1" applyFill="1" applyBorder="1" applyAlignment="1">
      <alignment horizontal="center" vertical="center"/>
    </xf>
    <xf numFmtId="0" fontId="34" fillId="6" borderId="96" xfId="21" applyFont="1" applyFill="1" applyBorder="1" applyAlignment="1">
      <alignment horizontal="center" vertical="center" wrapText="1"/>
    </xf>
    <xf numFmtId="0" fontId="34" fillId="6" borderId="74" xfId="21" applyFont="1" applyFill="1" applyBorder="1" applyAlignment="1">
      <alignment horizontal="center" vertical="center" wrapText="1"/>
    </xf>
    <xf numFmtId="0" fontId="34" fillId="0" borderId="74" xfId="21" applyFont="1" applyBorder="1" applyAlignment="1">
      <alignment horizontal="center" vertical="center" wrapText="1"/>
    </xf>
    <xf numFmtId="0" fontId="53" fillId="3" borderId="74" xfId="29" applyFont="1" applyFill="1" applyBorder="1" applyAlignment="1">
      <alignment horizontal="center" vertical="center" wrapText="1"/>
    </xf>
    <xf numFmtId="172" fontId="36" fillId="2" borderId="74" xfId="21" applyNumberFormat="1" applyFont="1" applyFill="1" applyBorder="1" applyAlignment="1">
      <alignment horizontal="center" vertical="center" wrapText="1"/>
    </xf>
    <xf numFmtId="0" fontId="34" fillId="15" borderId="126" xfId="29" applyFont="1" applyFill="1" applyBorder="1" applyAlignment="1">
      <alignment horizontal="center" vertical="center" wrapText="1"/>
    </xf>
    <xf numFmtId="0" fontId="34" fillId="15" borderId="59" xfId="29" applyFont="1" applyFill="1" applyBorder="1" applyAlignment="1">
      <alignment horizontal="center" vertical="center" wrapText="1"/>
    </xf>
    <xf numFmtId="0" fontId="34" fillId="2" borderId="98" xfId="29" applyFont="1" applyFill="1" applyBorder="1" applyAlignment="1">
      <alignment horizontal="center" vertical="center" wrapText="1"/>
    </xf>
    <xf numFmtId="0" fontId="34" fillId="2" borderId="127" xfId="29" applyFont="1" applyFill="1" applyBorder="1" applyAlignment="1">
      <alignment horizontal="center" vertical="center" wrapText="1"/>
    </xf>
    <xf numFmtId="0" fontId="34" fillId="2" borderId="64" xfId="29" applyFont="1" applyFill="1" applyBorder="1" applyAlignment="1">
      <alignment horizontal="center" vertical="center" wrapText="1"/>
    </xf>
    <xf numFmtId="0" fontId="34" fillId="2" borderId="57" xfId="29" applyFont="1" applyFill="1" applyBorder="1" applyAlignment="1">
      <alignment horizontal="center" vertical="center" wrapText="1"/>
    </xf>
    <xf numFmtId="0" fontId="17" fillId="4" borderId="106" xfId="29" applyFont="1" applyFill="1" applyBorder="1" applyAlignment="1">
      <alignment horizontal="center" vertical="center" wrapText="1"/>
    </xf>
    <xf numFmtId="0" fontId="1" fillId="4" borderId="65" xfId="29" applyFill="1" applyBorder="1" applyAlignment="1">
      <alignment horizontal="center" vertical="center" wrapText="1"/>
    </xf>
    <xf numFmtId="0" fontId="34" fillId="6" borderId="87" xfId="29" applyFont="1" applyFill="1" applyAlignment="1">
      <alignment horizontal="center" vertical="center" wrapText="1"/>
    </xf>
    <xf numFmtId="0" fontId="34" fillId="6" borderId="87" xfId="29" applyFont="1" applyFill="1" applyAlignment="1">
      <alignment horizontal="left" vertical="center" wrapText="1"/>
    </xf>
    <xf numFmtId="0" fontId="39" fillId="3" borderId="74" xfId="21" applyFont="1" applyFill="1" applyBorder="1" applyAlignment="1">
      <alignment horizontal="center" vertical="center" wrapText="1"/>
    </xf>
    <xf numFmtId="0" fontId="34" fillId="2" borderId="74" xfId="21" applyFont="1" applyFill="1" applyBorder="1" applyAlignment="1">
      <alignment horizontal="center" vertical="center" wrapText="1"/>
    </xf>
    <xf numFmtId="0" fontId="36" fillId="2" borderId="74" xfId="21" applyFont="1" applyFill="1" applyBorder="1" applyAlignment="1">
      <alignment horizontal="center" vertical="center" wrapText="1"/>
    </xf>
    <xf numFmtId="172" fontId="39" fillId="0" borderId="98" xfId="29" applyNumberFormat="1" applyFont="1" applyBorder="1" applyAlignment="1" applyProtection="1">
      <alignment horizontal="left" vertical="top"/>
      <protection locked="0"/>
    </xf>
    <xf numFmtId="172" fontId="39" fillId="0" borderId="41" xfId="29" applyNumberFormat="1" applyFont="1" applyBorder="1" applyAlignment="1" applyProtection="1">
      <alignment horizontal="left" vertical="top"/>
      <protection locked="0"/>
    </xf>
    <xf numFmtId="0" fontId="53" fillId="0" borderId="87" xfId="29" applyFont="1" applyAlignment="1">
      <alignment horizontal="left"/>
    </xf>
    <xf numFmtId="0" fontId="54" fillId="2" borderId="126" xfId="29" applyFont="1" applyFill="1" applyBorder="1" applyAlignment="1" applyProtection="1">
      <alignment horizontal="center"/>
      <protection locked="0"/>
    </xf>
    <xf numFmtId="0" fontId="54" fillId="2" borderId="128" xfId="29" applyFont="1" applyFill="1" applyBorder="1" applyAlignment="1" applyProtection="1">
      <alignment horizontal="center"/>
      <protection locked="0"/>
    </xf>
    <xf numFmtId="0" fontId="54" fillId="2" borderId="99" xfId="29" applyFont="1" applyFill="1" applyBorder="1" applyAlignment="1" applyProtection="1">
      <alignment horizontal="center"/>
      <protection locked="0"/>
    </xf>
    <xf numFmtId="0" fontId="54" fillId="2" borderId="87" xfId="29" applyFont="1" applyFill="1" applyAlignment="1" applyProtection="1">
      <alignment horizontal="center"/>
      <protection locked="0"/>
    </xf>
    <xf numFmtId="0" fontId="54" fillId="2" borderId="59" xfId="29" applyFont="1" applyFill="1" applyBorder="1" applyAlignment="1" applyProtection="1">
      <alignment horizontal="center"/>
      <protection locked="0"/>
    </xf>
    <xf numFmtId="0" fontId="54" fillId="2" borderId="58" xfId="29" applyFont="1" applyFill="1" applyBorder="1" applyAlignment="1" applyProtection="1">
      <alignment horizontal="center"/>
      <protection locked="0"/>
    </xf>
    <xf numFmtId="0" fontId="53" fillId="0" borderId="83" xfId="29" applyFont="1" applyBorder="1" applyAlignment="1" applyProtection="1">
      <alignment horizontal="center"/>
      <protection locked="0"/>
    </xf>
    <xf numFmtId="14" fontId="53" fillId="0" borderId="83" xfId="29" applyNumberFormat="1" applyFont="1" applyBorder="1" applyAlignment="1" applyProtection="1">
      <alignment horizontal="center"/>
      <protection locked="0"/>
    </xf>
    <xf numFmtId="0" fontId="17" fillId="0" borderId="45" xfId="29" applyFont="1" applyBorder="1" applyAlignment="1">
      <alignment horizontal="center" vertical="center" wrapText="1"/>
    </xf>
    <xf numFmtId="0" fontId="17" fillId="0" borderId="11" xfId="29" applyFont="1" applyBorder="1" applyAlignment="1">
      <alignment horizontal="center" vertical="center" wrapText="1"/>
    </xf>
    <xf numFmtId="0" fontId="17" fillId="0" borderId="135" xfId="29" applyFont="1" applyBorder="1" applyAlignment="1">
      <alignment horizontal="center" vertical="center"/>
    </xf>
    <xf numFmtId="0" fontId="17" fillId="0" borderId="136" xfId="29" applyFont="1" applyBorder="1" applyAlignment="1">
      <alignment horizontal="center" vertical="center"/>
    </xf>
    <xf numFmtId="0" fontId="17" fillId="0" borderId="9" xfId="29" applyFont="1" applyBorder="1" applyAlignment="1">
      <alignment horizontal="center"/>
    </xf>
    <xf numFmtId="0" fontId="17" fillId="0" borderId="63" xfId="29" applyFont="1" applyBorder="1" applyAlignment="1">
      <alignment horizontal="center"/>
    </xf>
    <xf numFmtId="0" fontId="17" fillId="0" borderId="45" xfId="29" applyFont="1" applyBorder="1" applyAlignment="1">
      <alignment horizontal="center"/>
    </xf>
    <xf numFmtId="0" fontId="17" fillId="0" borderId="101" xfId="29" applyFont="1" applyBorder="1" applyAlignment="1">
      <alignment horizontal="center" vertical="center"/>
    </xf>
    <xf numFmtId="0" fontId="17" fillId="0" borderId="86" xfId="29" applyFont="1" applyBorder="1" applyAlignment="1">
      <alignment horizontal="center" vertical="center"/>
    </xf>
    <xf numFmtId="0" fontId="73" fillId="2" borderId="126" xfId="29" applyFont="1" applyFill="1" applyBorder="1" applyAlignment="1">
      <alignment horizontal="center"/>
    </xf>
    <xf numFmtId="0" fontId="73" fillId="2" borderId="1" xfId="29" applyFont="1" applyFill="1" applyBorder="1" applyAlignment="1">
      <alignment horizontal="center"/>
    </xf>
    <xf numFmtId="0" fontId="73" fillId="2" borderId="99" xfId="29" applyFont="1" applyFill="1" applyBorder="1" applyAlignment="1">
      <alignment horizontal="center"/>
    </xf>
    <xf numFmtId="0" fontId="73" fillId="2" borderId="87" xfId="29" applyFont="1" applyFill="1" applyAlignment="1">
      <alignment horizontal="center"/>
    </xf>
    <xf numFmtId="0" fontId="73" fillId="2" borderId="59" xfId="29" applyFont="1" applyFill="1" applyBorder="1" applyAlignment="1">
      <alignment horizontal="center"/>
    </xf>
    <xf numFmtId="0" fontId="73" fillId="2" borderId="58" xfId="29" applyFont="1" applyFill="1" applyBorder="1" applyAlignment="1">
      <alignment horizontal="center"/>
    </xf>
    <xf numFmtId="0" fontId="74" fillId="0" borderId="126" xfId="29" applyFont="1" applyBorder="1" applyAlignment="1">
      <alignment horizontal="center"/>
    </xf>
    <xf numFmtId="0" fontId="74" fillId="0" borderId="1" xfId="29" applyFont="1" applyBorder="1" applyAlignment="1">
      <alignment horizontal="center"/>
    </xf>
    <xf numFmtId="0" fontId="74" fillId="0" borderId="127" xfId="29" applyFont="1" applyBorder="1" applyAlignment="1">
      <alignment horizontal="center"/>
    </xf>
    <xf numFmtId="0" fontId="74" fillId="0" borderId="99" xfId="29" applyFont="1" applyBorder="1" applyAlignment="1">
      <alignment horizontal="center"/>
    </xf>
    <xf numFmtId="0" fontId="74" fillId="0" borderId="87" xfId="29" applyFont="1" applyAlignment="1">
      <alignment horizontal="center"/>
    </xf>
    <xf numFmtId="0" fontId="74" fillId="0" borderId="100" xfId="29" applyFont="1" applyBorder="1" applyAlignment="1">
      <alignment horizontal="center"/>
    </xf>
    <xf numFmtId="14" fontId="74" fillId="0" borderId="99" xfId="29" applyNumberFormat="1" applyFont="1" applyBorder="1" applyAlignment="1">
      <alignment horizontal="center"/>
    </xf>
    <xf numFmtId="14" fontId="74" fillId="0" borderId="87" xfId="29" applyNumberFormat="1" applyFont="1" applyAlignment="1">
      <alignment horizontal="center"/>
    </xf>
    <xf numFmtId="14" fontId="74" fillId="0" borderId="100" xfId="29" applyNumberFormat="1" applyFont="1" applyBorder="1" applyAlignment="1">
      <alignment horizontal="center"/>
    </xf>
    <xf numFmtId="0" fontId="74" fillId="0" borderId="59" xfId="29" applyFont="1" applyBorder="1" applyAlignment="1">
      <alignment horizontal="center"/>
    </xf>
    <xf numFmtId="0" fontId="74" fillId="0" borderId="58" xfId="29" applyFont="1" applyBorder="1" applyAlignment="1">
      <alignment horizontal="center"/>
    </xf>
    <xf numFmtId="0" fontId="74" fillId="0" borderId="57" xfId="29" applyFont="1" applyBorder="1" applyAlignment="1">
      <alignment horizontal="center"/>
    </xf>
    <xf numFmtId="0" fontId="34" fillId="0" borderId="55" xfId="17" applyFont="1" applyBorder="1" applyAlignment="1" applyProtection="1">
      <alignment horizontal="left"/>
      <protection hidden="1"/>
    </xf>
    <xf numFmtId="0" fontId="34" fillId="0" borderId="30" xfId="17" applyFont="1" applyBorder="1" applyAlignment="1" applyProtection="1">
      <alignment horizontal="left"/>
      <protection hidden="1"/>
    </xf>
    <xf numFmtId="0" fontId="36" fillId="0" borderId="90" xfId="17" applyFont="1" applyBorder="1" applyAlignment="1" applyProtection="1">
      <alignment horizontal="center"/>
      <protection locked="0"/>
    </xf>
    <xf numFmtId="0" fontId="36" fillId="0" borderId="88" xfId="17" applyFont="1" applyBorder="1" applyAlignment="1" applyProtection="1">
      <alignment horizontal="center"/>
      <protection locked="0"/>
    </xf>
    <xf numFmtId="0" fontId="34" fillId="0" borderId="85" xfId="17" applyFont="1" applyBorder="1" applyAlignment="1" applyProtection="1">
      <alignment horizontal="left"/>
      <protection hidden="1"/>
    </xf>
    <xf numFmtId="0" fontId="34" fillId="0" borderId="96" xfId="17" applyFont="1" applyBorder="1" applyAlignment="1" applyProtection="1">
      <alignment horizontal="left"/>
      <protection hidden="1"/>
    </xf>
    <xf numFmtId="0" fontId="2" fillId="0" borderId="90" xfId="17" applyFont="1" applyBorder="1" applyAlignment="1" applyProtection="1">
      <alignment horizontal="center"/>
      <protection locked="0"/>
    </xf>
    <xf numFmtId="0" fontId="2" fillId="0" borderId="88" xfId="17" applyFont="1" applyBorder="1" applyAlignment="1" applyProtection="1">
      <alignment horizontal="center"/>
      <protection locked="0"/>
    </xf>
    <xf numFmtId="0" fontId="34" fillId="5" borderId="41" xfId="20" applyFont="1" applyFill="1" applyBorder="1" applyAlignment="1" applyProtection="1">
      <alignment horizontal="left" vertical="center" wrapText="1"/>
      <protection hidden="1"/>
    </xf>
    <xf numFmtId="0" fontId="34" fillId="5" borderId="87" xfId="20" applyFont="1" applyFill="1" applyAlignment="1" applyProtection="1">
      <alignment horizontal="left" vertical="center" wrapText="1"/>
      <protection hidden="1"/>
    </xf>
    <xf numFmtId="0" fontId="34" fillId="5" borderId="55" xfId="20" applyFont="1" applyFill="1" applyBorder="1" applyAlignment="1" applyProtection="1">
      <alignment horizontal="left" vertical="center" wrapText="1"/>
      <protection hidden="1"/>
    </xf>
    <xf numFmtId="0" fontId="34" fillId="5" borderId="30" xfId="20" applyFont="1" applyFill="1" applyBorder="1" applyAlignment="1" applyProtection="1">
      <alignment horizontal="left" vertical="center" wrapText="1"/>
      <protection hidden="1"/>
    </xf>
    <xf numFmtId="49" fontId="2" fillId="0" borderId="90" xfId="17" applyNumberFormat="1" applyFont="1" applyBorder="1" applyAlignment="1" applyProtection="1">
      <alignment horizontal="center"/>
      <protection locked="0"/>
    </xf>
    <xf numFmtId="49" fontId="2" fillId="0" borderId="88" xfId="17" applyNumberFormat="1" applyFont="1" applyBorder="1" applyAlignment="1" applyProtection="1">
      <alignment horizontal="center"/>
      <protection locked="0"/>
    </xf>
    <xf numFmtId="0" fontId="43" fillId="6" borderId="126" xfId="17" applyFont="1" applyFill="1" applyBorder="1" applyAlignment="1" applyProtection="1">
      <alignment horizontal="center"/>
      <protection hidden="1"/>
    </xf>
    <xf numFmtId="0" fontId="43" fillId="6" borderId="1" xfId="17" applyFont="1" applyFill="1" applyBorder="1" applyAlignment="1" applyProtection="1">
      <alignment horizontal="center"/>
      <protection hidden="1"/>
    </xf>
    <xf numFmtId="0" fontId="43" fillId="6" borderId="117" xfId="17" applyFont="1" applyFill="1" applyBorder="1" applyAlignment="1" applyProtection="1">
      <alignment horizontal="center"/>
      <protection hidden="1"/>
    </xf>
    <xf numFmtId="0" fontId="43" fillId="6" borderId="99" xfId="17" applyFont="1" applyFill="1" applyBorder="1" applyAlignment="1" applyProtection="1">
      <alignment horizontal="center"/>
      <protection hidden="1"/>
    </xf>
    <xf numFmtId="0" fontId="43" fillId="6" borderId="87" xfId="17" applyFont="1" applyFill="1" applyAlignment="1" applyProtection="1">
      <alignment horizontal="center"/>
      <protection hidden="1"/>
    </xf>
    <xf numFmtId="0" fontId="43" fillId="6" borderId="100" xfId="17" applyFont="1" applyFill="1" applyBorder="1" applyAlignment="1" applyProtection="1">
      <alignment horizontal="center"/>
      <protection hidden="1"/>
    </xf>
    <xf numFmtId="0" fontId="43" fillId="6" borderId="59" xfId="17" applyFont="1" applyFill="1" applyBorder="1" applyAlignment="1" applyProtection="1">
      <alignment horizontal="center"/>
      <protection hidden="1"/>
    </xf>
    <xf numFmtId="0" fontId="43" fillId="6" borderId="58" xfId="17" applyFont="1" applyFill="1" applyBorder="1" applyAlignment="1" applyProtection="1">
      <alignment horizontal="center"/>
      <protection hidden="1"/>
    </xf>
    <xf numFmtId="0" fontId="43" fillId="6" borderId="57" xfId="17" applyFont="1" applyFill="1" applyBorder="1" applyAlignment="1" applyProtection="1">
      <alignment horizontal="center"/>
      <protection hidden="1"/>
    </xf>
    <xf numFmtId="0" fontId="17" fillId="0" borderId="79" xfId="17" applyFont="1" applyBorder="1" applyAlignment="1" applyProtection="1">
      <alignment horizontal="center" vertical="center"/>
      <protection hidden="1"/>
    </xf>
    <xf numFmtId="0" fontId="17" fillId="0" borderId="129" xfId="17" applyFont="1" applyBorder="1" applyAlignment="1" applyProtection="1">
      <alignment horizontal="center" vertical="center"/>
      <protection hidden="1"/>
    </xf>
    <xf numFmtId="0" fontId="17" fillId="0" borderId="75" xfId="17" applyFont="1" applyBorder="1" applyAlignment="1" applyProtection="1">
      <alignment horizontal="center" vertical="center"/>
      <protection hidden="1"/>
    </xf>
    <xf numFmtId="0" fontId="2" fillId="0" borderId="79" xfId="17" applyFont="1" applyBorder="1" applyAlignment="1" applyProtection="1">
      <alignment horizontal="center" vertical="center"/>
      <protection hidden="1"/>
    </xf>
    <xf numFmtId="0" fontId="2" fillId="0" borderId="129" xfId="17" applyFont="1" applyBorder="1" applyAlignment="1" applyProtection="1">
      <alignment horizontal="center" vertical="center"/>
      <protection hidden="1"/>
    </xf>
    <xf numFmtId="0" fontId="22" fillId="10" borderId="63" xfId="17" applyFont="1" applyFill="1" applyBorder="1" applyAlignment="1" applyProtection="1">
      <alignment horizontal="center" vertical="center" wrapText="1"/>
      <protection hidden="1"/>
    </xf>
    <xf numFmtId="0" fontId="22" fillId="10" borderId="39" xfId="17" applyFont="1" applyFill="1" applyBorder="1" applyAlignment="1" applyProtection="1">
      <alignment horizontal="center" vertical="center" wrapText="1"/>
      <protection hidden="1"/>
    </xf>
    <xf numFmtId="0" fontId="22" fillId="10" borderId="45" xfId="17" applyFont="1" applyFill="1" applyBorder="1" applyAlignment="1" applyProtection="1">
      <alignment horizontal="center" vertical="center" wrapText="1"/>
      <protection hidden="1"/>
    </xf>
    <xf numFmtId="0" fontId="22" fillId="10" borderId="21" xfId="17" applyFont="1" applyFill="1" applyBorder="1" applyAlignment="1" applyProtection="1">
      <alignment horizontal="center" vertical="center" wrapText="1"/>
      <protection hidden="1"/>
    </xf>
    <xf numFmtId="0" fontId="22" fillId="10" borderId="63" xfId="22" applyFont="1" applyFill="1" applyBorder="1" applyAlignment="1" applyProtection="1">
      <alignment horizontal="center" vertical="center" wrapText="1"/>
      <protection hidden="1"/>
    </xf>
    <xf numFmtId="0" fontId="22" fillId="10" borderId="39" xfId="22" applyFont="1" applyFill="1" applyBorder="1" applyAlignment="1" applyProtection="1">
      <alignment horizontal="center" vertical="center" wrapText="1"/>
      <protection hidden="1"/>
    </xf>
    <xf numFmtId="0" fontId="23" fillId="4" borderId="79" xfId="17" applyFont="1" applyFill="1" applyBorder="1" applyAlignment="1" applyProtection="1">
      <alignment horizontal="center" vertical="center"/>
      <protection hidden="1"/>
    </xf>
    <xf numFmtId="0" fontId="23" fillId="4" borderId="129" xfId="17" applyFont="1" applyFill="1" applyBorder="1" applyAlignment="1" applyProtection="1">
      <alignment horizontal="center" vertical="center"/>
      <protection hidden="1"/>
    </xf>
    <xf numFmtId="0" fontId="23" fillId="4" borderId="75" xfId="17" applyFont="1" applyFill="1" applyBorder="1" applyAlignment="1" applyProtection="1">
      <alignment horizontal="center" vertical="center"/>
      <protection hidden="1"/>
    </xf>
    <xf numFmtId="0" fontId="20" fillId="0" borderId="100" xfId="17" applyFont="1" applyBorder="1" applyAlignment="1" applyProtection="1">
      <alignment horizontal="center" vertical="center"/>
      <protection hidden="1"/>
    </xf>
    <xf numFmtId="0" fontId="20" fillId="0" borderId="59" xfId="17" applyFont="1" applyBorder="1" applyAlignment="1" applyProtection="1">
      <alignment horizontal="center" vertical="center"/>
      <protection hidden="1"/>
    </xf>
    <xf numFmtId="0" fontId="20" fillId="0" borderId="58" xfId="17" applyFont="1" applyBorder="1" applyAlignment="1" applyProtection="1">
      <alignment horizontal="center" vertical="center"/>
      <protection hidden="1"/>
    </xf>
    <xf numFmtId="14" fontId="22" fillId="10" borderId="9" xfId="22" applyNumberFormat="1" applyFont="1" applyFill="1" applyBorder="1" applyAlignment="1" applyProtection="1">
      <alignment horizontal="center" vertical="center" wrapText="1"/>
      <protection hidden="1"/>
    </xf>
    <xf numFmtId="14" fontId="22" fillId="10" borderId="12" xfId="22" applyNumberFormat="1" applyFont="1" applyFill="1" applyBorder="1" applyAlignment="1" applyProtection="1">
      <alignment horizontal="center" vertical="center" wrapText="1"/>
      <protection hidden="1"/>
    </xf>
    <xf numFmtId="14" fontId="22" fillId="10" borderId="63" xfId="22" applyNumberFormat="1" applyFont="1" applyFill="1" applyBorder="1" applyAlignment="1" applyProtection="1">
      <alignment horizontal="center" vertical="center" wrapText="1"/>
      <protection hidden="1"/>
    </xf>
    <xf numFmtId="14" fontId="22" fillId="10" borderId="39" xfId="22" applyNumberFormat="1" applyFont="1" applyFill="1" applyBorder="1" applyAlignment="1" applyProtection="1">
      <alignment horizontal="center" vertical="center" wrapText="1"/>
      <protection hidden="1"/>
    </xf>
    <xf numFmtId="0" fontId="26" fillId="6" borderId="126" xfId="17" applyFont="1" applyFill="1" applyBorder="1" applyAlignment="1" applyProtection="1">
      <alignment horizontal="center"/>
      <protection hidden="1"/>
    </xf>
    <xf numFmtId="0" fontId="26" fillId="6" borderId="1" xfId="17" applyFont="1" applyFill="1" applyBorder="1" applyAlignment="1" applyProtection="1">
      <alignment horizontal="center"/>
      <protection hidden="1"/>
    </xf>
    <xf numFmtId="0" fontId="26" fillId="6" borderId="117" xfId="17" applyFont="1" applyFill="1" applyBorder="1" applyAlignment="1" applyProtection="1">
      <alignment horizontal="center"/>
      <protection hidden="1"/>
    </xf>
    <xf numFmtId="0" fontId="26" fillId="6" borderId="99" xfId="17" applyFont="1" applyFill="1" applyBorder="1" applyAlignment="1" applyProtection="1">
      <alignment horizontal="center"/>
      <protection hidden="1"/>
    </xf>
    <xf numFmtId="0" fontId="26" fillId="6" borderId="87" xfId="17" applyFont="1" applyFill="1" applyAlignment="1" applyProtection="1">
      <alignment horizontal="center"/>
      <protection hidden="1"/>
    </xf>
    <xf numFmtId="0" fontId="26" fillId="6" borderId="100" xfId="17" applyFont="1" applyFill="1" applyBorder="1" applyAlignment="1" applyProtection="1">
      <alignment horizontal="center"/>
      <protection hidden="1"/>
    </xf>
    <xf numFmtId="0" fontId="26" fillId="6" borderId="59" xfId="17" applyFont="1" applyFill="1" applyBorder="1" applyAlignment="1" applyProtection="1">
      <alignment horizontal="center"/>
      <protection hidden="1"/>
    </xf>
    <xf numFmtId="0" fontId="26" fillId="6" borderId="58" xfId="17" applyFont="1" applyFill="1" applyBorder="1" applyAlignment="1" applyProtection="1">
      <alignment horizontal="center"/>
      <protection hidden="1"/>
    </xf>
    <xf numFmtId="0" fontId="26" fillId="6" borderId="57" xfId="17" applyFont="1" applyFill="1" applyBorder="1" applyAlignment="1" applyProtection="1">
      <alignment horizontal="center"/>
      <protection hidden="1"/>
    </xf>
    <xf numFmtId="0" fontId="23" fillId="0" borderId="79" xfId="17" applyFont="1" applyBorder="1" applyAlignment="1" applyProtection="1">
      <alignment horizontal="center" vertical="center"/>
      <protection hidden="1"/>
    </xf>
    <xf numFmtId="0" fontId="23" fillId="0" borderId="129" xfId="17" applyFont="1" applyBorder="1" applyAlignment="1" applyProtection="1">
      <alignment horizontal="center" vertical="center"/>
      <protection hidden="1"/>
    </xf>
    <xf numFmtId="0" fontId="23" fillId="0" borderId="75" xfId="17" applyFont="1" applyBorder="1" applyAlignment="1" applyProtection="1">
      <alignment horizontal="center" vertical="center"/>
      <protection hidden="1"/>
    </xf>
    <xf numFmtId="0" fontId="20" fillId="0" borderId="79" xfId="17" applyFont="1" applyBorder="1" applyAlignment="1" applyProtection="1">
      <alignment horizontal="center" vertical="center"/>
      <protection hidden="1"/>
    </xf>
    <xf numFmtId="0" fontId="20" fillId="0" borderId="129" xfId="17" applyFont="1" applyBorder="1" applyAlignment="1" applyProtection="1">
      <alignment horizontal="center" vertical="center"/>
      <protection hidden="1"/>
    </xf>
    <xf numFmtId="0" fontId="22" fillId="10" borderId="63" xfId="17" applyFont="1" applyFill="1" applyBorder="1" applyAlignment="1">
      <alignment horizontal="center" vertical="center" wrapText="1"/>
    </xf>
    <xf numFmtId="0" fontId="22" fillId="10" borderId="39" xfId="17" applyFont="1" applyFill="1" applyBorder="1" applyAlignment="1">
      <alignment horizontal="center" vertical="center" wrapText="1"/>
    </xf>
    <xf numFmtId="0" fontId="22" fillId="10" borderId="45" xfId="17" applyFont="1" applyFill="1" applyBorder="1" applyAlignment="1">
      <alignment horizontal="center" vertical="center" wrapText="1"/>
    </xf>
    <xf numFmtId="0" fontId="22" fillId="10" borderId="21" xfId="17" applyFont="1" applyFill="1" applyBorder="1" applyAlignment="1">
      <alignment horizontal="center" vertical="center" wrapText="1"/>
    </xf>
    <xf numFmtId="0" fontId="22" fillId="10" borderId="63" xfId="22" applyFont="1" applyFill="1" applyBorder="1" applyAlignment="1">
      <alignment horizontal="center" vertical="center" wrapText="1"/>
    </xf>
    <xf numFmtId="0" fontId="22" fillId="10" borderId="39" xfId="22" applyFont="1" applyFill="1" applyBorder="1" applyAlignment="1">
      <alignment horizontal="center" vertical="center" wrapText="1"/>
    </xf>
    <xf numFmtId="0" fontId="23" fillId="4" borderId="79" xfId="17" applyFont="1" applyFill="1" applyBorder="1" applyAlignment="1">
      <alignment horizontal="center" vertical="center"/>
    </xf>
    <xf numFmtId="0" fontId="23" fillId="4" borderId="129" xfId="17" applyFont="1" applyFill="1" applyBorder="1" applyAlignment="1">
      <alignment horizontal="center" vertical="center"/>
    </xf>
    <xf numFmtId="0" fontId="23" fillId="4" borderId="75" xfId="17" applyFont="1" applyFill="1" applyBorder="1" applyAlignment="1">
      <alignment horizontal="center" vertical="center"/>
    </xf>
    <xf numFmtId="0" fontId="20" fillId="0" borderId="100" xfId="17" applyFont="1" applyBorder="1" applyAlignment="1" applyProtection="1">
      <alignment horizontal="center" vertical="center"/>
      <protection locked="0"/>
    </xf>
    <xf numFmtId="0" fontId="20" fillId="0" borderId="59" xfId="17" applyFont="1" applyBorder="1" applyAlignment="1">
      <alignment horizontal="center" vertical="center"/>
    </xf>
    <xf numFmtId="0" fontId="20" fillId="0" borderId="58" xfId="17" applyFont="1" applyBorder="1" applyAlignment="1">
      <alignment horizontal="center" vertical="center"/>
    </xf>
    <xf numFmtId="14" fontId="22" fillId="10" borderId="9" xfId="22" applyNumberFormat="1" applyFont="1" applyFill="1" applyBorder="1" applyAlignment="1">
      <alignment horizontal="center" vertical="center" wrapText="1"/>
    </xf>
    <xf numFmtId="14" fontId="22" fillId="10" borderId="12" xfId="22" applyNumberFormat="1" applyFont="1" applyFill="1" applyBorder="1" applyAlignment="1">
      <alignment horizontal="center" vertical="center" wrapText="1"/>
    </xf>
    <xf numFmtId="14" fontId="22" fillId="10" borderId="63" xfId="22" applyNumberFormat="1" applyFont="1" applyFill="1" applyBorder="1" applyAlignment="1">
      <alignment horizontal="center" vertical="center" wrapText="1"/>
    </xf>
    <xf numFmtId="14" fontId="22" fillId="10" borderId="39" xfId="22" applyNumberFormat="1" applyFont="1" applyFill="1" applyBorder="1" applyAlignment="1">
      <alignment horizontal="center" vertical="center" wrapText="1"/>
    </xf>
    <xf numFmtId="0" fontId="23" fillId="0" borderId="79" xfId="17" applyFont="1" applyBorder="1" applyAlignment="1" applyProtection="1">
      <alignment horizontal="center" vertical="center"/>
      <protection locked="0"/>
    </xf>
    <xf numFmtId="0" fontId="23" fillId="0" borderId="129" xfId="17" applyFont="1" applyBorder="1" applyAlignment="1" applyProtection="1">
      <alignment horizontal="center" vertical="center"/>
      <protection locked="0"/>
    </xf>
    <xf numFmtId="0" fontId="23" fillId="0" borderId="75" xfId="17" applyFont="1" applyBorder="1" applyAlignment="1" applyProtection="1">
      <alignment horizontal="center" vertical="center"/>
      <protection locked="0"/>
    </xf>
    <xf numFmtId="0" fontId="20" fillId="0" borderId="79" xfId="17" applyFont="1" applyBorder="1" applyAlignment="1" applyProtection="1">
      <alignment horizontal="center" vertical="center"/>
      <protection locked="0"/>
    </xf>
    <xf numFmtId="0" fontId="20" fillId="0" borderId="129" xfId="17" applyFont="1" applyBorder="1" applyAlignment="1" applyProtection="1">
      <alignment horizontal="center" vertical="center"/>
      <protection locked="0"/>
    </xf>
    <xf numFmtId="0" fontId="34" fillId="8" borderId="79" xfId="20" applyFont="1" applyFill="1" applyBorder="1" applyAlignment="1" applyProtection="1">
      <alignment horizontal="center" vertical="center" wrapText="1"/>
      <protection hidden="1"/>
    </xf>
    <xf numFmtId="0" fontId="34" fillId="8" borderId="129" xfId="20" applyFont="1" applyFill="1" applyBorder="1" applyAlignment="1" applyProtection="1">
      <alignment horizontal="center" vertical="center" wrapText="1"/>
      <protection hidden="1"/>
    </xf>
    <xf numFmtId="0" fontId="34" fillId="8" borderId="130" xfId="20" applyFont="1" applyFill="1" applyBorder="1" applyAlignment="1" applyProtection="1">
      <alignment horizontal="center" vertical="center" wrapText="1"/>
      <protection hidden="1"/>
    </xf>
    <xf numFmtId="0" fontId="34" fillId="8" borderId="131" xfId="20" applyFont="1" applyFill="1" applyBorder="1" applyAlignment="1" applyProtection="1">
      <alignment horizontal="center" vertical="center" wrapText="1"/>
      <protection hidden="1"/>
    </xf>
    <xf numFmtId="0" fontId="34" fillId="8" borderId="75" xfId="20" applyFont="1" applyFill="1" applyBorder="1" applyAlignment="1" applyProtection="1">
      <alignment horizontal="center" vertical="center" wrapText="1"/>
      <protection hidden="1"/>
    </xf>
    <xf numFmtId="9" fontId="17" fillId="0" borderId="89" xfId="23" applyFont="1" applyBorder="1" applyAlignment="1">
      <alignment horizontal="center"/>
    </xf>
    <xf numFmtId="0" fontId="2" fillId="0" borderId="89" xfId="17" applyFont="1" applyBorder="1" applyAlignment="1">
      <alignment horizontal="center"/>
    </xf>
    <xf numFmtId="0" fontId="17" fillId="4" borderId="126" xfId="17" applyFont="1" applyFill="1" applyBorder="1" applyAlignment="1" applyProtection="1">
      <alignment horizontal="center" vertical="center" wrapText="1"/>
      <protection hidden="1"/>
    </xf>
    <xf numFmtId="0" fontId="17" fillId="4" borderId="1" xfId="17" applyFont="1" applyFill="1" applyBorder="1" applyAlignment="1" applyProtection="1">
      <alignment horizontal="center" vertical="center" wrapText="1"/>
      <protection hidden="1"/>
    </xf>
    <xf numFmtId="0" fontId="17" fillId="4" borderId="117" xfId="17" applyFont="1" applyFill="1" applyBorder="1" applyAlignment="1" applyProtection="1">
      <alignment horizontal="center" vertical="center" wrapText="1"/>
      <protection hidden="1"/>
    </xf>
    <xf numFmtId="0" fontId="17" fillId="4" borderId="59" xfId="17" applyFont="1" applyFill="1" applyBorder="1" applyAlignment="1" applyProtection="1">
      <alignment horizontal="center" vertical="center" wrapText="1"/>
      <protection hidden="1"/>
    </xf>
    <xf numFmtId="0" fontId="17" fillId="4" borderId="58" xfId="17" applyFont="1" applyFill="1" applyBorder="1" applyAlignment="1" applyProtection="1">
      <alignment horizontal="center" vertical="center" wrapText="1"/>
      <protection hidden="1"/>
    </xf>
    <xf numFmtId="0" fontId="17" fillId="4" borderId="57" xfId="17" applyFont="1" applyFill="1" applyBorder="1" applyAlignment="1" applyProtection="1">
      <alignment horizontal="center" vertical="center" wrapText="1"/>
      <protection hidden="1"/>
    </xf>
    <xf numFmtId="0" fontId="2" fillId="0" borderId="86" xfId="17" applyFont="1" applyBorder="1" applyAlignment="1">
      <alignment horizontal="center"/>
    </xf>
  </cellXfs>
  <cellStyles count="31">
    <cellStyle name="Excel Built-in Normal" xfId="1" xr:uid="{00000000-0005-0000-0000-000001000000}"/>
    <cellStyle name="Excel Built-in Normal 2" xfId="20" xr:uid="{D6167890-FE5F-42EA-BCF8-9AE194B5AEA4}"/>
    <cellStyle name="Millares 2" xfId="15" xr:uid="{00000000-0005-0000-0000-00000F000000}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16" xr:uid="{00000000-0005-0000-0000-000010000000}"/>
    <cellStyle name="Normal 2 2 3" xfId="21" xr:uid="{2A49AA3F-822C-4279-8FA9-5D67EAF4AF45}"/>
    <cellStyle name="Normal 3" xfId="8" xr:uid="{00000000-0005-0000-0000-000008000000}"/>
    <cellStyle name="Normal 4" xfId="9" xr:uid="{00000000-0005-0000-0000-000009000000}"/>
    <cellStyle name="Normal 5" xfId="17" xr:uid="{CBB45147-BE2A-4FBE-AFB4-CF14EB22944A}"/>
    <cellStyle name="Normal 6" xfId="29" xr:uid="{95F0B096-5F06-4292-A717-2DD934A690B0}"/>
    <cellStyle name="Normal_CLORUROS Ag" xfId="6" xr:uid="{00000000-0005-0000-0000-000006000000}"/>
    <cellStyle name="Normal_CLORUROS Ag 2" xfId="11" xr:uid="{00000000-0005-0000-0000-00000B000000}"/>
    <cellStyle name="Normal_CLORUROS Ag 3" xfId="19" xr:uid="{68ADBA0E-5578-44A1-AEA2-EDCA7C3B37AF}"/>
    <cellStyle name="Normal_CLORUROS Ag 4" xfId="26" xr:uid="{5C75D18B-45F2-4011-9EC9-3D668B3BB481}"/>
    <cellStyle name="Normal_DUREZA TOTAL" xfId="10" xr:uid="{00000000-0005-0000-0000-00000A000000}"/>
    <cellStyle name="Normal_DUREZA TOTAL 2" xfId="25" xr:uid="{F5D33620-F4C3-4448-AD4B-A0A732F6476F}"/>
    <cellStyle name="Normal_FENOLES" xfId="5" xr:uid="{00000000-0005-0000-0000-000005000000}"/>
    <cellStyle name="Normal_FENOLES 2" xfId="12" xr:uid="{00000000-0005-0000-0000-00000C000000}"/>
    <cellStyle name="Normal_FENOLES 3" xfId="18" xr:uid="{AC3FF11F-DAB3-4BE9-BDE8-4BDF8220275A}"/>
    <cellStyle name="Normal_FENOLES 4" xfId="24" xr:uid="{9BC9EB06-EC51-4062-AA1D-E98111BC3C4B}"/>
    <cellStyle name="Normal_FOSFATOS" xfId="7" xr:uid="{00000000-0005-0000-0000-000007000000}"/>
    <cellStyle name="Normal_FOSFATOS 2" xfId="22" xr:uid="{338E0589-F437-4B71-9738-9F420E4CA781}"/>
    <cellStyle name="Normal_GRASAS Y ACEITES" xfId="28" xr:uid="{7A86B164-FC86-4B0C-99F1-60DD187FB26C}"/>
    <cellStyle name="Normal_NITRATOS" xfId="27" xr:uid="{CCFFB6D6-46F9-4346-8452-F758BDE28346}"/>
    <cellStyle name="Porcentaje 2" xfId="4" xr:uid="{00000000-0005-0000-0000-000004000000}"/>
    <cellStyle name="Porcentaje 2 2" xfId="14" xr:uid="{00000000-0005-0000-0000-00000E000000}"/>
    <cellStyle name="Porcentaje 3" xfId="13" xr:uid="{00000000-0005-0000-0000-00000D000000}"/>
    <cellStyle name="Porcentaje 4" xfId="23" xr:uid="{9E04CCA1-A5D8-4FA8-AAD8-8B9EEF54F89A}"/>
    <cellStyle name="Porcentaje 5" xfId="30" xr:uid="{BFEAC54A-671D-42B0-B0DC-E675A91742F6}"/>
  </cellStyles>
  <dxfs count="96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73" formatCode="0.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73" formatCode="0.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numFmt numFmtId="173" formatCode="0.00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73" formatCode="0.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73" formatCode="0.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numFmt numFmtId="173" formatCode="0.000"/>
    </dxf>
    <dxf>
      <numFmt numFmtId="173" formatCode="0.0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numFmt numFmtId="168" formatCode="0.0000"/>
    </dxf>
    <dxf>
      <numFmt numFmtId="173" formatCode="0.000"/>
    </dxf>
    <dxf>
      <numFmt numFmtId="2" formatCode="0.00"/>
    </dxf>
    <dxf>
      <numFmt numFmtId="165" formatCode="0.0"/>
    </dxf>
    <dxf>
      <numFmt numFmtId="1" formatCode="0"/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59996337778862885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59996337778862885"/>
        </patternFill>
      </fill>
    </dxf>
    <dxf>
      <font>
        <b/>
      </font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  <i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/>
      </font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yyyy\-mm\-dd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63" Type="http://schemas.openxmlformats.org/officeDocument/2006/relationships/externalLink" Target="externalLinks/externalLink9.xml"/><Relationship Id="rId68" Type="http://schemas.openxmlformats.org/officeDocument/2006/relationships/externalLink" Target="externalLinks/externalLink14.xml"/><Relationship Id="rId76" Type="http://schemas.microsoft.com/office/2017/06/relationships/rdRichValueStructure" Target="richData/rdrichvaluestructure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4.xml"/><Relationship Id="rId66" Type="http://schemas.openxmlformats.org/officeDocument/2006/relationships/externalLink" Target="externalLinks/externalLink12.xml"/><Relationship Id="rId7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3.xml"/><Relationship Id="rId61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6.xml"/><Relationship Id="rId65" Type="http://schemas.openxmlformats.org/officeDocument/2006/relationships/externalLink" Target="externalLinks/externalLink11.xml"/><Relationship Id="rId73" Type="http://schemas.openxmlformats.org/officeDocument/2006/relationships/sheetMetadata" Target="metadata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64" Type="http://schemas.openxmlformats.org/officeDocument/2006/relationships/externalLink" Target="externalLinks/externalLink10.xml"/><Relationship Id="rId69" Type="http://schemas.openxmlformats.org/officeDocument/2006/relationships/externalLink" Target="externalLinks/externalLink15.xml"/><Relationship Id="rId77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5.xml"/><Relationship Id="rId67" Type="http://schemas.openxmlformats.org/officeDocument/2006/relationships/externalLink" Target="externalLinks/externalLink1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8.xml"/><Relationship Id="rId70" Type="http://schemas.openxmlformats.org/officeDocument/2006/relationships/theme" Target="theme/theme1.xml"/><Relationship Id="rId75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415638</xdr:colOff>
      <xdr:row>2</xdr:row>
      <xdr:rowOff>121505</xdr:rowOff>
    </xdr:from>
    <xdr:to>
      <xdr:col>13</xdr:col>
      <xdr:colOff>259773</xdr:colOff>
      <xdr:row>7</xdr:row>
      <xdr:rowOff>235578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E5F3E6-6D74-C053-532B-B2214FED2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4274" y="537141"/>
          <a:ext cx="1783772" cy="2365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819085</xdr:colOff>
      <xdr:row>5</xdr:row>
      <xdr:rowOff>153369</xdr:rowOff>
    </xdr:from>
    <xdr:to>
      <xdr:col>6</xdr:col>
      <xdr:colOff>1063474</xdr:colOff>
      <xdr:row>39</xdr:row>
      <xdr:rowOff>104938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59EC6-6685-46BB-BC57-E8962FB040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4740"/>
        <a:stretch/>
      </xdr:blipFill>
      <xdr:spPr>
        <a:xfrm>
          <a:off x="819085" y="1182069"/>
          <a:ext cx="7216689" cy="6333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923714</xdr:colOff>
      <xdr:row>5</xdr:row>
      <xdr:rowOff>105832</xdr:rowOff>
    </xdr:from>
    <xdr:to>
      <xdr:col>7</xdr:col>
      <xdr:colOff>1119929</xdr:colOff>
      <xdr:row>41</xdr:row>
      <xdr:rowOff>119820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97C94F5-9159-43E4-8920-B620FD45D4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794"/>
        <a:stretch/>
      </xdr:blipFill>
      <xdr:spPr>
        <a:xfrm>
          <a:off x="923714" y="1553632"/>
          <a:ext cx="7435215" cy="68719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26671</xdr:rowOff>
    </xdr:from>
    <xdr:to>
      <xdr:col>8</xdr:col>
      <xdr:colOff>531495</xdr:colOff>
      <xdr:row>40</xdr:row>
      <xdr:rowOff>57151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A5958FB-3D7F-421E-B0B7-83C872A6F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315"/>
        <a:stretch/>
      </xdr:blipFill>
      <xdr:spPr>
        <a:xfrm>
          <a:off x="0" y="1179196"/>
          <a:ext cx="7227570" cy="6507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59</xdr:row>
      <xdr:rowOff>95250</xdr:rowOff>
    </xdr:from>
    <xdr:to>
      <xdr:col>2</xdr:col>
      <xdr:colOff>942330</xdr:colOff>
      <xdr:row>73</xdr:row>
      <xdr:rowOff>94695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ECCF29-77EF-468D-8EAA-EAC31288F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2582525"/>
          <a:ext cx="3609330" cy="2266395"/>
        </a:xfrm>
        <a:prstGeom prst="rect">
          <a:avLst/>
        </a:prstGeom>
      </xdr:spPr>
    </xdr:pic>
    <xdr:clientData/>
  </xdr:twoCellAnchor>
  <xdr:twoCellAnchor editAs="oneCell">
    <xdr:from>
      <xdr:col>4</xdr:col>
      <xdr:colOff>28045</xdr:colOff>
      <xdr:row>59</xdr:row>
      <xdr:rowOff>38100</xdr:rowOff>
    </xdr:from>
    <xdr:to>
      <xdr:col>6</xdr:col>
      <xdr:colOff>664845</xdr:colOff>
      <xdr:row>70</xdr:row>
      <xdr:rowOff>124084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FD11E7-50F5-471C-8A11-4ED8EC85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170" y="12525375"/>
          <a:ext cx="3627650" cy="186715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73</xdr:row>
      <xdr:rowOff>156209</xdr:rowOff>
    </xdr:from>
    <xdr:to>
      <xdr:col>5</xdr:col>
      <xdr:colOff>1445895</xdr:colOff>
      <xdr:row>1048576</xdr:row>
      <xdr:rowOff>123825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060C297-701C-4A1A-851B-1BD3BB8A6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15043784"/>
          <a:ext cx="6551295" cy="40171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0</xdr:rowOff>
        </xdr:from>
        <xdr:to>
          <xdr:col>9</xdr:col>
          <xdr:colOff>19050</xdr:colOff>
          <xdr:row>11</xdr:row>
          <xdr:rowOff>95250</xdr:rowOff>
        </xdr:to>
        <xdr:sp macro="" textlink="">
          <xdr:nvSpPr>
            <xdr:cNvPr id="55297" name="Check Box 1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B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0</xdr:rowOff>
        </xdr:from>
        <xdr:to>
          <xdr:col>9</xdr:col>
          <xdr:colOff>19050</xdr:colOff>
          <xdr:row>12</xdr:row>
          <xdr:rowOff>95250</xdr:rowOff>
        </xdr:to>
        <xdr:sp macro="" textlink="">
          <xdr:nvSpPr>
            <xdr:cNvPr id="55298" name="Check Box 2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B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0</xdr:rowOff>
        </xdr:from>
        <xdr:to>
          <xdr:col>9</xdr:col>
          <xdr:colOff>19050</xdr:colOff>
          <xdr:row>13</xdr:row>
          <xdr:rowOff>47625</xdr:rowOff>
        </xdr:to>
        <xdr:sp macro="" textlink="">
          <xdr:nvSpPr>
            <xdr:cNvPr id="55299" name="Check Box 3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B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</xdr:row>
          <xdr:rowOff>0</xdr:rowOff>
        </xdr:from>
        <xdr:to>
          <xdr:col>10</xdr:col>
          <xdr:colOff>19050</xdr:colOff>
          <xdr:row>11</xdr:row>
          <xdr:rowOff>95250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B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10</xdr:row>
          <xdr:rowOff>0</xdr:rowOff>
        </xdr:from>
        <xdr:to>
          <xdr:col>10</xdr:col>
          <xdr:colOff>19050</xdr:colOff>
          <xdr:row>12</xdr:row>
          <xdr:rowOff>95250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1B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11</xdr:row>
          <xdr:rowOff>0</xdr:rowOff>
        </xdr:from>
        <xdr:to>
          <xdr:col>10</xdr:col>
          <xdr:colOff>19050</xdr:colOff>
          <xdr:row>13</xdr:row>
          <xdr:rowOff>47625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1B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0</xdr:rowOff>
        </xdr:from>
        <xdr:to>
          <xdr:col>9</xdr:col>
          <xdr:colOff>19050</xdr:colOff>
          <xdr:row>14</xdr:row>
          <xdr:rowOff>19050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1B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0</xdr:rowOff>
        </xdr:from>
        <xdr:to>
          <xdr:col>9</xdr:col>
          <xdr:colOff>19050</xdr:colOff>
          <xdr:row>15</xdr:row>
          <xdr:rowOff>19050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1B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0</xdr:rowOff>
        </xdr:from>
        <xdr:to>
          <xdr:col>9</xdr:col>
          <xdr:colOff>19050</xdr:colOff>
          <xdr:row>16</xdr:row>
          <xdr:rowOff>19050</xdr:rowOff>
        </xdr:to>
        <xdr:sp macro="" textlink="">
          <xdr:nvSpPr>
            <xdr:cNvPr id="55305" name="Check Box 9" hidden="1">
              <a:extLst>
                <a:ext uri="{63B3BB69-23CF-44E3-9099-C40C66FF867C}">
                  <a14:compatExt spid="_x0000_s55305"/>
                </a:ext>
                <a:ext uri="{FF2B5EF4-FFF2-40B4-BE49-F238E27FC236}">
                  <a16:creationId xmlns:a16="http://schemas.microsoft.com/office/drawing/2014/main" id="{00000000-0008-0000-1B00-000009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0</xdr:rowOff>
        </xdr:from>
        <xdr:to>
          <xdr:col>10</xdr:col>
          <xdr:colOff>19050</xdr:colOff>
          <xdr:row>14</xdr:row>
          <xdr:rowOff>19050</xdr:rowOff>
        </xdr:to>
        <xdr:sp macro="" textlink="">
          <xdr:nvSpPr>
            <xdr:cNvPr id="55306" name="Check Box 10" hidden="1">
              <a:extLst>
                <a:ext uri="{63B3BB69-23CF-44E3-9099-C40C66FF867C}">
                  <a14:compatExt spid="_x0000_s55306"/>
                </a:ext>
                <a:ext uri="{FF2B5EF4-FFF2-40B4-BE49-F238E27FC236}">
                  <a16:creationId xmlns:a16="http://schemas.microsoft.com/office/drawing/2014/main" id="{00000000-0008-0000-1B00-00000A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13</xdr:row>
          <xdr:rowOff>0</xdr:rowOff>
        </xdr:from>
        <xdr:to>
          <xdr:col>10</xdr:col>
          <xdr:colOff>19050</xdr:colOff>
          <xdr:row>15</xdr:row>
          <xdr:rowOff>19050</xdr:rowOff>
        </xdr:to>
        <xdr:sp macro="" textlink="">
          <xdr:nvSpPr>
            <xdr:cNvPr id="55307" name="Check Box 11" hidden="1">
              <a:extLst>
                <a:ext uri="{63B3BB69-23CF-44E3-9099-C40C66FF867C}">
                  <a14:compatExt spid="_x0000_s55307"/>
                </a:ext>
                <a:ext uri="{FF2B5EF4-FFF2-40B4-BE49-F238E27FC236}">
                  <a16:creationId xmlns:a16="http://schemas.microsoft.com/office/drawing/2014/main" id="{00000000-0008-0000-1B00-00000B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0</xdr:rowOff>
        </xdr:from>
        <xdr:to>
          <xdr:col>10</xdr:col>
          <xdr:colOff>19050</xdr:colOff>
          <xdr:row>16</xdr:row>
          <xdr:rowOff>19050</xdr:rowOff>
        </xdr:to>
        <xdr:sp macro="" textlink="">
          <xdr:nvSpPr>
            <xdr:cNvPr id="55308" name="Check Box 12" hidden="1">
              <a:extLst>
                <a:ext uri="{63B3BB69-23CF-44E3-9099-C40C66FF867C}">
                  <a14:compatExt spid="_x0000_s55308"/>
                </a:ext>
                <a:ext uri="{FF2B5EF4-FFF2-40B4-BE49-F238E27FC236}">
                  <a16:creationId xmlns:a16="http://schemas.microsoft.com/office/drawing/2014/main" id="{00000000-0008-0000-1B00-00000C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0</xdr:rowOff>
        </xdr:from>
        <xdr:to>
          <xdr:col>9</xdr:col>
          <xdr:colOff>19050</xdr:colOff>
          <xdr:row>17</xdr:row>
          <xdr:rowOff>19050</xdr:rowOff>
        </xdr:to>
        <xdr:sp macro="" textlink="">
          <xdr:nvSpPr>
            <xdr:cNvPr id="55309" name="Check Box 13" hidden="1">
              <a:extLst>
                <a:ext uri="{63B3BB69-23CF-44E3-9099-C40C66FF867C}">
                  <a14:compatExt spid="_x0000_s55309"/>
                </a:ext>
                <a:ext uri="{FF2B5EF4-FFF2-40B4-BE49-F238E27FC236}">
                  <a16:creationId xmlns:a16="http://schemas.microsoft.com/office/drawing/2014/main" id="{00000000-0008-0000-1B00-00000D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16</xdr:row>
          <xdr:rowOff>0</xdr:rowOff>
        </xdr:from>
        <xdr:to>
          <xdr:col>9</xdr:col>
          <xdr:colOff>19050</xdr:colOff>
          <xdr:row>18</xdr:row>
          <xdr:rowOff>19050</xdr:rowOff>
        </xdr:to>
        <xdr:sp macro="" textlink="">
          <xdr:nvSpPr>
            <xdr:cNvPr id="55310" name="Check Box 14" hidden="1">
              <a:extLst>
                <a:ext uri="{63B3BB69-23CF-44E3-9099-C40C66FF867C}">
                  <a14:compatExt spid="_x0000_s55310"/>
                </a:ext>
                <a:ext uri="{FF2B5EF4-FFF2-40B4-BE49-F238E27FC236}">
                  <a16:creationId xmlns:a16="http://schemas.microsoft.com/office/drawing/2014/main" id="{00000000-0008-0000-1B00-00000E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17</xdr:row>
          <xdr:rowOff>0</xdr:rowOff>
        </xdr:from>
        <xdr:to>
          <xdr:col>9</xdr:col>
          <xdr:colOff>19050</xdr:colOff>
          <xdr:row>19</xdr:row>
          <xdr:rowOff>19050</xdr:rowOff>
        </xdr:to>
        <xdr:sp macro="" textlink="">
          <xdr:nvSpPr>
            <xdr:cNvPr id="55311" name="Check Box 15" hidden="1">
              <a:extLst>
                <a:ext uri="{63B3BB69-23CF-44E3-9099-C40C66FF867C}">
                  <a14:compatExt spid="_x0000_s55311"/>
                </a:ext>
                <a:ext uri="{FF2B5EF4-FFF2-40B4-BE49-F238E27FC236}">
                  <a16:creationId xmlns:a16="http://schemas.microsoft.com/office/drawing/2014/main" id="{00000000-0008-0000-1B00-00000F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0</xdr:rowOff>
        </xdr:from>
        <xdr:to>
          <xdr:col>10</xdr:col>
          <xdr:colOff>19050</xdr:colOff>
          <xdr:row>17</xdr:row>
          <xdr:rowOff>19050</xdr:rowOff>
        </xdr:to>
        <xdr:sp macro="" textlink="">
          <xdr:nvSpPr>
            <xdr:cNvPr id="55312" name="Check Box 16" hidden="1">
              <a:extLst>
                <a:ext uri="{63B3BB69-23CF-44E3-9099-C40C66FF867C}">
                  <a14:compatExt spid="_x0000_s55312"/>
                </a:ext>
                <a:ext uri="{FF2B5EF4-FFF2-40B4-BE49-F238E27FC236}">
                  <a16:creationId xmlns:a16="http://schemas.microsoft.com/office/drawing/2014/main" id="{00000000-0008-0000-1B00-000010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16</xdr:row>
          <xdr:rowOff>0</xdr:rowOff>
        </xdr:from>
        <xdr:to>
          <xdr:col>10</xdr:col>
          <xdr:colOff>19050</xdr:colOff>
          <xdr:row>18</xdr:row>
          <xdr:rowOff>19050</xdr:rowOff>
        </xdr:to>
        <xdr:sp macro="" textlink="">
          <xdr:nvSpPr>
            <xdr:cNvPr id="55313" name="Check Box 17" hidden="1">
              <a:extLst>
                <a:ext uri="{63B3BB69-23CF-44E3-9099-C40C66FF867C}">
                  <a14:compatExt spid="_x0000_s55313"/>
                </a:ext>
                <a:ext uri="{FF2B5EF4-FFF2-40B4-BE49-F238E27FC236}">
                  <a16:creationId xmlns:a16="http://schemas.microsoft.com/office/drawing/2014/main" id="{00000000-0008-0000-1B00-00001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17</xdr:row>
          <xdr:rowOff>0</xdr:rowOff>
        </xdr:from>
        <xdr:to>
          <xdr:col>10</xdr:col>
          <xdr:colOff>19050</xdr:colOff>
          <xdr:row>19</xdr:row>
          <xdr:rowOff>19050</xdr:rowOff>
        </xdr:to>
        <xdr:sp macro="" textlink="">
          <xdr:nvSpPr>
            <xdr:cNvPr id="55314" name="Check Box 18" hidden="1">
              <a:extLst>
                <a:ext uri="{63B3BB69-23CF-44E3-9099-C40C66FF867C}">
                  <a14:compatExt spid="_x0000_s55314"/>
                </a:ext>
                <a:ext uri="{FF2B5EF4-FFF2-40B4-BE49-F238E27FC236}">
                  <a16:creationId xmlns:a16="http://schemas.microsoft.com/office/drawing/2014/main" id="{00000000-0008-0000-1B00-00001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18</xdr:row>
          <xdr:rowOff>0</xdr:rowOff>
        </xdr:from>
        <xdr:to>
          <xdr:col>9</xdr:col>
          <xdr:colOff>19050</xdr:colOff>
          <xdr:row>20</xdr:row>
          <xdr:rowOff>19050</xdr:rowOff>
        </xdr:to>
        <xdr:sp macro="" textlink="">
          <xdr:nvSpPr>
            <xdr:cNvPr id="55315" name="Check Box 19" hidden="1">
              <a:extLst>
                <a:ext uri="{63B3BB69-23CF-44E3-9099-C40C66FF867C}">
                  <a14:compatExt spid="_x0000_s55315"/>
                </a:ext>
                <a:ext uri="{FF2B5EF4-FFF2-40B4-BE49-F238E27FC236}">
                  <a16:creationId xmlns:a16="http://schemas.microsoft.com/office/drawing/2014/main" id="{00000000-0008-0000-1B00-00001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19</xdr:row>
          <xdr:rowOff>0</xdr:rowOff>
        </xdr:from>
        <xdr:to>
          <xdr:col>9</xdr:col>
          <xdr:colOff>19050</xdr:colOff>
          <xdr:row>21</xdr:row>
          <xdr:rowOff>19050</xdr:rowOff>
        </xdr:to>
        <xdr:sp macro="" textlink="">
          <xdr:nvSpPr>
            <xdr:cNvPr id="55316" name="Check Box 20" hidden="1">
              <a:extLst>
                <a:ext uri="{63B3BB69-23CF-44E3-9099-C40C66FF867C}">
                  <a14:compatExt spid="_x0000_s55316"/>
                </a:ext>
                <a:ext uri="{FF2B5EF4-FFF2-40B4-BE49-F238E27FC236}">
                  <a16:creationId xmlns:a16="http://schemas.microsoft.com/office/drawing/2014/main" id="{00000000-0008-0000-1B00-00001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20</xdr:row>
          <xdr:rowOff>0</xdr:rowOff>
        </xdr:from>
        <xdr:to>
          <xdr:col>9</xdr:col>
          <xdr:colOff>19050</xdr:colOff>
          <xdr:row>22</xdr:row>
          <xdr:rowOff>19050</xdr:rowOff>
        </xdr:to>
        <xdr:sp macro="" textlink="">
          <xdr:nvSpPr>
            <xdr:cNvPr id="55317" name="Check Box 21" hidden="1">
              <a:extLst>
                <a:ext uri="{63B3BB69-23CF-44E3-9099-C40C66FF867C}">
                  <a14:compatExt spid="_x0000_s55317"/>
                </a:ext>
                <a:ext uri="{FF2B5EF4-FFF2-40B4-BE49-F238E27FC236}">
                  <a16:creationId xmlns:a16="http://schemas.microsoft.com/office/drawing/2014/main" id="{00000000-0008-0000-1B00-00001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18</xdr:row>
          <xdr:rowOff>0</xdr:rowOff>
        </xdr:from>
        <xdr:to>
          <xdr:col>10</xdr:col>
          <xdr:colOff>19050</xdr:colOff>
          <xdr:row>20</xdr:row>
          <xdr:rowOff>19050</xdr:rowOff>
        </xdr:to>
        <xdr:sp macro="" textlink="">
          <xdr:nvSpPr>
            <xdr:cNvPr id="55318" name="Check Box 22" hidden="1">
              <a:extLst>
                <a:ext uri="{63B3BB69-23CF-44E3-9099-C40C66FF867C}">
                  <a14:compatExt spid="_x0000_s55318"/>
                </a:ext>
                <a:ext uri="{FF2B5EF4-FFF2-40B4-BE49-F238E27FC236}">
                  <a16:creationId xmlns:a16="http://schemas.microsoft.com/office/drawing/2014/main" id="{00000000-0008-0000-1B00-00001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19</xdr:row>
          <xdr:rowOff>0</xdr:rowOff>
        </xdr:from>
        <xdr:to>
          <xdr:col>10</xdr:col>
          <xdr:colOff>19050</xdr:colOff>
          <xdr:row>21</xdr:row>
          <xdr:rowOff>19050</xdr:rowOff>
        </xdr:to>
        <xdr:sp macro="" textlink="">
          <xdr:nvSpPr>
            <xdr:cNvPr id="55319" name="Check Box 23" hidden="1">
              <a:extLst>
                <a:ext uri="{63B3BB69-23CF-44E3-9099-C40C66FF867C}">
                  <a14:compatExt spid="_x0000_s55319"/>
                </a:ext>
                <a:ext uri="{FF2B5EF4-FFF2-40B4-BE49-F238E27FC236}">
                  <a16:creationId xmlns:a16="http://schemas.microsoft.com/office/drawing/2014/main" id="{00000000-0008-0000-1B00-00001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20</xdr:row>
          <xdr:rowOff>0</xdr:rowOff>
        </xdr:from>
        <xdr:to>
          <xdr:col>10</xdr:col>
          <xdr:colOff>19050</xdr:colOff>
          <xdr:row>22</xdr:row>
          <xdr:rowOff>19050</xdr:rowOff>
        </xdr:to>
        <xdr:sp macro="" textlink="">
          <xdr:nvSpPr>
            <xdr:cNvPr id="55320" name="Check Box 24" hidden="1">
              <a:extLst>
                <a:ext uri="{63B3BB69-23CF-44E3-9099-C40C66FF867C}">
                  <a14:compatExt spid="_x0000_s55320"/>
                </a:ext>
                <a:ext uri="{FF2B5EF4-FFF2-40B4-BE49-F238E27FC236}">
                  <a16:creationId xmlns:a16="http://schemas.microsoft.com/office/drawing/2014/main" id="{00000000-0008-0000-1B00-00001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21</xdr:row>
          <xdr:rowOff>0</xdr:rowOff>
        </xdr:from>
        <xdr:to>
          <xdr:col>9</xdr:col>
          <xdr:colOff>19050</xdr:colOff>
          <xdr:row>23</xdr:row>
          <xdr:rowOff>19050</xdr:rowOff>
        </xdr:to>
        <xdr:sp macro="" textlink="">
          <xdr:nvSpPr>
            <xdr:cNvPr id="55321" name="Check Box 25" hidden="1">
              <a:extLst>
                <a:ext uri="{63B3BB69-23CF-44E3-9099-C40C66FF867C}">
                  <a14:compatExt spid="_x0000_s55321"/>
                </a:ext>
                <a:ext uri="{FF2B5EF4-FFF2-40B4-BE49-F238E27FC236}">
                  <a16:creationId xmlns:a16="http://schemas.microsoft.com/office/drawing/2014/main" id="{00000000-0008-0000-1B00-000019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22</xdr:row>
          <xdr:rowOff>0</xdr:rowOff>
        </xdr:from>
        <xdr:to>
          <xdr:col>9</xdr:col>
          <xdr:colOff>19050</xdr:colOff>
          <xdr:row>24</xdr:row>
          <xdr:rowOff>19050</xdr:rowOff>
        </xdr:to>
        <xdr:sp macro="" textlink="">
          <xdr:nvSpPr>
            <xdr:cNvPr id="55322" name="Check Box 26" hidden="1">
              <a:extLst>
                <a:ext uri="{63B3BB69-23CF-44E3-9099-C40C66FF867C}">
                  <a14:compatExt spid="_x0000_s55322"/>
                </a:ext>
                <a:ext uri="{FF2B5EF4-FFF2-40B4-BE49-F238E27FC236}">
                  <a16:creationId xmlns:a16="http://schemas.microsoft.com/office/drawing/2014/main" id="{00000000-0008-0000-1B00-00001A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23</xdr:row>
          <xdr:rowOff>0</xdr:rowOff>
        </xdr:from>
        <xdr:to>
          <xdr:col>9</xdr:col>
          <xdr:colOff>19050</xdr:colOff>
          <xdr:row>25</xdr:row>
          <xdr:rowOff>19050</xdr:rowOff>
        </xdr:to>
        <xdr:sp macro="" textlink="">
          <xdr:nvSpPr>
            <xdr:cNvPr id="55323" name="Check Box 27" hidden="1">
              <a:extLst>
                <a:ext uri="{63B3BB69-23CF-44E3-9099-C40C66FF867C}">
                  <a14:compatExt spid="_x0000_s55323"/>
                </a:ext>
                <a:ext uri="{FF2B5EF4-FFF2-40B4-BE49-F238E27FC236}">
                  <a16:creationId xmlns:a16="http://schemas.microsoft.com/office/drawing/2014/main" id="{00000000-0008-0000-1B00-00001B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21</xdr:row>
          <xdr:rowOff>0</xdr:rowOff>
        </xdr:from>
        <xdr:to>
          <xdr:col>10</xdr:col>
          <xdr:colOff>19050</xdr:colOff>
          <xdr:row>23</xdr:row>
          <xdr:rowOff>19050</xdr:rowOff>
        </xdr:to>
        <xdr:sp macro="" textlink="">
          <xdr:nvSpPr>
            <xdr:cNvPr id="55324" name="Check Box 28" hidden="1">
              <a:extLst>
                <a:ext uri="{63B3BB69-23CF-44E3-9099-C40C66FF867C}">
                  <a14:compatExt spid="_x0000_s55324"/>
                </a:ext>
                <a:ext uri="{FF2B5EF4-FFF2-40B4-BE49-F238E27FC236}">
                  <a16:creationId xmlns:a16="http://schemas.microsoft.com/office/drawing/2014/main" id="{00000000-0008-0000-1B00-00001C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22</xdr:row>
          <xdr:rowOff>0</xdr:rowOff>
        </xdr:from>
        <xdr:to>
          <xdr:col>10</xdr:col>
          <xdr:colOff>19050</xdr:colOff>
          <xdr:row>24</xdr:row>
          <xdr:rowOff>19050</xdr:rowOff>
        </xdr:to>
        <xdr:sp macro="" textlink="">
          <xdr:nvSpPr>
            <xdr:cNvPr id="55325" name="Check Box 29" hidden="1">
              <a:extLst>
                <a:ext uri="{63B3BB69-23CF-44E3-9099-C40C66FF867C}">
                  <a14:compatExt spid="_x0000_s55325"/>
                </a:ext>
                <a:ext uri="{FF2B5EF4-FFF2-40B4-BE49-F238E27FC236}">
                  <a16:creationId xmlns:a16="http://schemas.microsoft.com/office/drawing/2014/main" id="{00000000-0008-0000-1B00-00001D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23</xdr:row>
          <xdr:rowOff>0</xdr:rowOff>
        </xdr:from>
        <xdr:to>
          <xdr:col>10</xdr:col>
          <xdr:colOff>19050</xdr:colOff>
          <xdr:row>25</xdr:row>
          <xdr:rowOff>19050</xdr:rowOff>
        </xdr:to>
        <xdr:sp macro="" textlink="">
          <xdr:nvSpPr>
            <xdr:cNvPr id="55326" name="Check Box 30" hidden="1">
              <a:extLst>
                <a:ext uri="{63B3BB69-23CF-44E3-9099-C40C66FF867C}">
                  <a14:compatExt spid="_x0000_s55326"/>
                </a:ext>
                <a:ext uri="{FF2B5EF4-FFF2-40B4-BE49-F238E27FC236}">
                  <a16:creationId xmlns:a16="http://schemas.microsoft.com/office/drawing/2014/main" id="{00000000-0008-0000-1B00-00001E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24</xdr:row>
          <xdr:rowOff>0</xdr:rowOff>
        </xdr:from>
        <xdr:to>
          <xdr:col>9</xdr:col>
          <xdr:colOff>19050</xdr:colOff>
          <xdr:row>26</xdr:row>
          <xdr:rowOff>19050</xdr:rowOff>
        </xdr:to>
        <xdr:sp macro="" textlink="">
          <xdr:nvSpPr>
            <xdr:cNvPr id="55327" name="Check Box 31" hidden="1">
              <a:extLst>
                <a:ext uri="{63B3BB69-23CF-44E3-9099-C40C66FF867C}">
                  <a14:compatExt spid="_x0000_s55327"/>
                </a:ext>
                <a:ext uri="{FF2B5EF4-FFF2-40B4-BE49-F238E27FC236}">
                  <a16:creationId xmlns:a16="http://schemas.microsoft.com/office/drawing/2014/main" id="{00000000-0008-0000-1B00-00001F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25</xdr:row>
          <xdr:rowOff>0</xdr:rowOff>
        </xdr:from>
        <xdr:to>
          <xdr:col>9</xdr:col>
          <xdr:colOff>19050</xdr:colOff>
          <xdr:row>27</xdr:row>
          <xdr:rowOff>19050</xdr:rowOff>
        </xdr:to>
        <xdr:sp macro="" textlink="">
          <xdr:nvSpPr>
            <xdr:cNvPr id="55328" name="Check Box 32" hidden="1">
              <a:extLst>
                <a:ext uri="{63B3BB69-23CF-44E3-9099-C40C66FF867C}">
                  <a14:compatExt spid="_x0000_s55328"/>
                </a:ext>
                <a:ext uri="{FF2B5EF4-FFF2-40B4-BE49-F238E27FC236}">
                  <a16:creationId xmlns:a16="http://schemas.microsoft.com/office/drawing/2014/main" id="{00000000-0008-0000-1B00-000020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26</xdr:row>
          <xdr:rowOff>0</xdr:rowOff>
        </xdr:from>
        <xdr:to>
          <xdr:col>9</xdr:col>
          <xdr:colOff>19050</xdr:colOff>
          <xdr:row>28</xdr:row>
          <xdr:rowOff>19050</xdr:rowOff>
        </xdr:to>
        <xdr:sp macro="" textlink="">
          <xdr:nvSpPr>
            <xdr:cNvPr id="55329" name="Check Box 33" hidden="1">
              <a:extLst>
                <a:ext uri="{63B3BB69-23CF-44E3-9099-C40C66FF867C}">
                  <a14:compatExt spid="_x0000_s55329"/>
                </a:ext>
                <a:ext uri="{FF2B5EF4-FFF2-40B4-BE49-F238E27FC236}">
                  <a16:creationId xmlns:a16="http://schemas.microsoft.com/office/drawing/2014/main" id="{00000000-0008-0000-1B00-00002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19050</xdr:colOff>
          <xdr:row>26</xdr:row>
          <xdr:rowOff>19050</xdr:rowOff>
        </xdr:to>
        <xdr:sp macro="" textlink="">
          <xdr:nvSpPr>
            <xdr:cNvPr id="55330" name="Check Box 34" hidden="1">
              <a:extLst>
                <a:ext uri="{63B3BB69-23CF-44E3-9099-C40C66FF867C}">
                  <a14:compatExt spid="_x0000_s55330"/>
                </a:ext>
                <a:ext uri="{FF2B5EF4-FFF2-40B4-BE49-F238E27FC236}">
                  <a16:creationId xmlns:a16="http://schemas.microsoft.com/office/drawing/2014/main" id="{00000000-0008-0000-1B00-00002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25</xdr:row>
          <xdr:rowOff>0</xdr:rowOff>
        </xdr:from>
        <xdr:to>
          <xdr:col>10</xdr:col>
          <xdr:colOff>19050</xdr:colOff>
          <xdr:row>27</xdr:row>
          <xdr:rowOff>19050</xdr:rowOff>
        </xdr:to>
        <xdr:sp macro="" textlink="">
          <xdr:nvSpPr>
            <xdr:cNvPr id="55331" name="Check Box 35" hidden="1">
              <a:extLst>
                <a:ext uri="{63B3BB69-23CF-44E3-9099-C40C66FF867C}">
                  <a14:compatExt spid="_x0000_s55331"/>
                </a:ext>
                <a:ext uri="{FF2B5EF4-FFF2-40B4-BE49-F238E27FC236}">
                  <a16:creationId xmlns:a16="http://schemas.microsoft.com/office/drawing/2014/main" id="{00000000-0008-0000-1B00-00002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26</xdr:row>
          <xdr:rowOff>0</xdr:rowOff>
        </xdr:from>
        <xdr:to>
          <xdr:col>10</xdr:col>
          <xdr:colOff>19050</xdr:colOff>
          <xdr:row>28</xdr:row>
          <xdr:rowOff>19050</xdr:rowOff>
        </xdr:to>
        <xdr:sp macro="" textlink="">
          <xdr:nvSpPr>
            <xdr:cNvPr id="55332" name="Check Box 36" hidden="1">
              <a:extLst>
                <a:ext uri="{63B3BB69-23CF-44E3-9099-C40C66FF867C}">
                  <a14:compatExt spid="_x0000_s55332"/>
                </a:ext>
                <a:ext uri="{FF2B5EF4-FFF2-40B4-BE49-F238E27FC236}">
                  <a16:creationId xmlns:a16="http://schemas.microsoft.com/office/drawing/2014/main" id="{00000000-0008-0000-1B00-00002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27</xdr:row>
          <xdr:rowOff>0</xdr:rowOff>
        </xdr:from>
        <xdr:to>
          <xdr:col>9</xdr:col>
          <xdr:colOff>19050</xdr:colOff>
          <xdr:row>29</xdr:row>
          <xdr:rowOff>104775</xdr:rowOff>
        </xdr:to>
        <xdr:sp macro="" textlink="">
          <xdr:nvSpPr>
            <xdr:cNvPr id="55333" name="Check Box 37" hidden="1">
              <a:extLst>
                <a:ext uri="{63B3BB69-23CF-44E3-9099-C40C66FF867C}">
                  <a14:compatExt spid="_x0000_s55333"/>
                </a:ext>
                <a:ext uri="{FF2B5EF4-FFF2-40B4-BE49-F238E27FC236}">
                  <a16:creationId xmlns:a16="http://schemas.microsoft.com/office/drawing/2014/main" id="{00000000-0008-0000-1B00-00002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27</xdr:row>
          <xdr:rowOff>0</xdr:rowOff>
        </xdr:from>
        <xdr:to>
          <xdr:col>10</xdr:col>
          <xdr:colOff>19050</xdr:colOff>
          <xdr:row>29</xdr:row>
          <xdr:rowOff>104775</xdr:rowOff>
        </xdr:to>
        <xdr:sp macro="" textlink="">
          <xdr:nvSpPr>
            <xdr:cNvPr id="55334" name="Check Box 38" hidden="1">
              <a:extLst>
                <a:ext uri="{63B3BB69-23CF-44E3-9099-C40C66FF867C}">
                  <a14:compatExt spid="_x0000_s55334"/>
                </a:ext>
                <a:ext uri="{FF2B5EF4-FFF2-40B4-BE49-F238E27FC236}">
                  <a16:creationId xmlns:a16="http://schemas.microsoft.com/office/drawing/2014/main" id="{00000000-0008-0000-1B00-00002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28</xdr:row>
          <xdr:rowOff>0</xdr:rowOff>
        </xdr:from>
        <xdr:to>
          <xdr:col>9</xdr:col>
          <xdr:colOff>19050</xdr:colOff>
          <xdr:row>30</xdr:row>
          <xdr:rowOff>114300</xdr:rowOff>
        </xdr:to>
        <xdr:sp macro="" textlink="">
          <xdr:nvSpPr>
            <xdr:cNvPr id="55335" name="Check Box 39" hidden="1">
              <a:extLst>
                <a:ext uri="{63B3BB69-23CF-44E3-9099-C40C66FF867C}">
                  <a14:compatExt spid="_x0000_s55335"/>
                </a:ext>
                <a:ext uri="{FF2B5EF4-FFF2-40B4-BE49-F238E27FC236}">
                  <a16:creationId xmlns:a16="http://schemas.microsoft.com/office/drawing/2014/main" id="{00000000-0008-0000-1B00-00002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28</xdr:row>
          <xdr:rowOff>0</xdr:rowOff>
        </xdr:from>
        <xdr:to>
          <xdr:col>10</xdr:col>
          <xdr:colOff>19050</xdr:colOff>
          <xdr:row>30</xdr:row>
          <xdr:rowOff>114300</xdr:rowOff>
        </xdr:to>
        <xdr:sp macro="" textlink="">
          <xdr:nvSpPr>
            <xdr:cNvPr id="55336" name="Check Box 40" hidden="1">
              <a:extLst>
                <a:ext uri="{63B3BB69-23CF-44E3-9099-C40C66FF867C}">
                  <a14:compatExt spid="_x0000_s55336"/>
                </a:ext>
                <a:ext uri="{FF2B5EF4-FFF2-40B4-BE49-F238E27FC236}">
                  <a16:creationId xmlns:a16="http://schemas.microsoft.com/office/drawing/2014/main" id="{00000000-0008-0000-1B00-00002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0</xdr:rowOff>
        </xdr:from>
        <xdr:to>
          <xdr:col>9</xdr:col>
          <xdr:colOff>752475</xdr:colOff>
          <xdr:row>10</xdr:row>
          <xdr:rowOff>28575</xdr:rowOff>
        </xdr:to>
        <xdr:sp macro="" textlink="">
          <xdr:nvSpPr>
            <xdr:cNvPr id="55337" name="Check Box 41" hidden="1">
              <a:extLst>
                <a:ext uri="{63B3BB69-23CF-44E3-9099-C40C66FF867C}">
                  <a14:compatExt spid="_x0000_s55337"/>
                </a:ext>
                <a:ext uri="{FF2B5EF4-FFF2-40B4-BE49-F238E27FC236}">
                  <a16:creationId xmlns:a16="http://schemas.microsoft.com/office/drawing/2014/main" id="{00000000-0008-0000-1B00-000029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0</xdr:rowOff>
        </xdr:from>
        <xdr:to>
          <xdr:col>9</xdr:col>
          <xdr:colOff>752475</xdr:colOff>
          <xdr:row>11</xdr:row>
          <xdr:rowOff>47625</xdr:rowOff>
        </xdr:to>
        <xdr:sp macro="" textlink="">
          <xdr:nvSpPr>
            <xdr:cNvPr id="55338" name="Check Box 42" hidden="1">
              <a:extLst>
                <a:ext uri="{63B3BB69-23CF-44E3-9099-C40C66FF867C}">
                  <a14:compatExt spid="_x0000_s55338"/>
                </a:ext>
                <a:ext uri="{FF2B5EF4-FFF2-40B4-BE49-F238E27FC236}">
                  <a16:creationId xmlns:a16="http://schemas.microsoft.com/office/drawing/2014/main" id="{00000000-0008-0000-1B00-00002A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0</xdr:rowOff>
        </xdr:from>
        <xdr:to>
          <xdr:col>9</xdr:col>
          <xdr:colOff>752475</xdr:colOff>
          <xdr:row>12</xdr:row>
          <xdr:rowOff>19050</xdr:rowOff>
        </xdr:to>
        <xdr:sp macro="" textlink="">
          <xdr:nvSpPr>
            <xdr:cNvPr id="55339" name="Check Box 43" hidden="1">
              <a:extLst>
                <a:ext uri="{63B3BB69-23CF-44E3-9099-C40C66FF867C}">
                  <a14:compatExt spid="_x0000_s55339"/>
                </a:ext>
                <a:ext uri="{FF2B5EF4-FFF2-40B4-BE49-F238E27FC236}">
                  <a16:creationId xmlns:a16="http://schemas.microsoft.com/office/drawing/2014/main" id="{00000000-0008-0000-1B00-00002B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9</xdr:row>
          <xdr:rowOff>0</xdr:rowOff>
        </xdr:from>
        <xdr:to>
          <xdr:col>10</xdr:col>
          <xdr:colOff>752475</xdr:colOff>
          <xdr:row>10</xdr:row>
          <xdr:rowOff>28575</xdr:rowOff>
        </xdr:to>
        <xdr:sp macro="" textlink="">
          <xdr:nvSpPr>
            <xdr:cNvPr id="55340" name="Check Box 44" hidden="1">
              <a:extLst>
                <a:ext uri="{63B3BB69-23CF-44E3-9099-C40C66FF867C}">
                  <a14:compatExt spid="_x0000_s55340"/>
                </a:ext>
                <a:ext uri="{FF2B5EF4-FFF2-40B4-BE49-F238E27FC236}">
                  <a16:creationId xmlns:a16="http://schemas.microsoft.com/office/drawing/2014/main" id="{00000000-0008-0000-1B00-00002C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10</xdr:row>
          <xdr:rowOff>0</xdr:rowOff>
        </xdr:from>
        <xdr:to>
          <xdr:col>10</xdr:col>
          <xdr:colOff>752475</xdr:colOff>
          <xdr:row>11</xdr:row>
          <xdr:rowOff>47625</xdr:rowOff>
        </xdr:to>
        <xdr:sp macro="" textlink="">
          <xdr:nvSpPr>
            <xdr:cNvPr id="55341" name="Check Box 45" hidden="1">
              <a:extLst>
                <a:ext uri="{63B3BB69-23CF-44E3-9099-C40C66FF867C}">
                  <a14:compatExt spid="_x0000_s55341"/>
                </a:ext>
                <a:ext uri="{FF2B5EF4-FFF2-40B4-BE49-F238E27FC236}">
                  <a16:creationId xmlns:a16="http://schemas.microsoft.com/office/drawing/2014/main" id="{00000000-0008-0000-1B00-00002D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11</xdr:row>
          <xdr:rowOff>0</xdr:rowOff>
        </xdr:from>
        <xdr:to>
          <xdr:col>10</xdr:col>
          <xdr:colOff>752475</xdr:colOff>
          <xdr:row>12</xdr:row>
          <xdr:rowOff>19050</xdr:rowOff>
        </xdr:to>
        <xdr:sp macro="" textlink="">
          <xdr:nvSpPr>
            <xdr:cNvPr id="55342" name="Check Box 46" hidden="1">
              <a:extLst>
                <a:ext uri="{63B3BB69-23CF-44E3-9099-C40C66FF867C}">
                  <a14:compatExt spid="_x0000_s55342"/>
                </a:ext>
                <a:ext uri="{FF2B5EF4-FFF2-40B4-BE49-F238E27FC236}">
                  <a16:creationId xmlns:a16="http://schemas.microsoft.com/office/drawing/2014/main" id="{00000000-0008-0000-1B00-00002E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</xdr:row>
          <xdr:rowOff>0</xdr:rowOff>
        </xdr:from>
        <xdr:to>
          <xdr:col>9</xdr:col>
          <xdr:colOff>752475</xdr:colOff>
          <xdr:row>12</xdr:row>
          <xdr:rowOff>381000</xdr:rowOff>
        </xdr:to>
        <xdr:sp macro="" textlink="">
          <xdr:nvSpPr>
            <xdr:cNvPr id="55343" name="Check Box 47" hidden="1">
              <a:extLst>
                <a:ext uri="{63B3BB69-23CF-44E3-9099-C40C66FF867C}">
                  <a14:compatExt spid="_x0000_s55343"/>
                </a:ext>
                <a:ext uri="{FF2B5EF4-FFF2-40B4-BE49-F238E27FC236}">
                  <a16:creationId xmlns:a16="http://schemas.microsoft.com/office/drawing/2014/main" id="{00000000-0008-0000-1B00-00002F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13</xdr:row>
          <xdr:rowOff>0</xdr:rowOff>
        </xdr:from>
        <xdr:to>
          <xdr:col>9</xdr:col>
          <xdr:colOff>752475</xdr:colOff>
          <xdr:row>13</xdr:row>
          <xdr:rowOff>381000</xdr:rowOff>
        </xdr:to>
        <xdr:sp macro="" textlink="">
          <xdr:nvSpPr>
            <xdr:cNvPr id="55344" name="Check Box 48" hidden="1">
              <a:extLst>
                <a:ext uri="{63B3BB69-23CF-44E3-9099-C40C66FF867C}">
                  <a14:compatExt spid="_x0000_s55344"/>
                </a:ext>
                <a:ext uri="{FF2B5EF4-FFF2-40B4-BE49-F238E27FC236}">
                  <a16:creationId xmlns:a16="http://schemas.microsoft.com/office/drawing/2014/main" id="{00000000-0008-0000-1B00-000030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0</xdr:rowOff>
        </xdr:from>
        <xdr:to>
          <xdr:col>9</xdr:col>
          <xdr:colOff>752475</xdr:colOff>
          <xdr:row>14</xdr:row>
          <xdr:rowOff>381000</xdr:rowOff>
        </xdr:to>
        <xdr:sp macro="" textlink="">
          <xdr:nvSpPr>
            <xdr:cNvPr id="55345" name="Check Box 49" hidden="1">
              <a:extLst>
                <a:ext uri="{63B3BB69-23CF-44E3-9099-C40C66FF867C}">
                  <a14:compatExt spid="_x0000_s55345"/>
                </a:ext>
                <a:ext uri="{FF2B5EF4-FFF2-40B4-BE49-F238E27FC236}">
                  <a16:creationId xmlns:a16="http://schemas.microsoft.com/office/drawing/2014/main" id="{00000000-0008-0000-1B00-00003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12</xdr:row>
          <xdr:rowOff>0</xdr:rowOff>
        </xdr:from>
        <xdr:to>
          <xdr:col>10</xdr:col>
          <xdr:colOff>752475</xdr:colOff>
          <xdr:row>12</xdr:row>
          <xdr:rowOff>381000</xdr:rowOff>
        </xdr:to>
        <xdr:sp macro="" textlink="">
          <xdr:nvSpPr>
            <xdr:cNvPr id="55346" name="Check Box 50" hidden="1">
              <a:extLst>
                <a:ext uri="{63B3BB69-23CF-44E3-9099-C40C66FF867C}">
                  <a14:compatExt spid="_x0000_s55346"/>
                </a:ext>
                <a:ext uri="{FF2B5EF4-FFF2-40B4-BE49-F238E27FC236}">
                  <a16:creationId xmlns:a16="http://schemas.microsoft.com/office/drawing/2014/main" id="{00000000-0008-0000-1B00-00003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13</xdr:row>
          <xdr:rowOff>0</xdr:rowOff>
        </xdr:from>
        <xdr:to>
          <xdr:col>10</xdr:col>
          <xdr:colOff>752475</xdr:colOff>
          <xdr:row>13</xdr:row>
          <xdr:rowOff>381000</xdr:rowOff>
        </xdr:to>
        <xdr:sp macro="" textlink="">
          <xdr:nvSpPr>
            <xdr:cNvPr id="55347" name="Check Box 51" hidden="1">
              <a:extLst>
                <a:ext uri="{63B3BB69-23CF-44E3-9099-C40C66FF867C}">
                  <a14:compatExt spid="_x0000_s55347"/>
                </a:ext>
                <a:ext uri="{FF2B5EF4-FFF2-40B4-BE49-F238E27FC236}">
                  <a16:creationId xmlns:a16="http://schemas.microsoft.com/office/drawing/2014/main" id="{00000000-0008-0000-1B00-00003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14</xdr:row>
          <xdr:rowOff>0</xdr:rowOff>
        </xdr:from>
        <xdr:to>
          <xdr:col>10</xdr:col>
          <xdr:colOff>752475</xdr:colOff>
          <xdr:row>14</xdr:row>
          <xdr:rowOff>381000</xdr:rowOff>
        </xdr:to>
        <xdr:sp macro="" textlink="">
          <xdr:nvSpPr>
            <xdr:cNvPr id="55348" name="Check Box 52" hidden="1">
              <a:extLst>
                <a:ext uri="{63B3BB69-23CF-44E3-9099-C40C66FF867C}">
                  <a14:compatExt spid="_x0000_s55348"/>
                </a:ext>
                <a:ext uri="{FF2B5EF4-FFF2-40B4-BE49-F238E27FC236}">
                  <a16:creationId xmlns:a16="http://schemas.microsoft.com/office/drawing/2014/main" id="{00000000-0008-0000-1B00-00003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0</xdr:rowOff>
        </xdr:from>
        <xdr:to>
          <xdr:col>9</xdr:col>
          <xdr:colOff>752475</xdr:colOff>
          <xdr:row>15</xdr:row>
          <xdr:rowOff>381000</xdr:rowOff>
        </xdr:to>
        <xdr:sp macro="" textlink="">
          <xdr:nvSpPr>
            <xdr:cNvPr id="55349" name="Check Box 53" hidden="1">
              <a:extLst>
                <a:ext uri="{63B3BB69-23CF-44E3-9099-C40C66FF867C}">
                  <a14:compatExt spid="_x0000_s55349"/>
                </a:ext>
                <a:ext uri="{FF2B5EF4-FFF2-40B4-BE49-F238E27FC236}">
                  <a16:creationId xmlns:a16="http://schemas.microsoft.com/office/drawing/2014/main" id="{00000000-0008-0000-1B00-00003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16</xdr:row>
          <xdr:rowOff>0</xdr:rowOff>
        </xdr:from>
        <xdr:to>
          <xdr:col>9</xdr:col>
          <xdr:colOff>752475</xdr:colOff>
          <xdr:row>16</xdr:row>
          <xdr:rowOff>381000</xdr:rowOff>
        </xdr:to>
        <xdr:sp macro="" textlink="">
          <xdr:nvSpPr>
            <xdr:cNvPr id="55350" name="Check Box 54" hidden="1">
              <a:extLst>
                <a:ext uri="{63B3BB69-23CF-44E3-9099-C40C66FF867C}">
                  <a14:compatExt spid="_x0000_s55350"/>
                </a:ext>
                <a:ext uri="{FF2B5EF4-FFF2-40B4-BE49-F238E27FC236}">
                  <a16:creationId xmlns:a16="http://schemas.microsoft.com/office/drawing/2014/main" id="{00000000-0008-0000-1B00-00003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17</xdr:row>
          <xdr:rowOff>0</xdr:rowOff>
        </xdr:from>
        <xdr:to>
          <xdr:col>9</xdr:col>
          <xdr:colOff>752475</xdr:colOff>
          <xdr:row>17</xdr:row>
          <xdr:rowOff>381000</xdr:rowOff>
        </xdr:to>
        <xdr:sp macro="" textlink="">
          <xdr:nvSpPr>
            <xdr:cNvPr id="55351" name="Check Box 55" hidden="1">
              <a:extLst>
                <a:ext uri="{63B3BB69-23CF-44E3-9099-C40C66FF867C}">
                  <a14:compatExt spid="_x0000_s55351"/>
                </a:ext>
                <a:ext uri="{FF2B5EF4-FFF2-40B4-BE49-F238E27FC236}">
                  <a16:creationId xmlns:a16="http://schemas.microsoft.com/office/drawing/2014/main" id="{00000000-0008-0000-1B00-00003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</xdr:row>
          <xdr:rowOff>0</xdr:rowOff>
        </xdr:from>
        <xdr:to>
          <xdr:col>10</xdr:col>
          <xdr:colOff>752475</xdr:colOff>
          <xdr:row>15</xdr:row>
          <xdr:rowOff>381000</xdr:rowOff>
        </xdr:to>
        <xdr:sp macro="" textlink="">
          <xdr:nvSpPr>
            <xdr:cNvPr id="55352" name="Check Box 56" hidden="1">
              <a:extLst>
                <a:ext uri="{63B3BB69-23CF-44E3-9099-C40C66FF867C}">
                  <a14:compatExt spid="_x0000_s55352"/>
                </a:ext>
                <a:ext uri="{FF2B5EF4-FFF2-40B4-BE49-F238E27FC236}">
                  <a16:creationId xmlns:a16="http://schemas.microsoft.com/office/drawing/2014/main" id="{00000000-0008-0000-1B00-00003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16</xdr:row>
          <xdr:rowOff>0</xdr:rowOff>
        </xdr:from>
        <xdr:to>
          <xdr:col>10</xdr:col>
          <xdr:colOff>752475</xdr:colOff>
          <xdr:row>16</xdr:row>
          <xdr:rowOff>381000</xdr:rowOff>
        </xdr:to>
        <xdr:sp macro="" textlink="">
          <xdr:nvSpPr>
            <xdr:cNvPr id="55353" name="Check Box 57" hidden="1">
              <a:extLst>
                <a:ext uri="{63B3BB69-23CF-44E3-9099-C40C66FF867C}">
                  <a14:compatExt spid="_x0000_s55353"/>
                </a:ext>
                <a:ext uri="{FF2B5EF4-FFF2-40B4-BE49-F238E27FC236}">
                  <a16:creationId xmlns:a16="http://schemas.microsoft.com/office/drawing/2014/main" id="{00000000-0008-0000-1B00-000039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17</xdr:row>
          <xdr:rowOff>0</xdr:rowOff>
        </xdr:from>
        <xdr:to>
          <xdr:col>10</xdr:col>
          <xdr:colOff>752475</xdr:colOff>
          <xdr:row>17</xdr:row>
          <xdr:rowOff>381000</xdr:rowOff>
        </xdr:to>
        <xdr:sp macro="" textlink="">
          <xdr:nvSpPr>
            <xdr:cNvPr id="55354" name="Check Box 58" hidden="1">
              <a:extLst>
                <a:ext uri="{63B3BB69-23CF-44E3-9099-C40C66FF867C}">
                  <a14:compatExt spid="_x0000_s55354"/>
                </a:ext>
                <a:ext uri="{FF2B5EF4-FFF2-40B4-BE49-F238E27FC236}">
                  <a16:creationId xmlns:a16="http://schemas.microsoft.com/office/drawing/2014/main" id="{00000000-0008-0000-1B00-00003A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18</xdr:row>
          <xdr:rowOff>0</xdr:rowOff>
        </xdr:from>
        <xdr:to>
          <xdr:col>9</xdr:col>
          <xdr:colOff>752475</xdr:colOff>
          <xdr:row>18</xdr:row>
          <xdr:rowOff>381000</xdr:rowOff>
        </xdr:to>
        <xdr:sp macro="" textlink="">
          <xdr:nvSpPr>
            <xdr:cNvPr id="55355" name="Check Box 59" hidden="1">
              <a:extLst>
                <a:ext uri="{63B3BB69-23CF-44E3-9099-C40C66FF867C}">
                  <a14:compatExt spid="_x0000_s55355"/>
                </a:ext>
                <a:ext uri="{FF2B5EF4-FFF2-40B4-BE49-F238E27FC236}">
                  <a16:creationId xmlns:a16="http://schemas.microsoft.com/office/drawing/2014/main" id="{00000000-0008-0000-1B00-00003B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19</xdr:row>
          <xdr:rowOff>0</xdr:rowOff>
        </xdr:from>
        <xdr:to>
          <xdr:col>9</xdr:col>
          <xdr:colOff>752475</xdr:colOff>
          <xdr:row>19</xdr:row>
          <xdr:rowOff>381000</xdr:rowOff>
        </xdr:to>
        <xdr:sp macro="" textlink="">
          <xdr:nvSpPr>
            <xdr:cNvPr id="55356" name="Check Box 60" hidden="1">
              <a:extLst>
                <a:ext uri="{63B3BB69-23CF-44E3-9099-C40C66FF867C}">
                  <a14:compatExt spid="_x0000_s55356"/>
                </a:ext>
                <a:ext uri="{FF2B5EF4-FFF2-40B4-BE49-F238E27FC236}">
                  <a16:creationId xmlns:a16="http://schemas.microsoft.com/office/drawing/2014/main" id="{00000000-0008-0000-1B00-00003C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20</xdr:row>
          <xdr:rowOff>0</xdr:rowOff>
        </xdr:from>
        <xdr:to>
          <xdr:col>9</xdr:col>
          <xdr:colOff>752475</xdr:colOff>
          <xdr:row>20</xdr:row>
          <xdr:rowOff>381000</xdr:rowOff>
        </xdr:to>
        <xdr:sp macro="" textlink="">
          <xdr:nvSpPr>
            <xdr:cNvPr id="55357" name="Check Box 61" hidden="1">
              <a:extLst>
                <a:ext uri="{63B3BB69-23CF-44E3-9099-C40C66FF867C}">
                  <a14:compatExt spid="_x0000_s55357"/>
                </a:ext>
                <a:ext uri="{FF2B5EF4-FFF2-40B4-BE49-F238E27FC236}">
                  <a16:creationId xmlns:a16="http://schemas.microsoft.com/office/drawing/2014/main" id="{00000000-0008-0000-1B00-00003D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18</xdr:row>
          <xdr:rowOff>0</xdr:rowOff>
        </xdr:from>
        <xdr:to>
          <xdr:col>10</xdr:col>
          <xdr:colOff>752475</xdr:colOff>
          <xdr:row>18</xdr:row>
          <xdr:rowOff>381000</xdr:rowOff>
        </xdr:to>
        <xdr:sp macro="" textlink="">
          <xdr:nvSpPr>
            <xdr:cNvPr id="55358" name="Check Box 62" hidden="1">
              <a:extLst>
                <a:ext uri="{63B3BB69-23CF-44E3-9099-C40C66FF867C}">
                  <a14:compatExt spid="_x0000_s55358"/>
                </a:ext>
                <a:ext uri="{FF2B5EF4-FFF2-40B4-BE49-F238E27FC236}">
                  <a16:creationId xmlns:a16="http://schemas.microsoft.com/office/drawing/2014/main" id="{00000000-0008-0000-1B00-00003E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19</xdr:row>
          <xdr:rowOff>0</xdr:rowOff>
        </xdr:from>
        <xdr:to>
          <xdr:col>10</xdr:col>
          <xdr:colOff>752475</xdr:colOff>
          <xdr:row>19</xdr:row>
          <xdr:rowOff>381000</xdr:rowOff>
        </xdr:to>
        <xdr:sp macro="" textlink="">
          <xdr:nvSpPr>
            <xdr:cNvPr id="55359" name="Check Box 63" hidden="1">
              <a:extLst>
                <a:ext uri="{63B3BB69-23CF-44E3-9099-C40C66FF867C}">
                  <a14:compatExt spid="_x0000_s55359"/>
                </a:ext>
                <a:ext uri="{FF2B5EF4-FFF2-40B4-BE49-F238E27FC236}">
                  <a16:creationId xmlns:a16="http://schemas.microsoft.com/office/drawing/2014/main" id="{00000000-0008-0000-1B00-00003F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20</xdr:row>
          <xdr:rowOff>0</xdr:rowOff>
        </xdr:from>
        <xdr:to>
          <xdr:col>10</xdr:col>
          <xdr:colOff>752475</xdr:colOff>
          <xdr:row>20</xdr:row>
          <xdr:rowOff>381000</xdr:rowOff>
        </xdr:to>
        <xdr:sp macro="" textlink="">
          <xdr:nvSpPr>
            <xdr:cNvPr id="55360" name="Check Box 64" hidden="1">
              <a:extLst>
                <a:ext uri="{63B3BB69-23CF-44E3-9099-C40C66FF867C}">
                  <a14:compatExt spid="_x0000_s55360"/>
                </a:ext>
                <a:ext uri="{FF2B5EF4-FFF2-40B4-BE49-F238E27FC236}">
                  <a16:creationId xmlns:a16="http://schemas.microsoft.com/office/drawing/2014/main" id="{00000000-0008-0000-1B00-000040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21</xdr:row>
          <xdr:rowOff>0</xdr:rowOff>
        </xdr:from>
        <xdr:to>
          <xdr:col>9</xdr:col>
          <xdr:colOff>752475</xdr:colOff>
          <xdr:row>21</xdr:row>
          <xdr:rowOff>381000</xdr:rowOff>
        </xdr:to>
        <xdr:sp macro="" textlink="">
          <xdr:nvSpPr>
            <xdr:cNvPr id="55361" name="Check Box 65" hidden="1">
              <a:extLst>
                <a:ext uri="{63B3BB69-23CF-44E3-9099-C40C66FF867C}">
                  <a14:compatExt spid="_x0000_s55361"/>
                </a:ext>
                <a:ext uri="{FF2B5EF4-FFF2-40B4-BE49-F238E27FC236}">
                  <a16:creationId xmlns:a16="http://schemas.microsoft.com/office/drawing/2014/main" id="{00000000-0008-0000-1B00-00004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22</xdr:row>
          <xdr:rowOff>0</xdr:rowOff>
        </xdr:from>
        <xdr:to>
          <xdr:col>9</xdr:col>
          <xdr:colOff>752475</xdr:colOff>
          <xdr:row>22</xdr:row>
          <xdr:rowOff>381000</xdr:rowOff>
        </xdr:to>
        <xdr:sp macro="" textlink="">
          <xdr:nvSpPr>
            <xdr:cNvPr id="55362" name="Check Box 66" hidden="1">
              <a:extLst>
                <a:ext uri="{63B3BB69-23CF-44E3-9099-C40C66FF867C}">
                  <a14:compatExt spid="_x0000_s55362"/>
                </a:ext>
                <a:ext uri="{FF2B5EF4-FFF2-40B4-BE49-F238E27FC236}">
                  <a16:creationId xmlns:a16="http://schemas.microsoft.com/office/drawing/2014/main" id="{00000000-0008-0000-1B00-00004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23</xdr:row>
          <xdr:rowOff>0</xdr:rowOff>
        </xdr:from>
        <xdr:to>
          <xdr:col>9</xdr:col>
          <xdr:colOff>752475</xdr:colOff>
          <xdr:row>23</xdr:row>
          <xdr:rowOff>381000</xdr:rowOff>
        </xdr:to>
        <xdr:sp macro="" textlink="">
          <xdr:nvSpPr>
            <xdr:cNvPr id="55363" name="Check Box 67" hidden="1">
              <a:extLst>
                <a:ext uri="{63B3BB69-23CF-44E3-9099-C40C66FF867C}">
                  <a14:compatExt spid="_x0000_s55363"/>
                </a:ext>
                <a:ext uri="{FF2B5EF4-FFF2-40B4-BE49-F238E27FC236}">
                  <a16:creationId xmlns:a16="http://schemas.microsoft.com/office/drawing/2014/main" id="{00000000-0008-0000-1B00-00004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21</xdr:row>
          <xdr:rowOff>0</xdr:rowOff>
        </xdr:from>
        <xdr:to>
          <xdr:col>10</xdr:col>
          <xdr:colOff>752475</xdr:colOff>
          <xdr:row>21</xdr:row>
          <xdr:rowOff>381000</xdr:rowOff>
        </xdr:to>
        <xdr:sp macro="" textlink="">
          <xdr:nvSpPr>
            <xdr:cNvPr id="55364" name="Check Box 68" hidden="1">
              <a:extLst>
                <a:ext uri="{63B3BB69-23CF-44E3-9099-C40C66FF867C}">
                  <a14:compatExt spid="_x0000_s55364"/>
                </a:ext>
                <a:ext uri="{FF2B5EF4-FFF2-40B4-BE49-F238E27FC236}">
                  <a16:creationId xmlns:a16="http://schemas.microsoft.com/office/drawing/2014/main" id="{00000000-0008-0000-1B00-00004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22</xdr:row>
          <xdr:rowOff>0</xdr:rowOff>
        </xdr:from>
        <xdr:to>
          <xdr:col>10</xdr:col>
          <xdr:colOff>752475</xdr:colOff>
          <xdr:row>22</xdr:row>
          <xdr:rowOff>381000</xdr:rowOff>
        </xdr:to>
        <xdr:sp macro="" textlink="">
          <xdr:nvSpPr>
            <xdr:cNvPr id="55365" name="Check Box 69" hidden="1">
              <a:extLst>
                <a:ext uri="{63B3BB69-23CF-44E3-9099-C40C66FF867C}">
                  <a14:compatExt spid="_x0000_s55365"/>
                </a:ext>
                <a:ext uri="{FF2B5EF4-FFF2-40B4-BE49-F238E27FC236}">
                  <a16:creationId xmlns:a16="http://schemas.microsoft.com/office/drawing/2014/main" id="{00000000-0008-0000-1B00-00004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23</xdr:row>
          <xdr:rowOff>0</xdr:rowOff>
        </xdr:from>
        <xdr:to>
          <xdr:col>10</xdr:col>
          <xdr:colOff>752475</xdr:colOff>
          <xdr:row>23</xdr:row>
          <xdr:rowOff>381000</xdr:rowOff>
        </xdr:to>
        <xdr:sp macro="" textlink="">
          <xdr:nvSpPr>
            <xdr:cNvPr id="55366" name="Check Box 70" hidden="1">
              <a:extLst>
                <a:ext uri="{63B3BB69-23CF-44E3-9099-C40C66FF867C}">
                  <a14:compatExt spid="_x0000_s55366"/>
                </a:ext>
                <a:ext uri="{FF2B5EF4-FFF2-40B4-BE49-F238E27FC236}">
                  <a16:creationId xmlns:a16="http://schemas.microsoft.com/office/drawing/2014/main" id="{00000000-0008-0000-1B00-00004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24</xdr:row>
          <xdr:rowOff>0</xdr:rowOff>
        </xdr:from>
        <xdr:to>
          <xdr:col>9</xdr:col>
          <xdr:colOff>752475</xdr:colOff>
          <xdr:row>24</xdr:row>
          <xdr:rowOff>381000</xdr:rowOff>
        </xdr:to>
        <xdr:sp macro="" textlink="">
          <xdr:nvSpPr>
            <xdr:cNvPr id="55367" name="Check Box 71" hidden="1">
              <a:extLst>
                <a:ext uri="{63B3BB69-23CF-44E3-9099-C40C66FF867C}">
                  <a14:compatExt spid="_x0000_s55367"/>
                </a:ext>
                <a:ext uri="{FF2B5EF4-FFF2-40B4-BE49-F238E27FC236}">
                  <a16:creationId xmlns:a16="http://schemas.microsoft.com/office/drawing/2014/main" id="{00000000-0008-0000-1B00-00004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25</xdr:row>
          <xdr:rowOff>0</xdr:rowOff>
        </xdr:from>
        <xdr:to>
          <xdr:col>9</xdr:col>
          <xdr:colOff>752475</xdr:colOff>
          <xdr:row>25</xdr:row>
          <xdr:rowOff>381000</xdr:rowOff>
        </xdr:to>
        <xdr:sp macro="" textlink="">
          <xdr:nvSpPr>
            <xdr:cNvPr id="55368" name="Check Box 72" hidden="1">
              <a:extLst>
                <a:ext uri="{63B3BB69-23CF-44E3-9099-C40C66FF867C}">
                  <a14:compatExt spid="_x0000_s55368"/>
                </a:ext>
                <a:ext uri="{FF2B5EF4-FFF2-40B4-BE49-F238E27FC236}">
                  <a16:creationId xmlns:a16="http://schemas.microsoft.com/office/drawing/2014/main" id="{00000000-0008-0000-1B00-00004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26</xdr:row>
          <xdr:rowOff>0</xdr:rowOff>
        </xdr:from>
        <xdr:to>
          <xdr:col>9</xdr:col>
          <xdr:colOff>752475</xdr:colOff>
          <xdr:row>26</xdr:row>
          <xdr:rowOff>381000</xdr:rowOff>
        </xdr:to>
        <xdr:sp macro="" textlink="">
          <xdr:nvSpPr>
            <xdr:cNvPr id="55369" name="Check Box 73" hidden="1">
              <a:extLst>
                <a:ext uri="{63B3BB69-23CF-44E3-9099-C40C66FF867C}">
                  <a14:compatExt spid="_x0000_s55369"/>
                </a:ext>
                <a:ext uri="{FF2B5EF4-FFF2-40B4-BE49-F238E27FC236}">
                  <a16:creationId xmlns:a16="http://schemas.microsoft.com/office/drawing/2014/main" id="{00000000-0008-0000-1B00-000049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752475</xdr:colOff>
          <xdr:row>24</xdr:row>
          <xdr:rowOff>381000</xdr:rowOff>
        </xdr:to>
        <xdr:sp macro="" textlink="">
          <xdr:nvSpPr>
            <xdr:cNvPr id="55370" name="Check Box 74" hidden="1">
              <a:extLst>
                <a:ext uri="{63B3BB69-23CF-44E3-9099-C40C66FF867C}">
                  <a14:compatExt spid="_x0000_s55370"/>
                </a:ext>
                <a:ext uri="{FF2B5EF4-FFF2-40B4-BE49-F238E27FC236}">
                  <a16:creationId xmlns:a16="http://schemas.microsoft.com/office/drawing/2014/main" id="{00000000-0008-0000-1B00-00004A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25</xdr:row>
          <xdr:rowOff>0</xdr:rowOff>
        </xdr:from>
        <xdr:to>
          <xdr:col>10</xdr:col>
          <xdr:colOff>752475</xdr:colOff>
          <xdr:row>25</xdr:row>
          <xdr:rowOff>381000</xdr:rowOff>
        </xdr:to>
        <xdr:sp macro="" textlink="">
          <xdr:nvSpPr>
            <xdr:cNvPr id="55371" name="Check Box 75" hidden="1">
              <a:extLst>
                <a:ext uri="{63B3BB69-23CF-44E3-9099-C40C66FF867C}">
                  <a14:compatExt spid="_x0000_s55371"/>
                </a:ext>
                <a:ext uri="{FF2B5EF4-FFF2-40B4-BE49-F238E27FC236}">
                  <a16:creationId xmlns:a16="http://schemas.microsoft.com/office/drawing/2014/main" id="{00000000-0008-0000-1B00-00004B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26</xdr:row>
          <xdr:rowOff>0</xdr:rowOff>
        </xdr:from>
        <xdr:to>
          <xdr:col>10</xdr:col>
          <xdr:colOff>752475</xdr:colOff>
          <xdr:row>26</xdr:row>
          <xdr:rowOff>381000</xdr:rowOff>
        </xdr:to>
        <xdr:sp macro="" textlink="">
          <xdr:nvSpPr>
            <xdr:cNvPr id="55372" name="Check Box 76" hidden="1">
              <a:extLst>
                <a:ext uri="{63B3BB69-23CF-44E3-9099-C40C66FF867C}">
                  <a14:compatExt spid="_x0000_s55372"/>
                </a:ext>
                <a:ext uri="{FF2B5EF4-FFF2-40B4-BE49-F238E27FC236}">
                  <a16:creationId xmlns:a16="http://schemas.microsoft.com/office/drawing/2014/main" id="{00000000-0008-0000-1B00-00004C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27</xdr:row>
          <xdr:rowOff>0</xdr:rowOff>
        </xdr:from>
        <xdr:to>
          <xdr:col>9</xdr:col>
          <xdr:colOff>752475</xdr:colOff>
          <xdr:row>27</xdr:row>
          <xdr:rowOff>381000</xdr:rowOff>
        </xdr:to>
        <xdr:sp macro="" textlink="">
          <xdr:nvSpPr>
            <xdr:cNvPr id="55373" name="Check Box 77" hidden="1">
              <a:extLst>
                <a:ext uri="{63B3BB69-23CF-44E3-9099-C40C66FF867C}">
                  <a14:compatExt spid="_x0000_s55373"/>
                </a:ext>
                <a:ext uri="{FF2B5EF4-FFF2-40B4-BE49-F238E27FC236}">
                  <a16:creationId xmlns:a16="http://schemas.microsoft.com/office/drawing/2014/main" id="{00000000-0008-0000-1B00-00004D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27</xdr:row>
          <xdr:rowOff>0</xdr:rowOff>
        </xdr:from>
        <xdr:to>
          <xdr:col>10</xdr:col>
          <xdr:colOff>752475</xdr:colOff>
          <xdr:row>27</xdr:row>
          <xdr:rowOff>381000</xdr:rowOff>
        </xdr:to>
        <xdr:sp macro="" textlink="">
          <xdr:nvSpPr>
            <xdr:cNvPr id="55374" name="Check Box 78" hidden="1">
              <a:extLst>
                <a:ext uri="{63B3BB69-23CF-44E3-9099-C40C66FF867C}">
                  <a14:compatExt spid="_x0000_s55374"/>
                </a:ext>
                <a:ext uri="{FF2B5EF4-FFF2-40B4-BE49-F238E27FC236}">
                  <a16:creationId xmlns:a16="http://schemas.microsoft.com/office/drawing/2014/main" id="{00000000-0008-0000-1B00-00004E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28</xdr:row>
          <xdr:rowOff>0</xdr:rowOff>
        </xdr:from>
        <xdr:to>
          <xdr:col>9</xdr:col>
          <xdr:colOff>752475</xdr:colOff>
          <xdr:row>29</xdr:row>
          <xdr:rowOff>85725</xdr:rowOff>
        </xdr:to>
        <xdr:sp macro="" textlink="">
          <xdr:nvSpPr>
            <xdr:cNvPr id="55375" name="Check Box 79" hidden="1">
              <a:extLst>
                <a:ext uri="{63B3BB69-23CF-44E3-9099-C40C66FF867C}">
                  <a14:compatExt spid="_x0000_s55375"/>
                </a:ext>
                <a:ext uri="{FF2B5EF4-FFF2-40B4-BE49-F238E27FC236}">
                  <a16:creationId xmlns:a16="http://schemas.microsoft.com/office/drawing/2014/main" id="{00000000-0008-0000-1B00-00004F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28</xdr:row>
          <xdr:rowOff>0</xdr:rowOff>
        </xdr:from>
        <xdr:to>
          <xdr:col>10</xdr:col>
          <xdr:colOff>752475</xdr:colOff>
          <xdr:row>29</xdr:row>
          <xdr:rowOff>85725</xdr:rowOff>
        </xdr:to>
        <xdr:sp macro="" textlink="">
          <xdr:nvSpPr>
            <xdr:cNvPr id="55376" name="Check Box 80" hidden="1">
              <a:extLst>
                <a:ext uri="{63B3BB69-23CF-44E3-9099-C40C66FF867C}">
                  <a14:compatExt spid="_x0000_s55376"/>
                </a:ext>
                <a:ext uri="{FF2B5EF4-FFF2-40B4-BE49-F238E27FC236}">
                  <a16:creationId xmlns:a16="http://schemas.microsoft.com/office/drawing/2014/main" id="{00000000-0008-0000-1B00-000050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Users\Jacinto\Desktop\TRABAJO%20PTE\FOR%2004%20054.%20Formato%20Cartas%20de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Users\Paola\Desktop\CARTA%20CONTROL%20CROMO%20VI%20(2)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https://chemicallaboratory-my.sharepoint.com/personal/coordinacionsuelos_chemilab_com_co/Documents/Escritorio/SRL/GRASAS%20Y%20ACEITES%20GRAVIMETR&#205;A/PARA%20EL%20FINNIS%201111111/PLANTILLAS%20EN%20ARREGLO/FOR%2004%20054.%20Formato%20Cartas%20de%20Control.xlsx?C3B58894" TargetMode="External"/><Relationship Id="rId1" Type="http://schemas.openxmlformats.org/officeDocument/2006/relationships/externalLinkPath" Target="file:///\\C3B58894\FOR%2004%20054.%20Formato%20Cartas%20de%20Contro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Laboratorio\2016%20HOJAS%20DE%20CALCULO\2016%20HOJAS%20DE%20CALCULO\AGUAS\SOLIDOS%20DISUELTOS%20GRAVIMETRIA\PLANTILLAS%20EN%20ARREGLO\FOR%2004%20054.%20Formato%20Cartas%20de%20Contro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milab-server\Users\Jacinto\Desktop\PARA%20EL%20FINNIS%20111\PLANTILLAS%20EN%20ARREGLO\FOR%2004%20054.%20Formato%20Cartas%20de%20Contro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emicallaboratory-my.sharepoint.com/Users/Orlando%20Galeano/Desktop/SRL%202/Terminados/2012/CARTAS%20CONTROL%20AGUAS/CARTA%20CONTROL%20CLORURO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alistas\2012\CARTAS%20CONTROL%20AGUAS\CARTA%20CONTROL%20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alistas\PC%20CHEMILAB%20LAB%202012\2012\CARTAS%20CONTROL%20AGUAS\CARTA%20CONTROL%20DUREZA%20CALCI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2012\CARTAS%20CONTROL%20AGUAS\CARTA%20CONTROL%20CLORUR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\CARTAS%20CONTROL%20AGUAS\CARTA%20CONTROL%20GRASAS%20Y%20ACEI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alistas\CARTA%20CONTROL%20SOLIDOS%20DISUELT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Publico\CARTA%20CONTROL%20DUREZA%20TOT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Laboratorio\2016%20HOJAS%20DE%20CALCULO\2016%20HOJAS%20DE%20CALCULO\AGUAS\SOLIDOS%20SUSPENDIDOS%20TOTALES\PLANTILLAS%20EN%20ARREGLO\FOR%2004%20054.%20Formato%20Cartas%20de%20Contro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LABORATORIO%202014\2014%20HOJAS%20DE%20CALCULO\AGUAS\DUREZAS\DUREZA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b-server\Laboratorio\2016%20HOJAS%20DE%20CALCULO\2016%20HOJAS%20DE%20CALCULO\AGUAS\ORTOFOSFATOS\AGUAS\AGUAS\PARA%20EL%20FINNIS%20111\PLANTILLAS%20EN%20ARREGLO\FOR%2004%20054.%20Formato%20Cartas%20de%20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  <sheetName val="PREP CURVA DE CALIBRACION"/>
    </sheetNames>
    <sheetDataSet>
      <sheetData sheetId="0" refreshError="1"/>
      <sheetData sheetId="1">
        <row r="7">
          <cell r="D7" t="str">
            <v>Resultado</v>
          </cell>
        </row>
      </sheetData>
      <sheetData sheetId="2"/>
      <sheetData sheetId="3">
        <row r="7">
          <cell r="R7" t="e">
            <v>#VALUE!</v>
          </cell>
        </row>
      </sheetData>
      <sheetData sheetId="4">
        <row r="6">
          <cell r="F6" t="str">
            <v>**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</sheetData>
      <sheetData sheetId="7">
        <row r="7">
          <cell r="D7" t="str">
            <v>Resultado</v>
          </cell>
        </row>
      </sheetData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a 2011"/>
      <sheetName val="Instrucciones"/>
      <sheetName val="Carta 1"/>
      <sheetName val="Carta 2"/>
      <sheetName val="Carta 3"/>
      <sheetName val="Resúmen"/>
      <sheetName val="Formato"/>
      <sheetName val="."/>
      <sheetName val="Mak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R7">
            <v>0.99903529819180248</v>
          </cell>
        </row>
        <row r="44">
          <cell r="F44" t="e">
            <v>#REF!</v>
          </cell>
        </row>
      </sheetData>
      <sheetData sheetId="6" refreshError="1">
        <row r="6">
          <cell r="F6" t="str">
            <v>**</v>
          </cell>
        </row>
        <row r="20">
          <cell r="G20" t="b">
            <v>1</v>
          </cell>
        </row>
      </sheetData>
      <sheetData sheetId="7" refreshError="1">
        <row r="18">
          <cell r="D18" t="str">
            <v>Carta</v>
          </cell>
        </row>
      </sheetData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  <sheetName val="Gráfico1"/>
      <sheetName val="PREP CURVA DE CALIBRACION"/>
      <sheetName val="Gráfico2"/>
      <sheetName val="CURVA CALIBRACION"/>
    </sheetNames>
    <sheetDataSet>
      <sheetData sheetId="0" refreshError="1"/>
      <sheetData sheetId="1">
        <row r="7">
          <cell r="D7" t="str">
            <v>Resultado</v>
          </cell>
        </row>
      </sheetData>
      <sheetData sheetId="2"/>
      <sheetData sheetId="3">
        <row r="7">
          <cell r="R7" t="e">
            <v>#VALUE!</v>
          </cell>
        </row>
      </sheetData>
      <sheetData sheetId="4">
        <row r="6">
          <cell r="F6" t="str">
            <v>**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</sheetData>
      <sheetData sheetId="7">
        <row r="7">
          <cell r="D7" t="str">
            <v>Resultado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  <sheetName val="CURVA CALIBRACION"/>
    </sheetNames>
    <sheetDataSet>
      <sheetData sheetId="0" refreshError="1"/>
      <sheetData sheetId="1">
        <row r="7">
          <cell r="D7" t="str">
            <v>Resultado</v>
          </cell>
        </row>
      </sheetData>
      <sheetData sheetId="2"/>
      <sheetData sheetId="3"/>
      <sheetData sheetId="4">
        <row r="7">
          <cell r="R7" t="e">
            <v>#VALUE!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</sheetData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2"/>
      <sheetName val="Carta 1"/>
      <sheetName val="Carta 2"/>
      <sheetName val="Carta 3"/>
      <sheetName val="Resúmen"/>
      <sheetName val="Formato"/>
      <sheetName val="."/>
      <sheetName val="Makron"/>
    </sheetNames>
    <sheetDataSet>
      <sheetData sheetId="0" refreshError="1"/>
      <sheetData sheetId="1">
        <row r="7">
          <cell r="D7" t="str">
            <v>Resultado</v>
          </cell>
        </row>
      </sheetData>
      <sheetData sheetId="2"/>
      <sheetData sheetId="3"/>
      <sheetData sheetId="4">
        <row r="7">
          <cell r="R7" t="e">
            <v>#VALUE!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</sheetData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.C 2"/>
      <sheetName val="Carta 2"/>
      <sheetName val="Carta 3"/>
      <sheetName val="Resúmen"/>
      <sheetName val="Formato"/>
      <sheetName val="."/>
      <sheetName val="Makron"/>
      <sheetName val="Carta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a Hach"/>
      <sheetName val="Carta Hach2"/>
      <sheetName val="Carta Hach3"/>
      <sheetName val="Carta 2011 Thermo"/>
      <sheetName val="Instrucciones"/>
      <sheetName val="Carta 1"/>
      <sheetName val="Carta 3"/>
      <sheetName val="Resúmen"/>
      <sheetName val="Formato"/>
      <sheetName val="."/>
      <sheetName val="Makron"/>
      <sheetName val="Carta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">
          <cell r="F6" t="str">
            <v>**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a 2011"/>
      <sheetName val="Instrucciones"/>
      <sheetName val="Carta 1"/>
      <sheetName val="Carta 2"/>
      <sheetName val="Carta 3"/>
      <sheetName val="Resúmen"/>
      <sheetName val="Formato"/>
      <sheetName val="."/>
      <sheetName val="Makron"/>
      <sheetName val="Carta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R7">
            <v>0.99990073949079361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.C 2"/>
      <sheetName val="Carta 2"/>
      <sheetName val="Carta 3"/>
      <sheetName val="Resúmen"/>
      <sheetName val="Formato"/>
      <sheetName val="."/>
      <sheetName val="Makron"/>
      <sheetName val="Carta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R7">
            <v>0.99010435850214851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</sheetData>
      <sheetData sheetId="6" refreshError="1">
        <row r="6">
          <cell r="F6" t="str">
            <v>**</v>
          </cell>
        </row>
        <row r="7">
          <cell r="F7" t="str">
            <v>*</v>
          </cell>
        </row>
      </sheetData>
      <sheetData sheetId="7" refreshError="1">
        <row r="23">
          <cell r="D23" t="str">
            <v>Nueva carta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</sheetNames>
    <sheetDataSet>
      <sheetData sheetId="0" refreshError="1"/>
      <sheetData sheetId="1">
        <row r="2">
          <cell r="R2">
            <v>2</v>
          </cell>
        </row>
      </sheetData>
      <sheetData sheetId="2">
        <row r="7">
          <cell r="P7" t="str">
            <v>(m-2s)</v>
          </cell>
        </row>
      </sheetData>
      <sheetData sheetId="3"/>
      <sheetData sheetId="4">
        <row r="7">
          <cell r="R7">
            <v>0.98857352581355518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</sheetData>
      <sheetData sheetId="5">
        <row r="6">
          <cell r="F6" t="str">
            <v>**</v>
          </cell>
        </row>
        <row r="7">
          <cell r="F7" t="str">
            <v>*</v>
          </cell>
        </row>
      </sheetData>
      <sheetData sheetId="6">
        <row r="23">
          <cell r="D23" t="str">
            <v>Nueva carta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a 2011 (sthandard) "/>
      <sheetName val="Carta 2011 (sonda)"/>
      <sheetName val="Instrucciones"/>
      <sheetName val="Carta 1 (sonda)"/>
      <sheetName val="Carta 2 (sonda)"/>
      <sheetName val="Carta 3"/>
      <sheetName val="Resúmen"/>
      <sheetName val="Formato"/>
      <sheetName val="."/>
      <sheetName val="Makron"/>
      <sheetName val="Carta 2012 SONDA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R7" t="e">
            <v>#REF!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</sheetData>
      <sheetData sheetId="7" refreshError="1">
        <row r="6">
          <cell r="F6" t="str">
            <v>**</v>
          </cell>
        </row>
        <row r="7">
          <cell r="F7" t="str">
            <v>*</v>
          </cell>
        </row>
      </sheetData>
      <sheetData sheetId="8" refreshError="1">
        <row r="23">
          <cell r="D23" t="str">
            <v>Nueva carta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</sheetNames>
    <sheetDataSet>
      <sheetData sheetId="0" refreshError="1"/>
      <sheetData sheetId="1"/>
      <sheetData sheetId="2"/>
      <sheetData sheetId="3"/>
      <sheetData sheetId="4">
        <row r="7">
          <cell r="R7">
            <v>0.99258529375538862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7">
          <cell r="F7" t="str">
            <v>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  <row r="23">
          <cell r="D23" t="str">
            <v>Nueva carta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Carta 1"/>
      <sheetName val="Carta 2"/>
      <sheetName val="Carta 3"/>
      <sheetName val="Resúmen"/>
      <sheetName val="Formato"/>
      <sheetName val="."/>
      <sheetName val="Makron"/>
      <sheetName val="CURVA CALIBRACION"/>
    </sheetNames>
    <sheetDataSet>
      <sheetData sheetId="0" refreshError="1"/>
      <sheetData sheetId="1">
        <row r="7">
          <cell r="D7" t="str">
            <v>Resultado</v>
          </cell>
        </row>
      </sheetData>
      <sheetData sheetId="2"/>
      <sheetData sheetId="3"/>
      <sheetData sheetId="4">
        <row r="7">
          <cell r="R7" t="e">
            <v>#VALUE!</v>
          </cell>
        </row>
        <row r="8">
          <cell r="R8" t="str">
            <v>Carta 1</v>
          </cell>
        </row>
        <row r="9">
          <cell r="R9" t="str">
            <v>Carta 2</v>
          </cell>
        </row>
        <row r="10">
          <cell r="R10" t="str">
            <v>Carta 2</v>
          </cell>
        </row>
        <row r="11">
          <cell r="R11" t="str">
            <v>Carta 3</v>
          </cell>
        </row>
        <row r="12">
          <cell r="R12" t="str">
            <v>Carta 4</v>
          </cell>
        </row>
        <row r="13">
          <cell r="R13" t="str">
            <v>Carta 5</v>
          </cell>
        </row>
        <row r="14">
          <cell r="R14" t="str">
            <v>Carta 6</v>
          </cell>
        </row>
        <row r="15">
          <cell r="R15" t="str">
            <v>Carta 7</v>
          </cell>
        </row>
        <row r="16">
          <cell r="R16" t="str">
            <v>Carta 8</v>
          </cell>
        </row>
        <row r="17">
          <cell r="R17" t="str">
            <v>Carta 9</v>
          </cell>
        </row>
        <row r="18">
          <cell r="R18" t="str">
            <v>Carta 10</v>
          </cell>
        </row>
        <row r="19">
          <cell r="R19" t="str">
            <v>Carta 11</v>
          </cell>
        </row>
        <row r="20">
          <cell r="R20" t="str">
            <v>Carta 2</v>
          </cell>
        </row>
        <row r="21">
          <cell r="R21" t="str">
            <v>Carta 2</v>
          </cell>
        </row>
        <row r="22">
          <cell r="R22" t="str">
            <v>Carta 2</v>
          </cell>
        </row>
        <row r="23">
          <cell r="R23" t="str">
            <v>Carta 2</v>
          </cell>
        </row>
        <row r="24">
          <cell r="R24" t="str">
            <v>Carta 3</v>
          </cell>
        </row>
        <row r="25">
          <cell r="R25" t="str">
            <v>Carta 4</v>
          </cell>
        </row>
        <row r="26">
          <cell r="R26" t="str">
            <v>Carta 2</v>
          </cell>
        </row>
        <row r="27">
          <cell r="R27" t="str">
            <v>Carta 3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7">
          <cell r="F7" t="str">
            <v>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  <row r="23">
          <cell r="D23" t="str">
            <v>Nueva carta</v>
          </cell>
        </row>
      </sheetData>
      <sheetData sheetId="7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ICA"/>
      <sheetName val="MAGNESICA"/>
      <sheetName val="Carta 1"/>
      <sheetName val="CARTA C. DUREZA TOTAL"/>
      <sheetName val="Carta 2014"/>
      <sheetName val="CARTA C. DUREZA CALCICA"/>
      <sheetName val="TOTAL"/>
    </sheetNames>
    <sheetDataSet>
      <sheetData sheetId="0">
        <row r="18">
          <cell r="A18" t="str">
            <v>AGUA</v>
          </cell>
          <cell r="B18">
            <v>41766</v>
          </cell>
          <cell r="C18" t="str">
            <v>BLANCO</v>
          </cell>
          <cell r="D18" t="str">
            <v>AGUA</v>
          </cell>
          <cell r="E18">
            <v>50</v>
          </cell>
          <cell r="F18">
            <v>0</v>
          </cell>
          <cell r="G18">
            <v>0</v>
          </cell>
          <cell r="H18">
            <v>9.9399999999999992E-3</v>
          </cell>
          <cell r="I18">
            <v>1</v>
          </cell>
          <cell r="J18" t="str">
            <v>MPGC</v>
          </cell>
          <cell r="K18" t="str">
            <v>&lt;4,39</v>
          </cell>
        </row>
        <row r="19">
          <cell r="A19" t="str">
            <v>100 mg/L</v>
          </cell>
          <cell r="B19">
            <v>41766</v>
          </cell>
          <cell r="C19" t="str">
            <v>ESTANDAR</v>
          </cell>
          <cell r="D19" t="str">
            <v>100 mg/L</v>
          </cell>
          <cell r="E19">
            <v>50</v>
          </cell>
          <cell r="F19">
            <v>0</v>
          </cell>
          <cell r="G19">
            <v>5.05</v>
          </cell>
          <cell r="H19">
            <v>9.9399999999999992E-3</v>
          </cell>
          <cell r="I19">
            <v>1</v>
          </cell>
          <cell r="J19" t="str">
            <v>MPGC</v>
          </cell>
          <cell r="K19">
            <v>100.39399999999998</v>
          </cell>
        </row>
        <row r="20">
          <cell r="A20" t="str">
            <v>9.2 mg</v>
          </cell>
          <cell r="B20">
            <v>41766</v>
          </cell>
          <cell r="C20" t="str">
            <v>ESTANDAR</v>
          </cell>
          <cell r="D20" t="str">
            <v>9.2 mg</v>
          </cell>
          <cell r="E20">
            <v>100</v>
          </cell>
          <cell r="F20">
            <v>0</v>
          </cell>
          <cell r="G20">
            <v>1</v>
          </cell>
          <cell r="H20">
            <v>9.9399999999999992E-3</v>
          </cell>
          <cell r="I20">
            <v>1</v>
          </cell>
          <cell r="J20" t="str">
            <v>MPGC</v>
          </cell>
          <cell r="K20">
            <v>9.94</v>
          </cell>
        </row>
        <row r="21">
          <cell r="A21" t="str">
            <v>500 mg/L</v>
          </cell>
          <cell r="B21">
            <v>41766</v>
          </cell>
          <cell r="C21" t="str">
            <v>ESTANDAR</v>
          </cell>
          <cell r="D21" t="str">
            <v>500 mg/L</v>
          </cell>
          <cell r="E21">
            <v>10</v>
          </cell>
          <cell r="F21">
            <v>0</v>
          </cell>
          <cell r="G21">
            <v>5.2</v>
          </cell>
          <cell r="H21">
            <v>9.9000000000000008E-3</v>
          </cell>
          <cell r="I21">
            <v>1</v>
          </cell>
          <cell r="J21" t="str">
            <v>MPGC</v>
          </cell>
          <cell r="K21">
            <v>514.80000000000007</v>
          </cell>
        </row>
        <row r="22">
          <cell r="A22" t="str">
            <v>MI 6427</v>
          </cell>
          <cell r="B22">
            <v>41766</v>
          </cell>
          <cell r="C22" t="str">
            <v>Al</v>
          </cell>
          <cell r="D22" t="str">
            <v>MI 6427</v>
          </cell>
          <cell r="E22">
            <v>50</v>
          </cell>
          <cell r="F22">
            <v>0</v>
          </cell>
          <cell r="G22">
            <v>1.1499999999999999</v>
          </cell>
          <cell r="H22">
            <v>9.9000000000000008E-3</v>
          </cell>
          <cell r="I22">
            <v>1</v>
          </cell>
          <cell r="J22" t="str">
            <v>MPGC</v>
          </cell>
          <cell r="K22">
            <v>22.77</v>
          </cell>
        </row>
        <row r="23">
          <cell r="A23" t="str">
            <v>MI 6427</v>
          </cell>
          <cell r="B23">
            <v>41766</v>
          </cell>
          <cell r="C23" t="str">
            <v xml:space="preserve"> Dup</v>
          </cell>
          <cell r="D23" t="str">
            <v>MI 6427</v>
          </cell>
          <cell r="E23">
            <v>50</v>
          </cell>
          <cell r="F23">
            <v>0</v>
          </cell>
          <cell r="G23">
            <v>1.1499999999999999</v>
          </cell>
          <cell r="H23">
            <v>9.9000000000000008E-3</v>
          </cell>
          <cell r="I23">
            <v>1</v>
          </cell>
          <cell r="J23" t="str">
            <v>MPGC</v>
          </cell>
          <cell r="K23">
            <v>22.77</v>
          </cell>
        </row>
        <row r="24">
          <cell r="A24">
            <v>0</v>
          </cell>
          <cell r="K24">
            <v>0</v>
          </cell>
        </row>
        <row r="25">
          <cell r="A25">
            <v>0</v>
          </cell>
          <cell r="K25">
            <v>0</v>
          </cell>
        </row>
        <row r="26">
          <cell r="A26">
            <v>0</v>
          </cell>
          <cell r="K26">
            <v>0</v>
          </cell>
        </row>
        <row r="27">
          <cell r="A27">
            <v>0</v>
          </cell>
          <cell r="K27">
            <v>0</v>
          </cell>
        </row>
        <row r="28">
          <cell r="A28">
            <v>0</v>
          </cell>
          <cell r="K28">
            <v>0</v>
          </cell>
        </row>
        <row r="29">
          <cell r="A29">
            <v>0</v>
          </cell>
          <cell r="K29">
            <v>0</v>
          </cell>
        </row>
        <row r="30">
          <cell r="A30">
            <v>0</v>
          </cell>
          <cell r="K30">
            <v>0</v>
          </cell>
        </row>
        <row r="31">
          <cell r="A31">
            <v>0</v>
          </cell>
          <cell r="K31">
            <v>0</v>
          </cell>
        </row>
        <row r="32">
          <cell r="A32">
            <v>0</v>
          </cell>
          <cell r="K32">
            <v>0</v>
          </cell>
        </row>
        <row r="33">
          <cell r="A33">
            <v>0</v>
          </cell>
          <cell r="K33">
            <v>0</v>
          </cell>
        </row>
        <row r="34">
          <cell r="A34">
            <v>0</v>
          </cell>
          <cell r="K34">
            <v>0</v>
          </cell>
        </row>
        <row r="35">
          <cell r="A35">
            <v>0</v>
          </cell>
          <cell r="K35">
            <v>0</v>
          </cell>
        </row>
        <row r="36">
          <cell r="A36">
            <v>0</v>
          </cell>
          <cell r="K36">
            <v>0</v>
          </cell>
        </row>
        <row r="37">
          <cell r="A37">
            <v>0</v>
          </cell>
          <cell r="K37">
            <v>0</v>
          </cell>
        </row>
        <row r="38">
          <cell r="A38">
            <v>0</v>
          </cell>
          <cell r="K38">
            <v>0</v>
          </cell>
        </row>
        <row r="39">
          <cell r="A39">
            <v>0</v>
          </cell>
          <cell r="K39">
            <v>0</v>
          </cell>
        </row>
        <row r="40">
          <cell r="A40">
            <v>0</v>
          </cell>
          <cell r="K40">
            <v>0</v>
          </cell>
        </row>
        <row r="41">
          <cell r="A41">
            <v>0</v>
          </cell>
          <cell r="K41">
            <v>0</v>
          </cell>
        </row>
        <row r="42">
          <cell r="A42">
            <v>0</v>
          </cell>
          <cell r="K42">
            <v>0</v>
          </cell>
        </row>
        <row r="43">
          <cell r="A43">
            <v>0</v>
          </cell>
          <cell r="K43">
            <v>0</v>
          </cell>
        </row>
        <row r="44">
          <cell r="A44">
            <v>0</v>
          </cell>
          <cell r="K44">
            <v>0</v>
          </cell>
        </row>
        <row r="45">
          <cell r="A45">
            <v>0</v>
          </cell>
          <cell r="K45">
            <v>0</v>
          </cell>
        </row>
        <row r="46">
          <cell r="A46">
            <v>0</v>
          </cell>
          <cell r="K46">
            <v>0</v>
          </cell>
        </row>
        <row r="47">
          <cell r="A47">
            <v>0</v>
          </cell>
          <cell r="K47">
            <v>0</v>
          </cell>
        </row>
        <row r="48">
          <cell r="A48">
            <v>0</v>
          </cell>
          <cell r="K48">
            <v>0</v>
          </cell>
        </row>
        <row r="49">
          <cell r="A49">
            <v>0</v>
          </cell>
          <cell r="K49">
            <v>0</v>
          </cell>
        </row>
        <row r="50">
          <cell r="A50">
            <v>0</v>
          </cell>
          <cell r="K50">
            <v>0</v>
          </cell>
        </row>
        <row r="51">
          <cell r="A51">
            <v>0</v>
          </cell>
          <cell r="K51">
            <v>0</v>
          </cell>
        </row>
        <row r="52">
          <cell r="A52">
            <v>0</v>
          </cell>
          <cell r="K52">
            <v>0</v>
          </cell>
        </row>
        <row r="53">
          <cell r="A53">
            <v>0</v>
          </cell>
          <cell r="K53">
            <v>0</v>
          </cell>
        </row>
        <row r="54">
          <cell r="A54">
            <v>0</v>
          </cell>
          <cell r="K54">
            <v>0</v>
          </cell>
        </row>
        <row r="55">
          <cell r="A55">
            <v>0</v>
          </cell>
          <cell r="K55">
            <v>0</v>
          </cell>
        </row>
        <row r="56">
          <cell r="A56">
            <v>0</v>
          </cell>
          <cell r="K56">
            <v>0</v>
          </cell>
        </row>
        <row r="57">
          <cell r="A57">
            <v>0</v>
          </cell>
          <cell r="K57">
            <v>0</v>
          </cell>
        </row>
        <row r="58">
          <cell r="A58">
            <v>0</v>
          </cell>
          <cell r="K58">
            <v>0</v>
          </cell>
        </row>
        <row r="59">
          <cell r="A59">
            <v>0</v>
          </cell>
          <cell r="K59">
            <v>0</v>
          </cell>
        </row>
        <row r="60">
          <cell r="A60">
            <v>0</v>
          </cell>
          <cell r="K60">
            <v>0</v>
          </cell>
        </row>
        <row r="61">
          <cell r="A61">
            <v>0</v>
          </cell>
          <cell r="K61">
            <v>0</v>
          </cell>
        </row>
        <row r="62">
          <cell r="A62">
            <v>0</v>
          </cell>
          <cell r="K62">
            <v>0</v>
          </cell>
        </row>
        <row r="63">
          <cell r="A63">
            <v>0</v>
          </cell>
          <cell r="K63">
            <v>0</v>
          </cell>
        </row>
        <row r="64">
          <cell r="A64">
            <v>0</v>
          </cell>
          <cell r="K64">
            <v>0</v>
          </cell>
        </row>
        <row r="65">
          <cell r="A65">
            <v>0</v>
          </cell>
          <cell r="K65">
            <v>0</v>
          </cell>
        </row>
        <row r="66">
          <cell r="A66">
            <v>0</v>
          </cell>
          <cell r="K66">
            <v>0</v>
          </cell>
        </row>
        <row r="67">
          <cell r="A67">
            <v>0</v>
          </cell>
          <cell r="K67">
            <v>0</v>
          </cell>
        </row>
        <row r="68">
          <cell r="A68">
            <v>0</v>
          </cell>
          <cell r="K68">
            <v>0</v>
          </cell>
        </row>
        <row r="69">
          <cell r="A69">
            <v>0</v>
          </cell>
          <cell r="K69">
            <v>0</v>
          </cell>
        </row>
        <row r="70">
          <cell r="A70">
            <v>0</v>
          </cell>
          <cell r="K70">
            <v>0</v>
          </cell>
        </row>
        <row r="71">
          <cell r="A71">
            <v>0</v>
          </cell>
          <cell r="K71">
            <v>0</v>
          </cell>
        </row>
        <row r="72">
          <cell r="A72">
            <v>0</v>
          </cell>
          <cell r="K72">
            <v>0</v>
          </cell>
        </row>
        <row r="73">
          <cell r="A73">
            <v>0</v>
          </cell>
          <cell r="K73">
            <v>0</v>
          </cell>
        </row>
        <row r="74">
          <cell r="A74">
            <v>0</v>
          </cell>
          <cell r="K74">
            <v>0</v>
          </cell>
        </row>
        <row r="75">
          <cell r="A75">
            <v>0</v>
          </cell>
          <cell r="K75">
            <v>0</v>
          </cell>
        </row>
        <row r="76">
          <cell r="A76">
            <v>0</v>
          </cell>
          <cell r="K76">
            <v>0</v>
          </cell>
        </row>
        <row r="77">
          <cell r="A77">
            <v>0</v>
          </cell>
          <cell r="K77">
            <v>0</v>
          </cell>
        </row>
        <row r="78">
          <cell r="A78">
            <v>0</v>
          </cell>
          <cell r="K78">
            <v>0</v>
          </cell>
        </row>
        <row r="79">
          <cell r="A79">
            <v>0</v>
          </cell>
          <cell r="K79">
            <v>0</v>
          </cell>
        </row>
        <row r="80">
          <cell r="A80">
            <v>0</v>
          </cell>
          <cell r="K80">
            <v>0</v>
          </cell>
        </row>
        <row r="81">
          <cell r="A81">
            <v>0</v>
          </cell>
          <cell r="K81">
            <v>0</v>
          </cell>
        </row>
        <row r="82">
          <cell r="A82">
            <v>0</v>
          </cell>
          <cell r="K82">
            <v>0</v>
          </cell>
        </row>
        <row r="83">
          <cell r="A83">
            <v>0</v>
          </cell>
          <cell r="K83">
            <v>0</v>
          </cell>
        </row>
        <row r="84">
          <cell r="A84">
            <v>0</v>
          </cell>
          <cell r="K84">
            <v>0</v>
          </cell>
        </row>
        <row r="85">
          <cell r="A85">
            <v>0</v>
          </cell>
          <cell r="K85">
            <v>0</v>
          </cell>
        </row>
        <row r="86">
          <cell r="A86">
            <v>0</v>
          </cell>
          <cell r="K86">
            <v>0</v>
          </cell>
        </row>
        <row r="87">
          <cell r="A87">
            <v>0</v>
          </cell>
          <cell r="K87">
            <v>0</v>
          </cell>
        </row>
        <row r="88">
          <cell r="A88">
            <v>0</v>
          </cell>
          <cell r="K88">
            <v>0</v>
          </cell>
        </row>
        <row r="89">
          <cell r="A89">
            <v>0</v>
          </cell>
          <cell r="K89">
            <v>0</v>
          </cell>
        </row>
        <row r="90">
          <cell r="A90">
            <v>0</v>
          </cell>
          <cell r="K90">
            <v>0</v>
          </cell>
        </row>
        <row r="91">
          <cell r="A91">
            <v>0</v>
          </cell>
          <cell r="K91">
            <v>0</v>
          </cell>
        </row>
        <row r="92">
          <cell r="A92">
            <v>0</v>
          </cell>
          <cell r="K92">
            <v>0</v>
          </cell>
        </row>
        <row r="93">
          <cell r="A93">
            <v>0</v>
          </cell>
          <cell r="K93">
            <v>0</v>
          </cell>
        </row>
        <row r="94">
          <cell r="A94">
            <v>0</v>
          </cell>
          <cell r="K94">
            <v>0</v>
          </cell>
        </row>
        <row r="95">
          <cell r="A95">
            <v>0</v>
          </cell>
          <cell r="K95">
            <v>0</v>
          </cell>
        </row>
        <row r="96">
          <cell r="A96">
            <v>0</v>
          </cell>
          <cell r="K96">
            <v>0</v>
          </cell>
        </row>
        <row r="97">
          <cell r="A97">
            <v>0</v>
          </cell>
          <cell r="K97">
            <v>0</v>
          </cell>
        </row>
        <row r="98">
          <cell r="A98">
            <v>0</v>
          </cell>
          <cell r="K98">
            <v>0</v>
          </cell>
        </row>
        <row r="99">
          <cell r="A99">
            <v>0</v>
          </cell>
          <cell r="K99">
            <v>0</v>
          </cell>
        </row>
        <row r="100">
          <cell r="A100">
            <v>0</v>
          </cell>
          <cell r="K100">
            <v>0</v>
          </cell>
        </row>
        <row r="101">
          <cell r="A101">
            <v>0</v>
          </cell>
          <cell r="K101">
            <v>0</v>
          </cell>
        </row>
        <row r="102">
          <cell r="A102">
            <v>0</v>
          </cell>
          <cell r="K102">
            <v>0</v>
          </cell>
        </row>
        <row r="103">
          <cell r="A103">
            <v>0</v>
          </cell>
          <cell r="K103">
            <v>0</v>
          </cell>
        </row>
        <row r="104">
          <cell r="A104">
            <v>0</v>
          </cell>
          <cell r="K104">
            <v>0</v>
          </cell>
        </row>
        <row r="105">
          <cell r="A105">
            <v>0</v>
          </cell>
          <cell r="K105">
            <v>0</v>
          </cell>
        </row>
        <row r="106">
          <cell r="A106">
            <v>0</v>
          </cell>
          <cell r="K106">
            <v>0</v>
          </cell>
        </row>
        <row r="107">
          <cell r="A107">
            <v>0</v>
          </cell>
          <cell r="K107">
            <v>0</v>
          </cell>
        </row>
        <row r="108">
          <cell r="A108">
            <v>0</v>
          </cell>
          <cell r="K108">
            <v>0</v>
          </cell>
        </row>
        <row r="109">
          <cell r="A109">
            <v>0</v>
          </cell>
          <cell r="K109">
            <v>0</v>
          </cell>
        </row>
        <row r="110">
          <cell r="A110">
            <v>0</v>
          </cell>
          <cell r="K110">
            <v>0</v>
          </cell>
        </row>
        <row r="111">
          <cell r="A111">
            <v>0</v>
          </cell>
          <cell r="K111">
            <v>0</v>
          </cell>
        </row>
        <row r="112">
          <cell r="A112">
            <v>0</v>
          </cell>
          <cell r="K112">
            <v>0</v>
          </cell>
        </row>
        <row r="113">
          <cell r="A113">
            <v>0</v>
          </cell>
          <cell r="K113">
            <v>0</v>
          </cell>
        </row>
        <row r="114">
          <cell r="A114">
            <v>0</v>
          </cell>
          <cell r="K114">
            <v>0</v>
          </cell>
        </row>
        <row r="115">
          <cell r="A115">
            <v>0</v>
          </cell>
          <cell r="K115">
            <v>0</v>
          </cell>
        </row>
        <row r="116">
          <cell r="A116">
            <v>0</v>
          </cell>
          <cell r="K116">
            <v>0</v>
          </cell>
        </row>
        <row r="117">
          <cell r="A117">
            <v>0</v>
          </cell>
          <cell r="K117">
            <v>0</v>
          </cell>
        </row>
        <row r="118">
          <cell r="A118">
            <v>0</v>
          </cell>
          <cell r="K118">
            <v>0</v>
          </cell>
        </row>
        <row r="119">
          <cell r="A119">
            <v>0</v>
          </cell>
          <cell r="K119">
            <v>0</v>
          </cell>
        </row>
        <row r="120">
          <cell r="A120">
            <v>0</v>
          </cell>
          <cell r="K120">
            <v>0</v>
          </cell>
        </row>
        <row r="121">
          <cell r="A121">
            <v>0</v>
          </cell>
          <cell r="K121">
            <v>0</v>
          </cell>
        </row>
        <row r="122">
          <cell r="A122">
            <v>0</v>
          </cell>
          <cell r="K122">
            <v>0</v>
          </cell>
        </row>
        <row r="123">
          <cell r="A123">
            <v>0</v>
          </cell>
          <cell r="K123">
            <v>0</v>
          </cell>
        </row>
        <row r="124">
          <cell r="A124">
            <v>0</v>
          </cell>
          <cell r="K124">
            <v>0</v>
          </cell>
        </row>
        <row r="125">
          <cell r="A125">
            <v>0</v>
          </cell>
          <cell r="K125">
            <v>0</v>
          </cell>
        </row>
        <row r="126">
          <cell r="A126">
            <v>0</v>
          </cell>
          <cell r="K126">
            <v>0</v>
          </cell>
        </row>
        <row r="127">
          <cell r="A127">
            <v>0</v>
          </cell>
          <cell r="K127">
            <v>0</v>
          </cell>
        </row>
        <row r="128">
          <cell r="A128">
            <v>0</v>
          </cell>
          <cell r="K128">
            <v>0</v>
          </cell>
        </row>
        <row r="129">
          <cell r="A129">
            <v>0</v>
          </cell>
          <cell r="K129">
            <v>0</v>
          </cell>
        </row>
        <row r="130">
          <cell r="A130">
            <v>0</v>
          </cell>
          <cell r="K130">
            <v>0</v>
          </cell>
        </row>
        <row r="131">
          <cell r="A131">
            <v>0</v>
          </cell>
          <cell r="K131">
            <v>0</v>
          </cell>
        </row>
        <row r="132">
          <cell r="A132">
            <v>0</v>
          </cell>
          <cell r="K132">
            <v>0</v>
          </cell>
        </row>
        <row r="133">
          <cell r="A133">
            <v>0</v>
          </cell>
          <cell r="K133">
            <v>0</v>
          </cell>
        </row>
        <row r="134">
          <cell r="A134">
            <v>0</v>
          </cell>
          <cell r="K134">
            <v>0</v>
          </cell>
        </row>
        <row r="135">
          <cell r="A135">
            <v>0</v>
          </cell>
          <cell r="K135">
            <v>0</v>
          </cell>
        </row>
        <row r="136">
          <cell r="A136">
            <v>0</v>
          </cell>
          <cell r="K136">
            <v>0</v>
          </cell>
        </row>
        <row r="137">
          <cell r="A137">
            <v>0</v>
          </cell>
          <cell r="K137">
            <v>0</v>
          </cell>
        </row>
        <row r="138">
          <cell r="A138">
            <v>0</v>
          </cell>
          <cell r="K138">
            <v>0</v>
          </cell>
        </row>
        <row r="139">
          <cell r="A139">
            <v>0</v>
          </cell>
          <cell r="K139">
            <v>0</v>
          </cell>
        </row>
        <row r="140">
          <cell r="A140">
            <v>0</v>
          </cell>
          <cell r="K140">
            <v>0</v>
          </cell>
        </row>
        <row r="141">
          <cell r="A141">
            <v>0</v>
          </cell>
          <cell r="K141">
            <v>0</v>
          </cell>
        </row>
        <row r="142">
          <cell r="A142">
            <v>0</v>
          </cell>
          <cell r="K142">
            <v>0</v>
          </cell>
        </row>
        <row r="143">
          <cell r="A143">
            <v>0</v>
          </cell>
          <cell r="K143">
            <v>0</v>
          </cell>
        </row>
        <row r="144">
          <cell r="A144">
            <v>0</v>
          </cell>
          <cell r="K144">
            <v>0</v>
          </cell>
        </row>
        <row r="145">
          <cell r="A145">
            <v>0</v>
          </cell>
          <cell r="K145">
            <v>0</v>
          </cell>
        </row>
        <row r="146">
          <cell r="A146">
            <v>0</v>
          </cell>
          <cell r="K146">
            <v>0</v>
          </cell>
        </row>
        <row r="147">
          <cell r="A147">
            <v>0</v>
          </cell>
          <cell r="K147">
            <v>0</v>
          </cell>
        </row>
        <row r="148">
          <cell r="A148">
            <v>0</v>
          </cell>
          <cell r="K148">
            <v>0</v>
          </cell>
        </row>
        <row r="149">
          <cell r="A149">
            <v>0</v>
          </cell>
          <cell r="K149">
            <v>0</v>
          </cell>
        </row>
        <row r="150">
          <cell r="A150">
            <v>0</v>
          </cell>
          <cell r="K150">
            <v>0</v>
          </cell>
        </row>
        <row r="151">
          <cell r="A151">
            <v>0</v>
          </cell>
          <cell r="K151">
            <v>0</v>
          </cell>
        </row>
        <row r="152">
          <cell r="A152">
            <v>0</v>
          </cell>
          <cell r="K152">
            <v>0</v>
          </cell>
        </row>
        <row r="153">
          <cell r="A153">
            <v>0</v>
          </cell>
          <cell r="K153">
            <v>0</v>
          </cell>
        </row>
        <row r="154">
          <cell r="A154">
            <v>0</v>
          </cell>
          <cell r="K154">
            <v>0</v>
          </cell>
        </row>
        <row r="155">
          <cell r="A155">
            <v>0</v>
          </cell>
          <cell r="K155">
            <v>0</v>
          </cell>
        </row>
        <row r="156">
          <cell r="A156">
            <v>0</v>
          </cell>
          <cell r="K156">
            <v>0</v>
          </cell>
        </row>
        <row r="157">
          <cell r="A157">
            <v>0</v>
          </cell>
          <cell r="K157">
            <v>0</v>
          </cell>
        </row>
        <row r="158">
          <cell r="A158">
            <v>0</v>
          </cell>
          <cell r="K158">
            <v>0</v>
          </cell>
        </row>
        <row r="159">
          <cell r="A159">
            <v>0</v>
          </cell>
          <cell r="K159">
            <v>0</v>
          </cell>
        </row>
        <row r="160">
          <cell r="A160">
            <v>0</v>
          </cell>
          <cell r="K160">
            <v>0</v>
          </cell>
        </row>
        <row r="161">
          <cell r="A161">
            <v>0</v>
          </cell>
          <cell r="K161">
            <v>0</v>
          </cell>
        </row>
        <row r="162">
          <cell r="A162">
            <v>0</v>
          </cell>
          <cell r="K162">
            <v>0</v>
          </cell>
        </row>
        <row r="163">
          <cell r="A163">
            <v>0</v>
          </cell>
          <cell r="K163">
            <v>0</v>
          </cell>
        </row>
        <row r="164">
          <cell r="A164">
            <v>0</v>
          </cell>
          <cell r="K164">
            <v>0</v>
          </cell>
        </row>
        <row r="165">
          <cell r="A165">
            <v>0</v>
          </cell>
          <cell r="K165">
            <v>0</v>
          </cell>
        </row>
        <row r="166">
          <cell r="A166">
            <v>0</v>
          </cell>
          <cell r="K166">
            <v>0</v>
          </cell>
        </row>
        <row r="167">
          <cell r="A167">
            <v>0</v>
          </cell>
          <cell r="K167">
            <v>0</v>
          </cell>
        </row>
        <row r="168">
          <cell r="A168">
            <v>0</v>
          </cell>
          <cell r="K168">
            <v>0</v>
          </cell>
        </row>
        <row r="169">
          <cell r="A169">
            <v>0</v>
          </cell>
          <cell r="K169">
            <v>0</v>
          </cell>
        </row>
        <row r="170">
          <cell r="A170">
            <v>0</v>
          </cell>
          <cell r="K170">
            <v>0</v>
          </cell>
        </row>
        <row r="171">
          <cell r="A171">
            <v>0</v>
          </cell>
          <cell r="K171">
            <v>0</v>
          </cell>
        </row>
        <row r="172">
          <cell r="A172">
            <v>0</v>
          </cell>
          <cell r="K172">
            <v>0</v>
          </cell>
        </row>
        <row r="173">
          <cell r="A173">
            <v>0</v>
          </cell>
          <cell r="K173">
            <v>0</v>
          </cell>
        </row>
        <row r="174">
          <cell r="A174">
            <v>0</v>
          </cell>
          <cell r="K174">
            <v>0</v>
          </cell>
        </row>
        <row r="175">
          <cell r="A175">
            <v>0</v>
          </cell>
          <cell r="K175">
            <v>0</v>
          </cell>
        </row>
        <row r="176">
          <cell r="A176">
            <v>0</v>
          </cell>
          <cell r="K176">
            <v>0</v>
          </cell>
        </row>
        <row r="177">
          <cell r="A177">
            <v>0</v>
          </cell>
          <cell r="K177">
            <v>0</v>
          </cell>
        </row>
        <row r="178">
          <cell r="A178">
            <v>0</v>
          </cell>
          <cell r="K178">
            <v>0</v>
          </cell>
        </row>
        <row r="179">
          <cell r="A179">
            <v>0</v>
          </cell>
          <cell r="K179">
            <v>0</v>
          </cell>
        </row>
        <row r="180">
          <cell r="A180">
            <v>0</v>
          </cell>
          <cell r="K180">
            <v>0</v>
          </cell>
        </row>
        <row r="181">
          <cell r="A181">
            <v>0</v>
          </cell>
          <cell r="K181">
            <v>0</v>
          </cell>
        </row>
        <row r="182">
          <cell r="A182">
            <v>0</v>
          </cell>
          <cell r="K182">
            <v>0</v>
          </cell>
        </row>
        <row r="183">
          <cell r="A183">
            <v>0</v>
          </cell>
          <cell r="K183">
            <v>0</v>
          </cell>
        </row>
        <row r="184">
          <cell r="A184">
            <v>0</v>
          </cell>
          <cell r="K184">
            <v>0</v>
          </cell>
        </row>
        <row r="185">
          <cell r="A185">
            <v>0</v>
          </cell>
          <cell r="K185">
            <v>0</v>
          </cell>
        </row>
        <row r="186">
          <cell r="A186">
            <v>0</v>
          </cell>
          <cell r="K186">
            <v>0</v>
          </cell>
        </row>
        <row r="187">
          <cell r="A187">
            <v>0</v>
          </cell>
          <cell r="K187">
            <v>0</v>
          </cell>
        </row>
        <row r="188">
          <cell r="A188">
            <v>0</v>
          </cell>
          <cell r="K188">
            <v>0</v>
          </cell>
        </row>
        <row r="189">
          <cell r="A189">
            <v>0</v>
          </cell>
          <cell r="K189">
            <v>0</v>
          </cell>
        </row>
        <row r="190">
          <cell r="A190">
            <v>0</v>
          </cell>
          <cell r="K190">
            <v>0</v>
          </cell>
        </row>
        <row r="191">
          <cell r="A191">
            <v>0</v>
          </cell>
          <cell r="K191">
            <v>0</v>
          </cell>
        </row>
        <row r="192">
          <cell r="A192">
            <v>0</v>
          </cell>
          <cell r="K192">
            <v>0</v>
          </cell>
        </row>
        <row r="193">
          <cell r="A193">
            <v>0</v>
          </cell>
          <cell r="K193">
            <v>0</v>
          </cell>
        </row>
        <row r="194">
          <cell r="A194">
            <v>0</v>
          </cell>
          <cell r="K194">
            <v>0</v>
          </cell>
        </row>
        <row r="195">
          <cell r="A195">
            <v>0</v>
          </cell>
          <cell r="K195">
            <v>0</v>
          </cell>
        </row>
        <row r="196">
          <cell r="A196">
            <v>0</v>
          </cell>
          <cell r="K196">
            <v>0</v>
          </cell>
        </row>
        <row r="197">
          <cell r="A197">
            <v>0</v>
          </cell>
          <cell r="K197">
            <v>0</v>
          </cell>
        </row>
        <row r="198">
          <cell r="A198">
            <v>0</v>
          </cell>
          <cell r="K198">
            <v>0</v>
          </cell>
        </row>
        <row r="199">
          <cell r="A199">
            <v>0</v>
          </cell>
          <cell r="K199">
            <v>0</v>
          </cell>
        </row>
        <row r="200">
          <cell r="A200">
            <v>0</v>
          </cell>
          <cell r="K200">
            <v>0</v>
          </cell>
        </row>
        <row r="201">
          <cell r="A201">
            <v>0</v>
          </cell>
          <cell r="K201">
            <v>0</v>
          </cell>
        </row>
        <row r="202">
          <cell r="A202">
            <v>0</v>
          </cell>
          <cell r="K202">
            <v>0</v>
          </cell>
        </row>
        <row r="203">
          <cell r="A203">
            <v>0</v>
          </cell>
          <cell r="K203">
            <v>0</v>
          </cell>
        </row>
        <row r="204">
          <cell r="A204">
            <v>0</v>
          </cell>
          <cell r="K204">
            <v>0</v>
          </cell>
        </row>
        <row r="205">
          <cell r="A205">
            <v>0</v>
          </cell>
          <cell r="K205">
            <v>0</v>
          </cell>
        </row>
        <row r="206">
          <cell r="A206">
            <v>0</v>
          </cell>
          <cell r="K206">
            <v>0</v>
          </cell>
        </row>
        <row r="207">
          <cell r="A207">
            <v>0</v>
          </cell>
          <cell r="K207">
            <v>0</v>
          </cell>
        </row>
        <row r="208">
          <cell r="A208">
            <v>0</v>
          </cell>
          <cell r="K208">
            <v>0</v>
          </cell>
        </row>
        <row r="209">
          <cell r="A209">
            <v>0</v>
          </cell>
          <cell r="K209">
            <v>0</v>
          </cell>
        </row>
        <row r="210">
          <cell r="A210">
            <v>0</v>
          </cell>
          <cell r="K210">
            <v>0</v>
          </cell>
        </row>
        <row r="211">
          <cell r="A211">
            <v>0</v>
          </cell>
          <cell r="K211">
            <v>0</v>
          </cell>
        </row>
        <row r="212">
          <cell r="A212">
            <v>0</v>
          </cell>
          <cell r="K212">
            <v>0</v>
          </cell>
        </row>
        <row r="213">
          <cell r="A213">
            <v>0</v>
          </cell>
          <cell r="K213">
            <v>0</v>
          </cell>
        </row>
        <row r="214">
          <cell r="A214">
            <v>0</v>
          </cell>
          <cell r="K214">
            <v>0</v>
          </cell>
        </row>
        <row r="215">
          <cell r="A215">
            <v>0</v>
          </cell>
          <cell r="K215">
            <v>0</v>
          </cell>
        </row>
        <row r="216">
          <cell r="A216">
            <v>0</v>
          </cell>
          <cell r="K216">
            <v>0</v>
          </cell>
        </row>
        <row r="217">
          <cell r="A217">
            <v>0</v>
          </cell>
          <cell r="K217">
            <v>0</v>
          </cell>
        </row>
        <row r="218">
          <cell r="A218">
            <v>0</v>
          </cell>
          <cell r="K218">
            <v>0</v>
          </cell>
        </row>
        <row r="219">
          <cell r="A219">
            <v>0</v>
          </cell>
          <cell r="K219">
            <v>0</v>
          </cell>
        </row>
        <row r="220">
          <cell r="A220">
            <v>0</v>
          </cell>
          <cell r="K220">
            <v>0</v>
          </cell>
        </row>
        <row r="221">
          <cell r="A221">
            <v>0</v>
          </cell>
          <cell r="K221">
            <v>0</v>
          </cell>
        </row>
        <row r="222">
          <cell r="A222">
            <v>0</v>
          </cell>
          <cell r="K222">
            <v>0</v>
          </cell>
        </row>
        <row r="223">
          <cell r="A223">
            <v>0</v>
          </cell>
          <cell r="K223">
            <v>0</v>
          </cell>
        </row>
        <row r="224">
          <cell r="A224">
            <v>0</v>
          </cell>
          <cell r="K224">
            <v>0</v>
          </cell>
        </row>
        <row r="225">
          <cell r="A225">
            <v>0</v>
          </cell>
          <cell r="K225">
            <v>0</v>
          </cell>
        </row>
        <row r="226">
          <cell r="A226">
            <v>0</v>
          </cell>
          <cell r="K226">
            <v>0</v>
          </cell>
        </row>
        <row r="227">
          <cell r="A227">
            <v>0</v>
          </cell>
          <cell r="K227">
            <v>0</v>
          </cell>
        </row>
        <row r="228">
          <cell r="A228">
            <v>0</v>
          </cell>
          <cell r="K228">
            <v>0</v>
          </cell>
        </row>
        <row r="229">
          <cell r="A229">
            <v>0</v>
          </cell>
          <cell r="K229">
            <v>0</v>
          </cell>
        </row>
        <row r="230">
          <cell r="A230">
            <v>0</v>
          </cell>
          <cell r="K230">
            <v>0</v>
          </cell>
        </row>
        <row r="231">
          <cell r="A231">
            <v>0</v>
          </cell>
          <cell r="K231">
            <v>0</v>
          </cell>
        </row>
        <row r="232">
          <cell r="A232">
            <v>0</v>
          </cell>
          <cell r="K232">
            <v>0</v>
          </cell>
        </row>
        <row r="233">
          <cell r="A233">
            <v>0</v>
          </cell>
          <cell r="K233">
            <v>0</v>
          </cell>
        </row>
        <row r="234">
          <cell r="A234">
            <v>0</v>
          </cell>
          <cell r="K234">
            <v>0</v>
          </cell>
        </row>
        <row r="235">
          <cell r="A235">
            <v>0</v>
          </cell>
          <cell r="K235">
            <v>0</v>
          </cell>
        </row>
        <row r="236">
          <cell r="A236">
            <v>0</v>
          </cell>
          <cell r="K236">
            <v>0</v>
          </cell>
        </row>
        <row r="237">
          <cell r="A237">
            <v>0</v>
          </cell>
          <cell r="K237">
            <v>0</v>
          </cell>
        </row>
        <row r="238">
          <cell r="A238">
            <v>0</v>
          </cell>
          <cell r="K238">
            <v>0</v>
          </cell>
        </row>
        <row r="239">
          <cell r="A239">
            <v>0</v>
          </cell>
          <cell r="K239">
            <v>0</v>
          </cell>
        </row>
        <row r="240">
          <cell r="A240">
            <v>0</v>
          </cell>
          <cell r="K240">
            <v>0</v>
          </cell>
        </row>
        <row r="241">
          <cell r="A241">
            <v>0</v>
          </cell>
          <cell r="K241">
            <v>0</v>
          </cell>
        </row>
        <row r="242">
          <cell r="A242">
            <v>0</v>
          </cell>
          <cell r="K242">
            <v>0</v>
          </cell>
        </row>
        <row r="243">
          <cell r="A243">
            <v>0</v>
          </cell>
          <cell r="K243">
            <v>0</v>
          </cell>
        </row>
        <row r="244">
          <cell r="A244">
            <v>0</v>
          </cell>
          <cell r="K244">
            <v>0</v>
          </cell>
        </row>
        <row r="245">
          <cell r="A245">
            <v>0</v>
          </cell>
          <cell r="K245">
            <v>0</v>
          </cell>
        </row>
        <row r="246">
          <cell r="A246">
            <v>0</v>
          </cell>
          <cell r="K246">
            <v>0</v>
          </cell>
        </row>
        <row r="247">
          <cell r="A247">
            <v>0</v>
          </cell>
          <cell r="K247">
            <v>0</v>
          </cell>
        </row>
        <row r="248">
          <cell r="A248">
            <v>0</v>
          </cell>
          <cell r="K248">
            <v>0</v>
          </cell>
        </row>
        <row r="249">
          <cell r="A249">
            <v>0</v>
          </cell>
          <cell r="K249">
            <v>0</v>
          </cell>
        </row>
        <row r="250">
          <cell r="A250">
            <v>0</v>
          </cell>
          <cell r="K250">
            <v>0</v>
          </cell>
        </row>
        <row r="251">
          <cell r="A251">
            <v>0</v>
          </cell>
          <cell r="K251">
            <v>0</v>
          </cell>
        </row>
        <row r="252">
          <cell r="A252">
            <v>0</v>
          </cell>
          <cell r="K252">
            <v>0</v>
          </cell>
        </row>
        <row r="253">
          <cell r="A253">
            <v>0</v>
          </cell>
          <cell r="K253">
            <v>0</v>
          </cell>
        </row>
        <row r="254">
          <cell r="A254">
            <v>0</v>
          </cell>
          <cell r="K254">
            <v>0</v>
          </cell>
        </row>
        <row r="255">
          <cell r="A255">
            <v>0</v>
          </cell>
          <cell r="K255">
            <v>0</v>
          </cell>
        </row>
        <row r="256">
          <cell r="A256">
            <v>0</v>
          </cell>
          <cell r="K256">
            <v>0</v>
          </cell>
        </row>
        <row r="257">
          <cell r="A257">
            <v>0</v>
          </cell>
          <cell r="K257">
            <v>0</v>
          </cell>
        </row>
        <row r="258">
          <cell r="A258">
            <v>0</v>
          </cell>
          <cell r="K258">
            <v>0</v>
          </cell>
        </row>
        <row r="259">
          <cell r="A259">
            <v>0</v>
          </cell>
          <cell r="K259">
            <v>0</v>
          </cell>
        </row>
        <row r="260">
          <cell r="A260">
            <v>0</v>
          </cell>
          <cell r="K260">
            <v>0</v>
          </cell>
        </row>
        <row r="261">
          <cell r="A261">
            <v>0</v>
          </cell>
          <cell r="K261">
            <v>0</v>
          </cell>
        </row>
        <row r="262">
          <cell r="A262">
            <v>0</v>
          </cell>
          <cell r="K262">
            <v>0</v>
          </cell>
        </row>
        <row r="263">
          <cell r="A263">
            <v>0</v>
          </cell>
          <cell r="K263">
            <v>0</v>
          </cell>
        </row>
        <row r="264">
          <cell r="A264">
            <v>0</v>
          </cell>
          <cell r="K264">
            <v>0</v>
          </cell>
        </row>
        <row r="265">
          <cell r="A265">
            <v>0</v>
          </cell>
          <cell r="K265">
            <v>0</v>
          </cell>
        </row>
        <row r="266">
          <cell r="A266">
            <v>0</v>
          </cell>
          <cell r="K266">
            <v>0</v>
          </cell>
        </row>
        <row r="267">
          <cell r="A267">
            <v>0</v>
          </cell>
          <cell r="K267">
            <v>0</v>
          </cell>
        </row>
        <row r="268">
          <cell r="A268">
            <v>0</v>
          </cell>
          <cell r="K268">
            <v>0</v>
          </cell>
        </row>
        <row r="269">
          <cell r="A269">
            <v>0</v>
          </cell>
          <cell r="K269">
            <v>0</v>
          </cell>
        </row>
        <row r="270">
          <cell r="A270">
            <v>0</v>
          </cell>
          <cell r="K270">
            <v>0</v>
          </cell>
        </row>
        <row r="271">
          <cell r="A271">
            <v>0</v>
          </cell>
          <cell r="K271">
            <v>0</v>
          </cell>
        </row>
        <row r="272">
          <cell r="A272">
            <v>0</v>
          </cell>
          <cell r="K272">
            <v>0</v>
          </cell>
        </row>
        <row r="273">
          <cell r="A273">
            <v>0</v>
          </cell>
          <cell r="K273">
            <v>0</v>
          </cell>
        </row>
        <row r="274">
          <cell r="A274">
            <v>0</v>
          </cell>
          <cell r="K274">
            <v>0</v>
          </cell>
        </row>
        <row r="275">
          <cell r="A275">
            <v>0</v>
          </cell>
          <cell r="K275">
            <v>0</v>
          </cell>
        </row>
        <row r="276">
          <cell r="A276">
            <v>0</v>
          </cell>
          <cell r="K276">
            <v>0</v>
          </cell>
        </row>
        <row r="277">
          <cell r="A277">
            <v>0</v>
          </cell>
          <cell r="K277">
            <v>0</v>
          </cell>
        </row>
        <row r="278">
          <cell r="A278">
            <v>0</v>
          </cell>
          <cell r="K278">
            <v>0</v>
          </cell>
        </row>
        <row r="279">
          <cell r="A279">
            <v>0</v>
          </cell>
          <cell r="K279">
            <v>0</v>
          </cell>
        </row>
        <row r="280">
          <cell r="A280">
            <v>0</v>
          </cell>
          <cell r="K280">
            <v>0</v>
          </cell>
        </row>
        <row r="281">
          <cell r="A281">
            <v>0</v>
          </cell>
          <cell r="K281">
            <v>0</v>
          </cell>
        </row>
        <row r="282">
          <cell r="A282">
            <v>0</v>
          </cell>
          <cell r="K282">
            <v>0</v>
          </cell>
        </row>
        <row r="283">
          <cell r="A283">
            <v>0</v>
          </cell>
          <cell r="K283">
            <v>0</v>
          </cell>
        </row>
        <row r="284">
          <cell r="A284">
            <v>0</v>
          </cell>
          <cell r="K284">
            <v>0</v>
          </cell>
        </row>
        <row r="285">
          <cell r="A285">
            <v>0</v>
          </cell>
          <cell r="K285">
            <v>0</v>
          </cell>
        </row>
        <row r="286">
          <cell r="A286">
            <v>0</v>
          </cell>
          <cell r="K286">
            <v>0</v>
          </cell>
        </row>
        <row r="287">
          <cell r="A287">
            <v>0</v>
          </cell>
          <cell r="K287">
            <v>0</v>
          </cell>
        </row>
        <row r="288">
          <cell r="A288">
            <v>0</v>
          </cell>
          <cell r="K288">
            <v>0</v>
          </cell>
        </row>
        <row r="289">
          <cell r="A289">
            <v>0</v>
          </cell>
          <cell r="K289">
            <v>0</v>
          </cell>
        </row>
        <row r="290">
          <cell r="A290">
            <v>0</v>
          </cell>
          <cell r="K290">
            <v>0</v>
          </cell>
        </row>
        <row r="291">
          <cell r="A291">
            <v>0</v>
          </cell>
          <cell r="K291">
            <v>0</v>
          </cell>
        </row>
        <row r="292">
          <cell r="A292">
            <v>0</v>
          </cell>
          <cell r="K292">
            <v>0</v>
          </cell>
        </row>
        <row r="293">
          <cell r="A293">
            <v>0</v>
          </cell>
          <cell r="K293">
            <v>0</v>
          </cell>
        </row>
        <row r="294">
          <cell r="A294">
            <v>0</v>
          </cell>
          <cell r="K294">
            <v>0</v>
          </cell>
        </row>
        <row r="295">
          <cell r="A295">
            <v>0</v>
          </cell>
          <cell r="K295">
            <v>0</v>
          </cell>
        </row>
        <row r="296">
          <cell r="A296">
            <v>0</v>
          </cell>
          <cell r="K296">
            <v>0</v>
          </cell>
        </row>
        <row r="297">
          <cell r="A297">
            <v>0</v>
          </cell>
          <cell r="K297">
            <v>0</v>
          </cell>
        </row>
        <row r="298">
          <cell r="A298">
            <v>0</v>
          </cell>
          <cell r="K298">
            <v>0</v>
          </cell>
        </row>
        <row r="299">
          <cell r="A299">
            <v>0</v>
          </cell>
          <cell r="K299">
            <v>0</v>
          </cell>
        </row>
        <row r="300">
          <cell r="A300">
            <v>0</v>
          </cell>
          <cell r="K300">
            <v>0</v>
          </cell>
        </row>
        <row r="301">
          <cell r="A301">
            <v>0</v>
          </cell>
          <cell r="K301">
            <v>0</v>
          </cell>
        </row>
        <row r="302">
          <cell r="A302">
            <v>0</v>
          </cell>
          <cell r="K302">
            <v>0</v>
          </cell>
        </row>
        <row r="303">
          <cell r="A303">
            <v>0</v>
          </cell>
          <cell r="K303">
            <v>0</v>
          </cell>
        </row>
        <row r="304">
          <cell r="A304">
            <v>0</v>
          </cell>
          <cell r="K304">
            <v>0</v>
          </cell>
        </row>
        <row r="305">
          <cell r="A305">
            <v>0</v>
          </cell>
          <cell r="K305">
            <v>0</v>
          </cell>
        </row>
        <row r="306">
          <cell r="A306">
            <v>0</v>
          </cell>
          <cell r="K306">
            <v>0</v>
          </cell>
        </row>
        <row r="307">
          <cell r="A307">
            <v>0</v>
          </cell>
          <cell r="K307">
            <v>0</v>
          </cell>
        </row>
        <row r="308">
          <cell r="A308">
            <v>0</v>
          </cell>
          <cell r="K308">
            <v>0</v>
          </cell>
        </row>
        <row r="309">
          <cell r="A309">
            <v>0</v>
          </cell>
          <cell r="K309">
            <v>0</v>
          </cell>
        </row>
        <row r="310">
          <cell r="A310">
            <v>0</v>
          </cell>
          <cell r="K310">
            <v>0</v>
          </cell>
        </row>
        <row r="311">
          <cell r="A311">
            <v>0</v>
          </cell>
          <cell r="K311">
            <v>0</v>
          </cell>
        </row>
        <row r="312">
          <cell r="A312">
            <v>0</v>
          </cell>
          <cell r="K312">
            <v>0</v>
          </cell>
        </row>
        <row r="313">
          <cell r="A313">
            <v>0</v>
          </cell>
          <cell r="K313">
            <v>0</v>
          </cell>
        </row>
        <row r="314">
          <cell r="A314">
            <v>0</v>
          </cell>
          <cell r="K314">
            <v>0</v>
          </cell>
        </row>
        <row r="315">
          <cell r="A315">
            <v>0</v>
          </cell>
          <cell r="K315">
            <v>0</v>
          </cell>
        </row>
        <row r="316">
          <cell r="A316">
            <v>0</v>
          </cell>
          <cell r="K316">
            <v>0</v>
          </cell>
        </row>
        <row r="317">
          <cell r="A317">
            <v>0</v>
          </cell>
          <cell r="K317">
            <v>0</v>
          </cell>
        </row>
        <row r="318">
          <cell r="A318">
            <v>0</v>
          </cell>
          <cell r="K318">
            <v>0</v>
          </cell>
        </row>
        <row r="319">
          <cell r="A319">
            <v>0</v>
          </cell>
          <cell r="K319">
            <v>0</v>
          </cell>
        </row>
        <row r="320">
          <cell r="A320">
            <v>0</v>
          </cell>
          <cell r="K320">
            <v>0</v>
          </cell>
        </row>
        <row r="321">
          <cell r="A321">
            <v>0</v>
          </cell>
          <cell r="K321">
            <v>0</v>
          </cell>
        </row>
        <row r="322">
          <cell r="A322">
            <v>0</v>
          </cell>
          <cell r="K322">
            <v>0</v>
          </cell>
        </row>
        <row r="323">
          <cell r="A323">
            <v>0</v>
          </cell>
          <cell r="K323">
            <v>0</v>
          </cell>
        </row>
        <row r="324">
          <cell r="A324">
            <v>0</v>
          </cell>
          <cell r="K324">
            <v>0</v>
          </cell>
        </row>
        <row r="325">
          <cell r="A325">
            <v>0</v>
          </cell>
          <cell r="K325">
            <v>0</v>
          </cell>
        </row>
        <row r="326">
          <cell r="A326">
            <v>0</v>
          </cell>
          <cell r="K326">
            <v>0</v>
          </cell>
        </row>
        <row r="327">
          <cell r="A327">
            <v>0</v>
          </cell>
          <cell r="K327">
            <v>0</v>
          </cell>
        </row>
        <row r="328">
          <cell r="A328">
            <v>0</v>
          </cell>
          <cell r="K328">
            <v>0</v>
          </cell>
        </row>
        <row r="329">
          <cell r="A329">
            <v>0</v>
          </cell>
          <cell r="K329">
            <v>0</v>
          </cell>
        </row>
        <row r="330">
          <cell r="A330">
            <v>0</v>
          </cell>
          <cell r="K330">
            <v>0</v>
          </cell>
        </row>
        <row r="331">
          <cell r="A331">
            <v>0</v>
          </cell>
          <cell r="K331">
            <v>0</v>
          </cell>
        </row>
        <row r="332">
          <cell r="A332">
            <v>0</v>
          </cell>
          <cell r="K332">
            <v>0</v>
          </cell>
        </row>
        <row r="333">
          <cell r="A333">
            <v>0</v>
          </cell>
          <cell r="K333">
            <v>0</v>
          </cell>
        </row>
        <row r="334">
          <cell r="A334">
            <v>0</v>
          </cell>
          <cell r="K334">
            <v>0</v>
          </cell>
        </row>
        <row r="335">
          <cell r="A335">
            <v>0</v>
          </cell>
          <cell r="K335">
            <v>0</v>
          </cell>
        </row>
        <row r="336">
          <cell r="A336">
            <v>0</v>
          </cell>
          <cell r="K336">
            <v>0</v>
          </cell>
        </row>
        <row r="337">
          <cell r="A337">
            <v>0</v>
          </cell>
          <cell r="K337">
            <v>0</v>
          </cell>
        </row>
        <row r="338">
          <cell r="A338">
            <v>0</v>
          </cell>
          <cell r="K338">
            <v>0</v>
          </cell>
        </row>
        <row r="339">
          <cell r="A339">
            <v>0</v>
          </cell>
          <cell r="K339">
            <v>0</v>
          </cell>
        </row>
        <row r="340">
          <cell r="A340">
            <v>0</v>
          </cell>
          <cell r="K340">
            <v>0</v>
          </cell>
        </row>
        <row r="341">
          <cell r="A341">
            <v>0</v>
          </cell>
          <cell r="K341">
            <v>0</v>
          </cell>
        </row>
        <row r="342">
          <cell r="A342">
            <v>0</v>
          </cell>
          <cell r="K342">
            <v>0</v>
          </cell>
        </row>
        <row r="343">
          <cell r="A343">
            <v>0</v>
          </cell>
          <cell r="K343">
            <v>0</v>
          </cell>
        </row>
        <row r="344">
          <cell r="A344">
            <v>0</v>
          </cell>
          <cell r="K344">
            <v>0</v>
          </cell>
        </row>
        <row r="345">
          <cell r="A345">
            <v>0</v>
          </cell>
          <cell r="K345">
            <v>0</v>
          </cell>
        </row>
        <row r="346">
          <cell r="A346">
            <v>0</v>
          </cell>
          <cell r="K346">
            <v>0</v>
          </cell>
        </row>
        <row r="347">
          <cell r="A347">
            <v>0</v>
          </cell>
          <cell r="K347">
            <v>0</v>
          </cell>
        </row>
        <row r="348">
          <cell r="A348">
            <v>0</v>
          </cell>
          <cell r="K348">
            <v>0</v>
          </cell>
        </row>
        <row r="349">
          <cell r="A349">
            <v>0</v>
          </cell>
          <cell r="K349">
            <v>0</v>
          </cell>
        </row>
        <row r="350">
          <cell r="A350">
            <v>0</v>
          </cell>
          <cell r="K350">
            <v>0</v>
          </cell>
        </row>
        <row r="351">
          <cell r="A351">
            <v>0</v>
          </cell>
          <cell r="K351">
            <v>0</v>
          </cell>
        </row>
        <row r="352">
          <cell r="A352">
            <v>0</v>
          </cell>
          <cell r="K352">
            <v>0</v>
          </cell>
        </row>
        <row r="353">
          <cell r="A353">
            <v>0</v>
          </cell>
          <cell r="K353">
            <v>0</v>
          </cell>
        </row>
        <row r="354">
          <cell r="A354">
            <v>0</v>
          </cell>
          <cell r="K354">
            <v>0</v>
          </cell>
        </row>
        <row r="355">
          <cell r="A355">
            <v>0</v>
          </cell>
          <cell r="K355">
            <v>0</v>
          </cell>
        </row>
        <row r="356">
          <cell r="A356">
            <v>0</v>
          </cell>
          <cell r="K356">
            <v>0</v>
          </cell>
        </row>
        <row r="357">
          <cell r="A357">
            <v>0</v>
          </cell>
          <cell r="K357">
            <v>0</v>
          </cell>
        </row>
        <row r="358">
          <cell r="A358">
            <v>0</v>
          </cell>
          <cell r="K358">
            <v>0</v>
          </cell>
        </row>
        <row r="359">
          <cell r="A359">
            <v>0</v>
          </cell>
          <cell r="K359">
            <v>0</v>
          </cell>
        </row>
        <row r="360">
          <cell r="A360">
            <v>0</v>
          </cell>
          <cell r="K360">
            <v>0</v>
          </cell>
        </row>
        <row r="361">
          <cell r="A361">
            <v>0</v>
          </cell>
          <cell r="K361">
            <v>0</v>
          </cell>
        </row>
        <row r="362">
          <cell r="A362">
            <v>0</v>
          </cell>
          <cell r="K362">
            <v>0</v>
          </cell>
        </row>
        <row r="363">
          <cell r="A363">
            <v>0</v>
          </cell>
          <cell r="K363">
            <v>0</v>
          </cell>
        </row>
        <row r="364">
          <cell r="A364">
            <v>0</v>
          </cell>
          <cell r="K364">
            <v>0</v>
          </cell>
        </row>
        <row r="365">
          <cell r="A365">
            <v>0</v>
          </cell>
          <cell r="K365">
            <v>0</v>
          </cell>
        </row>
        <row r="366">
          <cell r="A366">
            <v>0</v>
          </cell>
          <cell r="K366">
            <v>0</v>
          </cell>
        </row>
        <row r="367">
          <cell r="A367">
            <v>0</v>
          </cell>
          <cell r="K367">
            <v>0</v>
          </cell>
        </row>
        <row r="368">
          <cell r="A368">
            <v>0</v>
          </cell>
          <cell r="K368">
            <v>0</v>
          </cell>
        </row>
        <row r="369">
          <cell r="A369">
            <v>0</v>
          </cell>
          <cell r="K369">
            <v>0</v>
          </cell>
        </row>
        <row r="370">
          <cell r="A370">
            <v>0</v>
          </cell>
          <cell r="K370">
            <v>0</v>
          </cell>
        </row>
        <row r="371">
          <cell r="A371">
            <v>0</v>
          </cell>
          <cell r="K371">
            <v>0</v>
          </cell>
        </row>
        <row r="372">
          <cell r="A372">
            <v>0</v>
          </cell>
          <cell r="K372">
            <v>0</v>
          </cell>
        </row>
        <row r="373">
          <cell r="A373">
            <v>0</v>
          </cell>
          <cell r="K373">
            <v>0</v>
          </cell>
        </row>
        <row r="374">
          <cell r="A374">
            <v>0</v>
          </cell>
          <cell r="K374">
            <v>0</v>
          </cell>
        </row>
        <row r="375">
          <cell r="A375">
            <v>0</v>
          </cell>
          <cell r="K375">
            <v>0</v>
          </cell>
        </row>
        <row r="376">
          <cell r="A376">
            <v>0</v>
          </cell>
          <cell r="K376">
            <v>0</v>
          </cell>
        </row>
        <row r="377">
          <cell r="A377">
            <v>0</v>
          </cell>
          <cell r="K377">
            <v>0</v>
          </cell>
        </row>
        <row r="378">
          <cell r="A378">
            <v>0</v>
          </cell>
          <cell r="K378">
            <v>0</v>
          </cell>
        </row>
        <row r="379">
          <cell r="A379">
            <v>0</v>
          </cell>
          <cell r="K379">
            <v>0</v>
          </cell>
        </row>
        <row r="380">
          <cell r="A380">
            <v>0</v>
          </cell>
          <cell r="K380">
            <v>0</v>
          </cell>
        </row>
        <row r="381">
          <cell r="A381">
            <v>0</v>
          </cell>
          <cell r="K381">
            <v>0</v>
          </cell>
        </row>
        <row r="382">
          <cell r="A382">
            <v>0</v>
          </cell>
          <cell r="K382">
            <v>0</v>
          </cell>
        </row>
        <row r="383">
          <cell r="A383">
            <v>0</v>
          </cell>
          <cell r="K383">
            <v>0</v>
          </cell>
        </row>
        <row r="384">
          <cell r="A384">
            <v>0</v>
          </cell>
          <cell r="K384">
            <v>0</v>
          </cell>
        </row>
        <row r="385">
          <cell r="A385">
            <v>0</v>
          </cell>
          <cell r="K385">
            <v>0</v>
          </cell>
        </row>
        <row r="386">
          <cell r="A386">
            <v>0</v>
          </cell>
          <cell r="K386">
            <v>0</v>
          </cell>
        </row>
        <row r="387">
          <cell r="A387">
            <v>0</v>
          </cell>
          <cell r="K387">
            <v>0</v>
          </cell>
        </row>
        <row r="388">
          <cell r="A388">
            <v>0</v>
          </cell>
          <cell r="K388">
            <v>0</v>
          </cell>
        </row>
        <row r="389">
          <cell r="A389">
            <v>0</v>
          </cell>
          <cell r="K389">
            <v>0</v>
          </cell>
        </row>
        <row r="390">
          <cell r="A390">
            <v>0</v>
          </cell>
          <cell r="K390">
            <v>0</v>
          </cell>
        </row>
        <row r="391">
          <cell r="A391">
            <v>0</v>
          </cell>
          <cell r="K391">
            <v>0</v>
          </cell>
        </row>
        <row r="392">
          <cell r="A392">
            <v>0</v>
          </cell>
          <cell r="K392">
            <v>0</v>
          </cell>
        </row>
        <row r="393">
          <cell r="A393">
            <v>0</v>
          </cell>
          <cell r="K393">
            <v>0</v>
          </cell>
        </row>
        <row r="394">
          <cell r="A394">
            <v>0</v>
          </cell>
          <cell r="K394">
            <v>0</v>
          </cell>
        </row>
        <row r="395">
          <cell r="A395">
            <v>0</v>
          </cell>
          <cell r="K395">
            <v>0</v>
          </cell>
        </row>
        <row r="396">
          <cell r="A396">
            <v>0</v>
          </cell>
          <cell r="K396">
            <v>0</v>
          </cell>
        </row>
        <row r="397">
          <cell r="A397">
            <v>0</v>
          </cell>
          <cell r="K397">
            <v>0</v>
          </cell>
        </row>
        <row r="398">
          <cell r="A398">
            <v>0</v>
          </cell>
          <cell r="K398">
            <v>0</v>
          </cell>
        </row>
        <row r="399">
          <cell r="A399">
            <v>0</v>
          </cell>
          <cell r="K399">
            <v>0</v>
          </cell>
        </row>
        <row r="400">
          <cell r="A400">
            <v>0</v>
          </cell>
          <cell r="K400">
            <v>0</v>
          </cell>
        </row>
        <row r="401">
          <cell r="A401">
            <v>0</v>
          </cell>
          <cell r="K401">
            <v>0</v>
          </cell>
        </row>
        <row r="402">
          <cell r="A402">
            <v>0</v>
          </cell>
          <cell r="K402">
            <v>0</v>
          </cell>
        </row>
        <row r="403">
          <cell r="A403">
            <v>0</v>
          </cell>
          <cell r="K403">
            <v>0</v>
          </cell>
        </row>
        <row r="404">
          <cell r="A404">
            <v>0</v>
          </cell>
          <cell r="K404">
            <v>0</v>
          </cell>
        </row>
        <row r="405">
          <cell r="A405">
            <v>0</v>
          </cell>
          <cell r="K405">
            <v>0</v>
          </cell>
        </row>
        <row r="406">
          <cell r="A406">
            <v>0</v>
          </cell>
          <cell r="K406">
            <v>0</v>
          </cell>
        </row>
        <row r="407">
          <cell r="A407">
            <v>0</v>
          </cell>
          <cell r="K407">
            <v>0</v>
          </cell>
        </row>
        <row r="408">
          <cell r="A408">
            <v>0</v>
          </cell>
          <cell r="K408">
            <v>0</v>
          </cell>
        </row>
        <row r="409">
          <cell r="A409">
            <v>0</v>
          </cell>
          <cell r="K409">
            <v>0</v>
          </cell>
        </row>
        <row r="410">
          <cell r="A410">
            <v>0</v>
          </cell>
          <cell r="K410">
            <v>0</v>
          </cell>
        </row>
        <row r="411">
          <cell r="A411">
            <v>0</v>
          </cell>
          <cell r="K411">
            <v>0</v>
          </cell>
        </row>
        <row r="412">
          <cell r="A412">
            <v>0</v>
          </cell>
          <cell r="K412">
            <v>0</v>
          </cell>
        </row>
        <row r="413">
          <cell r="A413">
            <v>0</v>
          </cell>
          <cell r="K413">
            <v>0</v>
          </cell>
        </row>
        <row r="414">
          <cell r="A414">
            <v>0</v>
          </cell>
          <cell r="K414">
            <v>0</v>
          </cell>
        </row>
        <row r="415">
          <cell r="A415">
            <v>0</v>
          </cell>
          <cell r="K415">
            <v>0</v>
          </cell>
        </row>
        <row r="416">
          <cell r="A416">
            <v>0</v>
          </cell>
          <cell r="K416">
            <v>0</v>
          </cell>
        </row>
        <row r="417">
          <cell r="A417">
            <v>0</v>
          </cell>
          <cell r="K417">
            <v>0</v>
          </cell>
        </row>
        <row r="418">
          <cell r="A418">
            <v>0</v>
          </cell>
          <cell r="K418">
            <v>0</v>
          </cell>
        </row>
        <row r="419">
          <cell r="A419">
            <v>0</v>
          </cell>
          <cell r="K419">
            <v>0</v>
          </cell>
        </row>
        <row r="420">
          <cell r="A420">
            <v>0</v>
          </cell>
          <cell r="K420">
            <v>0</v>
          </cell>
        </row>
        <row r="421">
          <cell r="A421">
            <v>0</v>
          </cell>
          <cell r="K421">
            <v>0</v>
          </cell>
        </row>
        <row r="422">
          <cell r="A422">
            <v>0</v>
          </cell>
          <cell r="K422">
            <v>0</v>
          </cell>
        </row>
        <row r="423">
          <cell r="A423">
            <v>0</v>
          </cell>
          <cell r="K423">
            <v>0</v>
          </cell>
        </row>
        <row r="424">
          <cell r="A424">
            <v>0</v>
          </cell>
          <cell r="K424">
            <v>0</v>
          </cell>
        </row>
        <row r="425">
          <cell r="A425">
            <v>0</v>
          </cell>
          <cell r="K425">
            <v>0</v>
          </cell>
        </row>
        <row r="426">
          <cell r="A426">
            <v>0</v>
          </cell>
          <cell r="K426">
            <v>0</v>
          </cell>
        </row>
        <row r="427">
          <cell r="A427">
            <v>0</v>
          </cell>
          <cell r="K427">
            <v>0</v>
          </cell>
        </row>
        <row r="428">
          <cell r="A428">
            <v>0</v>
          </cell>
          <cell r="K428">
            <v>0</v>
          </cell>
        </row>
        <row r="429">
          <cell r="A429">
            <v>0</v>
          </cell>
          <cell r="K429">
            <v>0</v>
          </cell>
        </row>
        <row r="430">
          <cell r="A430">
            <v>0</v>
          </cell>
          <cell r="K430">
            <v>0</v>
          </cell>
        </row>
        <row r="431">
          <cell r="A431">
            <v>0</v>
          </cell>
          <cell r="K431">
            <v>0</v>
          </cell>
        </row>
        <row r="432">
          <cell r="A432">
            <v>0</v>
          </cell>
          <cell r="K432">
            <v>0</v>
          </cell>
        </row>
        <row r="433">
          <cell r="A433">
            <v>0</v>
          </cell>
          <cell r="K433">
            <v>0</v>
          </cell>
        </row>
        <row r="434">
          <cell r="A434">
            <v>0</v>
          </cell>
          <cell r="K434">
            <v>0</v>
          </cell>
        </row>
        <row r="435">
          <cell r="A435">
            <v>0</v>
          </cell>
          <cell r="K435">
            <v>0</v>
          </cell>
        </row>
        <row r="436">
          <cell r="A436">
            <v>0</v>
          </cell>
          <cell r="K436">
            <v>0</v>
          </cell>
        </row>
        <row r="437">
          <cell r="A437">
            <v>0</v>
          </cell>
          <cell r="K437">
            <v>0</v>
          </cell>
        </row>
        <row r="438">
          <cell r="A438">
            <v>0</v>
          </cell>
          <cell r="K438">
            <v>0</v>
          </cell>
        </row>
        <row r="439">
          <cell r="A439">
            <v>0</v>
          </cell>
          <cell r="K439">
            <v>0</v>
          </cell>
        </row>
        <row r="440">
          <cell r="A440">
            <v>0</v>
          </cell>
          <cell r="K440">
            <v>0</v>
          </cell>
        </row>
        <row r="441">
          <cell r="A441">
            <v>0</v>
          </cell>
          <cell r="K441">
            <v>0</v>
          </cell>
        </row>
        <row r="442">
          <cell r="A442">
            <v>0</v>
          </cell>
          <cell r="K442">
            <v>0</v>
          </cell>
        </row>
        <row r="443">
          <cell r="A443">
            <v>0</v>
          </cell>
          <cell r="K443">
            <v>0</v>
          </cell>
        </row>
        <row r="444">
          <cell r="A444">
            <v>0</v>
          </cell>
          <cell r="K444">
            <v>0</v>
          </cell>
        </row>
        <row r="445">
          <cell r="A445">
            <v>0</v>
          </cell>
          <cell r="K445">
            <v>0</v>
          </cell>
        </row>
        <row r="446">
          <cell r="A446">
            <v>0</v>
          </cell>
          <cell r="K446">
            <v>0</v>
          </cell>
        </row>
        <row r="447">
          <cell r="A447">
            <v>0</v>
          </cell>
          <cell r="K447">
            <v>0</v>
          </cell>
        </row>
        <row r="448">
          <cell r="A448">
            <v>0</v>
          </cell>
          <cell r="K448">
            <v>0</v>
          </cell>
        </row>
        <row r="449">
          <cell r="A449">
            <v>0</v>
          </cell>
          <cell r="K449">
            <v>0</v>
          </cell>
        </row>
        <row r="450">
          <cell r="A450">
            <v>0</v>
          </cell>
          <cell r="K450">
            <v>0</v>
          </cell>
        </row>
        <row r="451">
          <cell r="A451">
            <v>0</v>
          </cell>
          <cell r="K451">
            <v>0</v>
          </cell>
        </row>
        <row r="452">
          <cell r="A452">
            <v>0</v>
          </cell>
          <cell r="K452">
            <v>0</v>
          </cell>
        </row>
        <row r="453">
          <cell r="A453">
            <v>0</v>
          </cell>
          <cell r="K453">
            <v>0</v>
          </cell>
        </row>
        <row r="454">
          <cell r="A454">
            <v>0</v>
          </cell>
          <cell r="K454">
            <v>0</v>
          </cell>
        </row>
        <row r="455">
          <cell r="A455">
            <v>0</v>
          </cell>
          <cell r="K455">
            <v>0</v>
          </cell>
        </row>
        <row r="456">
          <cell r="A456">
            <v>0</v>
          </cell>
          <cell r="K456">
            <v>0</v>
          </cell>
        </row>
        <row r="457">
          <cell r="A457">
            <v>0</v>
          </cell>
          <cell r="K457">
            <v>0</v>
          </cell>
        </row>
        <row r="458">
          <cell r="A458">
            <v>0</v>
          </cell>
          <cell r="K458">
            <v>0</v>
          </cell>
        </row>
        <row r="459">
          <cell r="A459">
            <v>0</v>
          </cell>
          <cell r="K459">
            <v>0</v>
          </cell>
        </row>
        <row r="460">
          <cell r="A460">
            <v>0</v>
          </cell>
          <cell r="K460">
            <v>0</v>
          </cell>
        </row>
        <row r="461">
          <cell r="A461">
            <v>0</v>
          </cell>
          <cell r="K461">
            <v>0</v>
          </cell>
        </row>
        <row r="462">
          <cell r="A462">
            <v>0</v>
          </cell>
          <cell r="K462">
            <v>0</v>
          </cell>
        </row>
        <row r="463">
          <cell r="A463">
            <v>0</v>
          </cell>
          <cell r="K463">
            <v>0</v>
          </cell>
        </row>
        <row r="464">
          <cell r="A464">
            <v>0</v>
          </cell>
          <cell r="K464">
            <v>0</v>
          </cell>
        </row>
        <row r="465">
          <cell r="A465">
            <v>0</v>
          </cell>
          <cell r="K465">
            <v>0</v>
          </cell>
        </row>
        <row r="466">
          <cell r="A466">
            <v>0</v>
          </cell>
          <cell r="K466">
            <v>0</v>
          </cell>
        </row>
        <row r="467">
          <cell r="A467">
            <v>0</v>
          </cell>
          <cell r="K467">
            <v>0</v>
          </cell>
        </row>
        <row r="468">
          <cell r="A468">
            <v>0</v>
          </cell>
          <cell r="K468">
            <v>0</v>
          </cell>
        </row>
        <row r="469">
          <cell r="A469">
            <v>0</v>
          </cell>
          <cell r="K469">
            <v>0</v>
          </cell>
        </row>
        <row r="470">
          <cell r="A470">
            <v>0</v>
          </cell>
          <cell r="K470">
            <v>0</v>
          </cell>
        </row>
        <row r="471">
          <cell r="A471">
            <v>0</v>
          </cell>
          <cell r="K471">
            <v>0</v>
          </cell>
        </row>
        <row r="472">
          <cell r="A472">
            <v>0</v>
          </cell>
          <cell r="K472">
            <v>0</v>
          </cell>
        </row>
        <row r="473">
          <cell r="A473">
            <v>0</v>
          </cell>
          <cell r="K473">
            <v>0</v>
          </cell>
        </row>
        <row r="474">
          <cell r="A474">
            <v>0</v>
          </cell>
          <cell r="K474">
            <v>0</v>
          </cell>
        </row>
        <row r="475">
          <cell r="A475">
            <v>0</v>
          </cell>
          <cell r="K475">
            <v>0</v>
          </cell>
        </row>
        <row r="476">
          <cell r="A476">
            <v>0</v>
          </cell>
          <cell r="K476">
            <v>0</v>
          </cell>
        </row>
        <row r="477">
          <cell r="A477">
            <v>0</v>
          </cell>
          <cell r="K477">
            <v>0</v>
          </cell>
        </row>
        <row r="478">
          <cell r="A478">
            <v>0</v>
          </cell>
          <cell r="K478">
            <v>0</v>
          </cell>
        </row>
        <row r="479">
          <cell r="A479">
            <v>0</v>
          </cell>
          <cell r="K479">
            <v>0</v>
          </cell>
        </row>
        <row r="480">
          <cell r="A480">
            <v>0</v>
          </cell>
          <cell r="K480">
            <v>0</v>
          </cell>
        </row>
        <row r="481">
          <cell r="A481">
            <v>0</v>
          </cell>
          <cell r="K481">
            <v>0</v>
          </cell>
        </row>
        <row r="482">
          <cell r="A482">
            <v>0</v>
          </cell>
          <cell r="K482">
            <v>0</v>
          </cell>
        </row>
        <row r="483">
          <cell r="A483">
            <v>0</v>
          </cell>
          <cell r="K483">
            <v>0</v>
          </cell>
        </row>
        <row r="484">
          <cell r="A484">
            <v>0</v>
          </cell>
          <cell r="K484">
            <v>0</v>
          </cell>
        </row>
        <row r="485">
          <cell r="A485">
            <v>0</v>
          </cell>
          <cell r="K485">
            <v>0</v>
          </cell>
        </row>
        <row r="486">
          <cell r="A486">
            <v>0</v>
          </cell>
          <cell r="K486">
            <v>0</v>
          </cell>
        </row>
        <row r="487">
          <cell r="A487">
            <v>0</v>
          </cell>
          <cell r="K487">
            <v>0</v>
          </cell>
        </row>
        <row r="488">
          <cell r="A488">
            <v>0</v>
          </cell>
          <cell r="K488">
            <v>0</v>
          </cell>
        </row>
        <row r="489">
          <cell r="A489">
            <v>0</v>
          </cell>
          <cell r="K489">
            <v>0</v>
          </cell>
        </row>
        <row r="490">
          <cell r="A490">
            <v>0</v>
          </cell>
          <cell r="K490">
            <v>0</v>
          </cell>
        </row>
        <row r="491">
          <cell r="A491">
            <v>0</v>
          </cell>
          <cell r="K491">
            <v>0</v>
          </cell>
        </row>
        <row r="492">
          <cell r="A492">
            <v>0</v>
          </cell>
          <cell r="K492">
            <v>0</v>
          </cell>
        </row>
        <row r="493">
          <cell r="A493">
            <v>0</v>
          </cell>
          <cell r="K493">
            <v>0</v>
          </cell>
        </row>
        <row r="494">
          <cell r="A494">
            <v>0</v>
          </cell>
          <cell r="K494">
            <v>0</v>
          </cell>
        </row>
        <row r="495">
          <cell r="A495">
            <v>0</v>
          </cell>
          <cell r="K495">
            <v>0</v>
          </cell>
        </row>
        <row r="496">
          <cell r="A496">
            <v>0</v>
          </cell>
          <cell r="K496">
            <v>0</v>
          </cell>
        </row>
        <row r="497">
          <cell r="A497">
            <v>0</v>
          </cell>
          <cell r="K497">
            <v>0</v>
          </cell>
        </row>
        <row r="498">
          <cell r="A498">
            <v>0</v>
          </cell>
          <cell r="K498">
            <v>0</v>
          </cell>
        </row>
        <row r="499">
          <cell r="A499">
            <v>0</v>
          </cell>
          <cell r="K499">
            <v>0</v>
          </cell>
        </row>
        <row r="500">
          <cell r="A500">
            <v>0</v>
          </cell>
          <cell r="K500">
            <v>0</v>
          </cell>
        </row>
        <row r="501">
          <cell r="A501">
            <v>0</v>
          </cell>
          <cell r="K501">
            <v>0</v>
          </cell>
        </row>
        <row r="502">
          <cell r="A502">
            <v>0</v>
          </cell>
          <cell r="K502">
            <v>0</v>
          </cell>
        </row>
      </sheetData>
      <sheetData sheetId="1"/>
      <sheetData sheetId="2"/>
      <sheetData sheetId="3"/>
      <sheetData sheetId="4"/>
      <sheetData sheetId="5"/>
      <sheetData sheetId="6">
        <row r="18">
          <cell r="A18" t="str">
            <v>AGUA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2"/>
      <sheetName val="Carta 1"/>
      <sheetName val="Carta 2"/>
      <sheetName val="Carta 3"/>
      <sheetName val="Resúmen"/>
      <sheetName val="Formato"/>
      <sheetName val="."/>
      <sheetName val="Makr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R7" t="e">
            <v>#VALUE!</v>
          </cell>
        </row>
        <row r="44">
          <cell r="F44" t="e">
            <v>#REF!</v>
          </cell>
        </row>
      </sheetData>
      <sheetData sheetId="5">
        <row r="6">
          <cell r="F6" t="str">
            <v>**</v>
          </cell>
        </row>
        <row r="20">
          <cell r="G20" t="b">
            <v>1</v>
          </cell>
        </row>
      </sheetData>
      <sheetData sheetId="6">
        <row r="18">
          <cell r="D18" t="str">
            <v>Carta</v>
          </cell>
        </row>
      </sheetData>
      <sheetData sheetId="7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7B384-A817-40DB-AEB9-40578AEFCC81}" name="Tabla1" displayName="Tabla1" ref="A16:H58" totalsRowShown="0" headerRowDxfId="966" dataDxfId="964" headerRowBorderDxfId="965" tableBorderDxfId="963" totalsRowBorderDxfId="962">
  <autoFilter ref="A16:H58" xr:uid="{96324D34-AE80-41EF-84EA-2555B3A5318D}"/>
  <tableColumns count="8">
    <tableColumn id="1" xr3:uid="{7979E983-659D-47B6-8D28-12164DD602E5}" name="Date" dataDxfId="961"/>
    <tableColumn id="2" xr3:uid="{307DAE68-FCFC-43F1-9800-93356014FC74}" name="Sample ID" dataDxfId="960"/>
    <tableColumn id="3" xr3:uid="{2A4231D3-F8A0-4091-8687-E1FFA81150C8}" name="Parameter" dataDxfId="959"/>
    <tableColumn id="4" xr3:uid="{8CC97046-6A5D-443F-A450-EB5FA4F78744}" name="Analyst" dataDxfId="958"/>
    <tableColumn id="5" xr3:uid="{DE7D5CF3-8639-4A16-A2B0-C96DC2B1F508}" name="ml of sample filtered" dataDxfId="957"/>
    <tableColumn id="6" xr3:uid="{B1F7A9C2-F0F9-45F3-882D-3DC8363B9452}" name="colonies counted" dataDxfId="956"/>
    <tableColumn id="7" xr3:uid="{DB353309-5555-4F9D-BBF1-962DF26F9EDF}" name="CFU/100 mL" dataDxfId="955">
      <calculatedColumnFormula>IF(F17="","*",(F17*100)/E17)</calculatedColumnFormula>
    </tableColumn>
    <tableColumn id="8" xr3:uid="{C6804364-7564-4472-AEA5-F5737B80632E}" name="Obs" dataDxfId="9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B4:D6"/>
  <sheetViews>
    <sheetView showGridLines="0" workbookViewId="0">
      <selection activeCell="J11" sqref="J11"/>
    </sheetView>
  </sheetViews>
  <sheetFormatPr baseColWidth="10" defaultColWidth="12" defaultRowHeight="12.75" x14ac:dyDescent="0.2"/>
  <sheetData>
    <row r="4" spans="2:4" x14ac:dyDescent="0.2">
      <c r="B4" s="830"/>
      <c r="C4" s="831"/>
      <c r="D4" s="831"/>
    </row>
    <row r="5" spans="2:4" x14ac:dyDescent="0.2">
      <c r="B5" s="831"/>
      <c r="C5" s="831"/>
      <c r="D5" s="831"/>
    </row>
    <row r="6" spans="2:4" x14ac:dyDescent="0.2">
      <c r="B6" s="831"/>
      <c r="C6" s="831"/>
      <c r="D6" s="831"/>
    </row>
  </sheetData>
  <mergeCells count="1">
    <mergeCell ref="B4:D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19E9-A8A3-49B2-8A4D-5BB492D9EEB3}">
  <sheetPr codeName="Hoja10">
    <tabColor rgb="FF00B050"/>
  </sheetPr>
  <dimension ref="A1:N55"/>
  <sheetViews>
    <sheetView showGridLines="0" topLeftCell="A2" zoomScale="80" zoomScaleNormal="80" zoomScaleSheetLayoutView="80" workbookViewId="0">
      <selection activeCell="H21" sqref="H21"/>
    </sheetView>
  </sheetViews>
  <sheetFormatPr baseColWidth="10" defaultColWidth="13.33203125" defaultRowHeight="0" customHeight="1" zeroHeight="1" x14ac:dyDescent="0.25"/>
  <cols>
    <col min="1" max="1" width="26.83203125" style="621" customWidth="1"/>
    <col min="2" max="2" width="49.33203125" style="415" bestFit="1" customWidth="1"/>
    <col min="3" max="3" width="16.6640625" style="622" customWidth="1"/>
    <col min="4" max="4" width="28.33203125" style="415" bestFit="1" customWidth="1"/>
    <col min="5" max="5" width="26.5" style="415" customWidth="1"/>
    <col min="6" max="6" width="18.83203125" style="415" customWidth="1"/>
    <col min="7" max="7" width="20" style="415" hidden="1" customWidth="1"/>
    <col min="8" max="8" width="20.6640625" style="415" customWidth="1"/>
    <col min="9" max="9" width="33.83203125" style="415" customWidth="1"/>
    <col min="10" max="10" width="32.1640625" style="415" customWidth="1"/>
    <col min="11" max="14" width="13.33203125" style="419" customWidth="1"/>
    <col min="15" max="16384" width="13.33203125" style="419"/>
  </cols>
  <sheetData>
    <row r="1" spans="1:10" s="595" customFormat="1" ht="15" hidden="1" x14ac:dyDescent="0.25">
      <c r="A1" s="1038"/>
      <c r="B1" s="1038"/>
      <c r="C1" s="1038"/>
      <c r="D1" s="1038"/>
      <c r="E1" s="1038"/>
      <c r="F1" s="1038"/>
      <c r="G1" s="1038"/>
      <c r="H1" s="1038"/>
      <c r="I1" s="1038"/>
      <c r="J1" s="1038"/>
    </row>
    <row r="2" spans="1:10" ht="23.25" customHeight="1" x14ac:dyDescent="0.25">
      <c r="A2" s="1039" t="e" vm="1">
        <v>#VALUE!</v>
      </c>
      <c r="B2" s="1040"/>
      <c r="C2" s="1045" t="s">
        <v>170</v>
      </c>
      <c r="D2" s="1045"/>
      <c r="E2" s="1045"/>
      <c r="F2" s="1045"/>
      <c r="G2" s="1045"/>
      <c r="H2" s="1045"/>
      <c r="I2" s="1045"/>
      <c r="J2" s="1045"/>
    </row>
    <row r="3" spans="1:10" ht="23.25" customHeight="1" x14ac:dyDescent="0.25">
      <c r="A3" s="1041"/>
      <c r="B3" s="1042"/>
      <c r="C3" s="1046" t="s">
        <v>171</v>
      </c>
      <c r="D3" s="1046"/>
      <c r="E3" s="1046"/>
      <c r="F3" s="1046"/>
      <c r="G3" s="1046"/>
      <c r="H3" s="1046"/>
      <c r="I3" s="1046"/>
      <c r="J3" s="1046"/>
    </row>
    <row r="4" spans="1:10" ht="23.25" customHeight="1" x14ac:dyDescent="0.25">
      <c r="A4" s="1041"/>
      <c r="B4" s="1042"/>
      <c r="C4" s="1047" t="s">
        <v>304</v>
      </c>
      <c r="D4" s="1047"/>
      <c r="E4" s="1047"/>
      <c r="F4" s="1047"/>
      <c r="G4" s="1047"/>
      <c r="H4" s="1047"/>
      <c r="I4" s="1047"/>
      <c r="J4" s="1047"/>
    </row>
    <row r="5" spans="1:10" ht="23.25" customHeight="1" x14ac:dyDescent="0.25">
      <c r="A5" s="1041"/>
      <c r="B5" s="1042"/>
      <c r="C5" s="1048"/>
      <c r="D5" s="1048"/>
      <c r="E5" s="1049"/>
      <c r="F5" s="1049"/>
      <c r="G5" s="393"/>
      <c r="H5" s="316" t="s">
        <v>235</v>
      </c>
      <c r="I5" s="1050">
        <v>45244</v>
      </c>
      <c r="J5" s="1050"/>
    </row>
    <row r="6" spans="1:10" ht="23.25" customHeight="1" x14ac:dyDescent="0.25">
      <c r="A6" s="1043"/>
      <c r="B6" s="1044"/>
      <c r="C6" s="1048" t="s">
        <v>173</v>
      </c>
      <c r="D6" s="1048"/>
      <c r="E6" s="1051">
        <v>1</v>
      </c>
      <c r="F6" s="1051"/>
      <c r="G6" s="394"/>
      <c r="H6" s="316" t="s">
        <v>236</v>
      </c>
      <c r="I6" s="1051" t="s">
        <v>174</v>
      </c>
      <c r="J6" s="1051"/>
    </row>
    <row r="7" spans="1:10" s="415" customFormat="1" ht="16.5" customHeight="1" x14ac:dyDescent="0.25">
      <c r="A7" s="1056" t="s">
        <v>176</v>
      </c>
      <c r="B7" s="1057" t="s">
        <v>177</v>
      </c>
      <c r="C7" s="1057"/>
      <c r="D7" s="1057"/>
      <c r="E7" s="1036"/>
      <c r="F7" s="1036"/>
      <c r="G7" s="596"/>
      <c r="H7" s="419"/>
      <c r="I7" s="419"/>
      <c r="J7" s="419"/>
    </row>
    <row r="8" spans="1:10" s="415" customFormat="1" ht="16.5" customHeight="1" x14ac:dyDescent="0.25">
      <c r="A8" s="1056"/>
      <c r="B8" s="325" t="s">
        <v>265</v>
      </c>
      <c r="C8" s="483"/>
      <c r="D8" s="325"/>
      <c r="E8" s="325"/>
      <c r="F8" s="419"/>
      <c r="G8" s="419"/>
      <c r="H8" s="419"/>
      <c r="I8" s="350"/>
      <c r="J8" s="204" t="s">
        <v>216</v>
      </c>
    </row>
    <row r="9" spans="1:10" s="415" customFormat="1" ht="16.5" customHeight="1" x14ac:dyDescent="0.25">
      <c r="A9" s="325"/>
      <c r="B9" s="1037" t="s">
        <v>305</v>
      </c>
      <c r="C9" s="1037"/>
      <c r="D9" s="1037"/>
      <c r="E9" s="325"/>
      <c r="F9" s="419"/>
      <c r="G9" s="419"/>
      <c r="H9" s="419"/>
      <c r="I9" s="206" t="s">
        <v>306</v>
      </c>
      <c r="J9" s="207"/>
    </row>
    <row r="10" spans="1:10" s="415" customFormat="1" ht="16.5" customHeight="1" x14ac:dyDescent="0.25">
      <c r="A10" s="325"/>
      <c r="B10" s="1037" t="s">
        <v>307</v>
      </c>
      <c r="C10" s="1037"/>
      <c r="D10" s="1037"/>
      <c r="E10" s="325"/>
      <c r="F10" s="419"/>
      <c r="G10" s="419"/>
      <c r="H10" s="419"/>
      <c r="I10" s="597" t="s">
        <v>308</v>
      </c>
      <c r="J10" s="207"/>
    </row>
    <row r="11" spans="1:10" s="415" customFormat="1" ht="16.5" customHeight="1" x14ac:dyDescent="0.25">
      <c r="A11" s="325"/>
      <c r="B11" s="1037" t="s">
        <v>188</v>
      </c>
      <c r="C11" s="1037"/>
      <c r="D11" s="325"/>
      <c r="E11" s="325"/>
      <c r="F11" s="419"/>
      <c r="G11" s="419"/>
      <c r="H11" s="419"/>
      <c r="I11" s="351" t="s">
        <v>271</v>
      </c>
      <c r="J11" s="210"/>
    </row>
    <row r="12" spans="1:10" s="415" customFormat="1" ht="16.5" customHeight="1" x14ac:dyDescent="0.25">
      <c r="A12" s="325"/>
      <c r="B12" s="323" t="s">
        <v>309</v>
      </c>
      <c r="C12" s="323"/>
      <c r="D12" s="325"/>
      <c r="E12" s="325"/>
      <c r="F12" s="419"/>
      <c r="G12" s="419"/>
      <c r="H12" s="419"/>
      <c r="I12" s="598"/>
      <c r="J12" s="598"/>
    </row>
    <row r="13" spans="1:10" s="415" customFormat="1" ht="16.5" customHeight="1" x14ac:dyDescent="0.25">
      <c r="A13" s="325"/>
      <c r="B13" s="323"/>
      <c r="C13" s="323"/>
      <c r="D13" s="325"/>
      <c r="E13" s="325"/>
      <c r="F13" s="419"/>
      <c r="G13" s="419"/>
      <c r="H13" s="419"/>
      <c r="I13" s="485" t="s">
        <v>178</v>
      </c>
      <c r="J13" s="207"/>
    </row>
    <row r="14" spans="1:10" s="415" customFormat="1" ht="16.5" customHeight="1" thickBot="1" x14ac:dyDescent="0.3">
      <c r="A14" s="979" t="s">
        <v>273</v>
      </c>
      <c r="B14" s="980"/>
      <c r="C14" s="212" t="s">
        <v>192</v>
      </c>
      <c r="D14" s="212" t="s">
        <v>193</v>
      </c>
      <c r="E14" s="325"/>
      <c r="F14" s="419"/>
      <c r="G14" s="419"/>
      <c r="H14" s="419"/>
      <c r="I14" s="436" t="s">
        <v>187</v>
      </c>
      <c r="J14" s="222">
        <v>2323443000001</v>
      </c>
    </row>
    <row r="15" spans="1:10" s="415" customFormat="1" ht="16.5" customHeight="1" thickTop="1" x14ac:dyDescent="0.25">
      <c r="A15" s="213" t="s">
        <v>138</v>
      </c>
      <c r="B15" s="599"/>
      <c r="C15" s="600">
        <v>1</v>
      </c>
      <c r="D15" s="216"/>
      <c r="E15" s="325"/>
      <c r="F15" s="419"/>
      <c r="G15" s="419"/>
      <c r="H15" s="419"/>
      <c r="I15" s="437" t="s">
        <v>310</v>
      </c>
      <c r="J15" s="222">
        <v>233322994649</v>
      </c>
    </row>
    <row r="16" spans="1:10" s="415" customFormat="1" ht="16.5" customHeight="1" x14ac:dyDescent="0.25">
      <c r="A16" s="213" t="s">
        <v>196</v>
      </c>
      <c r="B16" s="218"/>
      <c r="C16" s="601">
        <v>10</v>
      </c>
      <c r="D16" s="220"/>
      <c r="E16" s="325"/>
      <c r="F16" s="419"/>
      <c r="G16" s="419"/>
      <c r="H16" s="419"/>
      <c r="I16" s="419"/>
      <c r="J16" s="419"/>
    </row>
    <row r="17" spans="1:10" s="415" customFormat="1" ht="16.5" customHeight="1" thickBot="1" x14ac:dyDescent="0.3">
      <c r="A17" s="223" t="s">
        <v>198</v>
      </c>
      <c r="B17" s="224"/>
      <c r="C17" s="601">
        <v>100</v>
      </c>
      <c r="D17" s="220"/>
      <c r="E17" s="325"/>
      <c r="F17" s="419"/>
      <c r="G17" s="419"/>
      <c r="H17" s="419"/>
      <c r="I17" s="419"/>
      <c r="J17" s="419"/>
    </row>
    <row r="18" spans="1:10" ht="16.5" customHeight="1" thickBot="1" x14ac:dyDescent="0.3">
      <c r="A18" s="402"/>
      <c r="B18" s="402"/>
      <c r="C18" s="575"/>
      <c r="D18" s="402"/>
      <c r="E18" s="402"/>
      <c r="F18" s="602"/>
      <c r="G18" s="602"/>
      <c r="H18" s="602"/>
      <c r="I18" s="603" t="s">
        <v>624</v>
      </c>
      <c r="J18" s="603" t="s">
        <v>625</v>
      </c>
    </row>
    <row r="19" spans="1:10" s="480" customFormat="1" ht="29.25" customHeight="1" x14ac:dyDescent="0.25">
      <c r="A19" s="1034" t="s">
        <v>255</v>
      </c>
      <c r="B19" s="1034" t="s">
        <v>204</v>
      </c>
      <c r="C19" s="1034" t="s">
        <v>311</v>
      </c>
      <c r="D19" s="1034" t="s">
        <v>312</v>
      </c>
      <c r="E19" s="1034" t="s">
        <v>626</v>
      </c>
      <c r="F19" s="1034" t="s">
        <v>259</v>
      </c>
      <c r="G19" s="1032" t="s">
        <v>627</v>
      </c>
      <c r="H19" s="1032" t="s">
        <v>627</v>
      </c>
      <c r="I19" s="1052" t="s">
        <v>211</v>
      </c>
      <c r="J19" s="1053"/>
    </row>
    <row r="20" spans="1:10" s="480" customFormat="1" ht="30.75" customHeight="1" thickBot="1" x14ac:dyDescent="0.3">
      <c r="A20" s="1035"/>
      <c r="B20" s="1035"/>
      <c r="C20" s="1035"/>
      <c r="D20" s="1035"/>
      <c r="E20" s="1035"/>
      <c r="F20" s="1035"/>
      <c r="G20" s="1033"/>
      <c r="H20" s="1033"/>
      <c r="I20" s="1054"/>
      <c r="J20" s="1055"/>
    </row>
    <row r="21" spans="1:10" s="390" customFormat="1" ht="16.5" customHeight="1" x14ac:dyDescent="0.2">
      <c r="A21" s="102">
        <v>45730.364583333343</v>
      </c>
      <c r="B21" s="103" t="s">
        <v>214</v>
      </c>
      <c r="C21" s="604">
        <v>25</v>
      </c>
      <c r="D21" s="605">
        <v>21</v>
      </c>
      <c r="E21" s="606">
        <v>20.399999999999999</v>
      </c>
      <c r="F21" s="607" t="s">
        <v>253</v>
      </c>
      <c r="G21" s="608">
        <f>IF(A21="","",IF(E21&lt;0.2,"0,20 U",E21))</f>
        <v>20.399999999999999</v>
      </c>
      <c r="H21" s="609">
        <f>IF(B21="","",IF(G21&lt;0.5,G21&amp;" I",G21))</f>
        <v>20.399999999999999</v>
      </c>
      <c r="I21" s="610"/>
      <c r="J21" s="473"/>
    </row>
    <row r="22" spans="1:10" s="390" customFormat="1" ht="16.5" customHeight="1" x14ac:dyDescent="0.2">
      <c r="A22" s="102">
        <v>45730.365972222222</v>
      </c>
      <c r="B22" s="111" t="s">
        <v>215</v>
      </c>
      <c r="C22" s="604">
        <v>25</v>
      </c>
      <c r="D22" s="605">
        <v>21</v>
      </c>
      <c r="E22" s="606">
        <v>5.4</v>
      </c>
      <c r="F22" s="607" t="s">
        <v>253</v>
      </c>
      <c r="G22" s="611">
        <f t="shared" ref="G22:G45" si="0">IF(A22="","",IF(E22&lt;0.2,"0,20 U",E22))</f>
        <v>5.4</v>
      </c>
      <c r="H22" s="533">
        <f t="shared" ref="H22:H45" si="1">IF(B22="","",IF(G22&lt;0.5,G22&amp;" I",G22))</f>
        <v>5.4</v>
      </c>
      <c r="I22" s="612">
        <f>H22/5</f>
        <v>1.08</v>
      </c>
      <c r="J22" s="473"/>
    </row>
    <row r="23" spans="1:10" s="390" customFormat="1" ht="16.5" customHeight="1" x14ac:dyDescent="0.2">
      <c r="A23" s="102">
        <v>45730.367360995369</v>
      </c>
      <c r="B23" s="111" t="s">
        <v>217</v>
      </c>
      <c r="C23" s="604">
        <v>25</v>
      </c>
      <c r="D23" s="605">
        <v>21</v>
      </c>
      <c r="E23" s="606">
        <v>42.3</v>
      </c>
      <c r="F23" s="607" t="s">
        <v>253</v>
      </c>
      <c r="G23" s="611">
        <f t="shared" si="0"/>
        <v>42.3</v>
      </c>
      <c r="H23" s="533">
        <f t="shared" si="1"/>
        <v>42.3</v>
      </c>
      <c r="I23" s="612">
        <f>H23/40</f>
        <v>1.0574999999999999</v>
      </c>
      <c r="J23" s="473"/>
    </row>
    <row r="24" spans="1:10" s="390" customFormat="1" ht="16.5" customHeight="1" x14ac:dyDescent="0.2">
      <c r="A24" s="102">
        <v>45730.36874982639</v>
      </c>
      <c r="B24" s="111" t="s">
        <v>219</v>
      </c>
      <c r="C24" s="604">
        <v>25</v>
      </c>
      <c r="D24" s="605">
        <v>22</v>
      </c>
      <c r="E24" s="606">
        <v>10.5</v>
      </c>
      <c r="F24" s="607" t="s">
        <v>253</v>
      </c>
      <c r="G24" s="611">
        <f t="shared" si="0"/>
        <v>10.5</v>
      </c>
      <c r="H24" s="533">
        <f t="shared" si="1"/>
        <v>10.5</v>
      </c>
      <c r="I24" s="241">
        <f>ABS(H24-H25)/AVERAGE(H24:H25)</f>
        <v>3.7383177570093497E-2</v>
      </c>
      <c r="J24" s="473"/>
    </row>
    <row r="25" spans="1:10" s="390" customFormat="1" ht="16.5" customHeight="1" x14ac:dyDescent="0.2">
      <c r="A25" s="102">
        <v>45730.37013865741</v>
      </c>
      <c r="B25" s="111" t="s">
        <v>223</v>
      </c>
      <c r="C25" s="604">
        <v>25</v>
      </c>
      <c r="D25" s="605">
        <v>22</v>
      </c>
      <c r="E25" s="606">
        <v>10.9</v>
      </c>
      <c r="F25" s="607" t="s">
        <v>253</v>
      </c>
      <c r="G25" s="611">
        <f t="shared" si="0"/>
        <v>10.9</v>
      </c>
      <c r="H25" s="533">
        <f t="shared" si="1"/>
        <v>10.9</v>
      </c>
      <c r="I25" s="610"/>
      <c r="J25" s="473"/>
    </row>
    <row r="26" spans="1:10" s="390" customFormat="1" ht="16.5" customHeight="1" x14ac:dyDescent="0.2">
      <c r="A26" s="102">
        <v>45730.371527488423</v>
      </c>
      <c r="B26" s="104" t="s">
        <v>56</v>
      </c>
      <c r="C26" s="604">
        <v>25</v>
      </c>
      <c r="D26" s="605">
        <v>23</v>
      </c>
      <c r="E26" s="606">
        <v>32.299999999999997</v>
      </c>
      <c r="F26" s="607" t="s">
        <v>253</v>
      </c>
      <c r="G26" s="611">
        <f t="shared" si="0"/>
        <v>32.299999999999997</v>
      </c>
      <c r="H26" s="533">
        <f t="shared" si="1"/>
        <v>32.299999999999997</v>
      </c>
      <c r="I26" s="613"/>
      <c r="J26" s="473"/>
    </row>
    <row r="27" spans="1:10" s="390" customFormat="1" ht="16.5" customHeight="1" x14ac:dyDescent="0.2">
      <c r="A27" s="102">
        <v>45730.372916319437</v>
      </c>
      <c r="B27" s="104" t="s">
        <v>60</v>
      </c>
      <c r="C27" s="604">
        <v>25</v>
      </c>
      <c r="D27" s="605">
        <v>22</v>
      </c>
      <c r="E27" s="606">
        <v>43.2</v>
      </c>
      <c r="F27" s="607" t="s">
        <v>253</v>
      </c>
      <c r="G27" s="611">
        <f t="shared" si="0"/>
        <v>43.2</v>
      </c>
      <c r="H27" s="533">
        <f t="shared" si="1"/>
        <v>43.2</v>
      </c>
      <c r="I27" s="613"/>
      <c r="J27" s="473"/>
    </row>
    <row r="28" spans="1:10" s="390" customFormat="1" ht="16.5" customHeight="1" x14ac:dyDescent="0.2">
      <c r="A28" s="102">
        <v>45730.374305150457</v>
      </c>
      <c r="B28" s="104" t="s">
        <v>63</v>
      </c>
      <c r="C28" s="604">
        <v>25</v>
      </c>
      <c r="D28" s="605">
        <v>22.1</v>
      </c>
      <c r="E28" s="606">
        <v>54.1</v>
      </c>
      <c r="F28" s="607" t="s">
        <v>253</v>
      </c>
      <c r="G28" s="611">
        <f t="shared" si="0"/>
        <v>54.1</v>
      </c>
      <c r="H28" s="533">
        <f t="shared" si="1"/>
        <v>54.1</v>
      </c>
      <c r="I28" s="613"/>
      <c r="J28" s="473"/>
    </row>
    <row r="29" spans="1:10" s="390" customFormat="1" ht="16.5" customHeight="1" x14ac:dyDescent="0.2">
      <c r="A29" s="102">
        <v>45730.375693981478</v>
      </c>
      <c r="B29" s="104" t="s">
        <v>66</v>
      </c>
      <c r="C29" s="604">
        <v>25</v>
      </c>
      <c r="D29" s="605">
        <v>22.2</v>
      </c>
      <c r="E29" s="606">
        <v>65</v>
      </c>
      <c r="F29" s="607" t="s">
        <v>253</v>
      </c>
      <c r="G29" s="611">
        <f t="shared" si="0"/>
        <v>65</v>
      </c>
      <c r="H29" s="533">
        <f t="shared" si="1"/>
        <v>65</v>
      </c>
      <c r="I29" s="613"/>
      <c r="J29" s="473"/>
    </row>
    <row r="30" spans="1:10" s="390" customFormat="1" ht="16.5" customHeight="1" x14ac:dyDescent="0.2">
      <c r="A30" s="102">
        <v>45730.377082812498</v>
      </c>
      <c r="B30" s="104" t="s">
        <v>68</v>
      </c>
      <c r="C30" s="604">
        <v>25</v>
      </c>
      <c r="D30" s="605">
        <v>22.3</v>
      </c>
      <c r="E30" s="606">
        <v>75.900000000000006</v>
      </c>
      <c r="F30" s="607" t="s">
        <v>253</v>
      </c>
      <c r="G30" s="611">
        <f t="shared" si="0"/>
        <v>75.900000000000006</v>
      </c>
      <c r="H30" s="533">
        <f t="shared" si="1"/>
        <v>75.900000000000006</v>
      </c>
      <c r="I30" s="613"/>
      <c r="J30" s="473"/>
    </row>
    <row r="31" spans="1:10" s="390" customFormat="1" ht="16.5" customHeight="1" x14ac:dyDescent="0.2">
      <c r="A31" s="102">
        <v>45730.378471643518</v>
      </c>
      <c r="B31" s="104" t="s">
        <v>71</v>
      </c>
      <c r="C31" s="604">
        <v>25</v>
      </c>
      <c r="D31" s="605">
        <v>22.4</v>
      </c>
      <c r="E31" s="606">
        <v>86.8</v>
      </c>
      <c r="F31" s="607" t="s">
        <v>253</v>
      </c>
      <c r="G31" s="611">
        <f t="shared" si="0"/>
        <v>86.8</v>
      </c>
      <c r="H31" s="533">
        <f t="shared" si="1"/>
        <v>86.8</v>
      </c>
      <c r="I31" s="613"/>
      <c r="J31" s="473"/>
    </row>
    <row r="32" spans="1:10" s="390" customFormat="1" ht="16.5" customHeight="1" x14ac:dyDescent="0.2">
      <c r="A32" s="102">
        <v>45730.379860474539</v>
      </c>
      <c r="B32" s="104" t="s">
        <v>73</v>
      </c>
      <c r="C32" s="604">
        <v>25</v>
      </c>
      <c r="D32" s="605">
        <v>22.5</v>
      </c>
      <c r="E32" s="606">
        <v>97.7</v>
      </c>
      <c r="F32" s="607" t="s">
        <v>253</v>
      </c>
      <c r="G32" s="611">
        <f t="shared" si="0"/>
        <v>97.7</v>
      </c>
      <c r="H32" s="533">
        <f t="shared" si="1"/>
        <v>97.7</v>
      </c>
      <c r="I32" s="613"/>
      <c r="J32" s="473"/>
    </row>
    <row r="33" spans="1:10" s="390" customFormat="1" ht="16.5" customHeight="1" x14ac:dyDescent="0.2">
      <c r="A33" s="102">
        <v>45730.381249305552</v>
      </c>
      <c r="B33" s="104" t="s">
        <v>75</v>
      </c>
      <c r="C33" s="604">
        <v>25</v>
      </c>
      <c r="D33" s="605">
        <v>22.6</v>
      </c>
      <c r="E33" s="606">
        <v>108.6</v>
      </c>
      <c r="F33" s="607" t="s">
        <v>253</v>
      </c>
      <c r="G33" s="611">
        <f t="shared" si="0"/>
        <v>108.6</v>
      </c>
      <c r="H33" s="533">
        <f t="shared" si="1"/>
        <v>108.6</v>
      </c>
      <c r="I33" s="613"/>
      <c r="J33" s="473"/>
    </row>
    <row r="34" spans="1:10" s="390" customFormat="1" ht="16.5" customHeight="1" x14ac:dyDescent="0.2">
      <c r="A34" s="102">
        <v>45730.382638136572</v>
      </c>
      <c r="B34" s="104" t="s">
        <v>78</v>
      </c>
      <c r="C34" s="604">
        <v>25</v>
      </c>
      <c r="D34" s="605">
        <v>22.7</v>
      </c>
      <c r="E34" s="606">
        <v>119.5</v>
      </c>
      <c r="F34" s="607" t="s">
        <v>253</v>
      </c>
      <c r="G34" s="611">
        <f t="shared" si="0"/>
        <v>119.5</v>
      </c>
      <c r="H34" s="533">
        <f t="shared" si="1"/>
        <v>119.5</v>
      </c>
      <c r="I34" s="613"/>
      <c r="J34" s="473"/>
    </row>
    <row r="35" spans="1:10" s="390" customFormat="1" ht="16.5" customHeight="1" x14ac:dyDescent="0.2">
      <c r="A35" s="102">
        <v>45730.384026967593</v>
      </c>
      <c r="B35" s="104" t="s">
        <v>81</v>
      </c>
      <c r="C35" s="604">
        <v>25</v>
      </c>
      <c r="D35" s="605">
        <v>22.8</v>
      </c>
      <c r="E35" s="606">
        <v>130.4</v>
      </c>
      <c r="F35" s="607" t="s">
        <v>253</v>
      </c>
      <c r="G35" s="611">
        <f t="shared" si="0"/>
        <v>130.4</v>
      </c>
      <c r="H35" s="533">
        <f t="shared" si="1"/>
        <v>130.4</v>
      </c>
      <c r="I35" s="613"/>
      <c r="J35" s="473"/>
    </row>
    <row r="36" spans="1:10" s="390" customFormat="1" ht="16.5" customHeight="1" x14ac:dyDescent="0.2">
      <c r="A36" s="102">
        <v>45730.385415798613</v>
      </c>
      <c r="B36" s="104" t="s">
        <v>83</v>
      </c>
      <c r="C36" s="604">
        <v>25</v>
      </c>
      <c r="D36" s="605">
        <v>22.9</v>
      </c>
      <c r="E36" s="606">
        <v>141.30000000000001</v>
      </c>
      <c r="F36" s="607" t="s">
        <v>253</v>
      </c>
      <c r="G36" s="611">
        <f t="shared" si="0"/>
        <v>141.30000000000001</v>
      </c>
      <c r="H36" s="533">
        <f t="shared" si="1"/>
        <v>141.30000000000001</v>
      </c>
      <c r="I36" s="613"/>
      <c r="J36" s="473"/>
    </row>
    <row r="37" spans="1:10" s="390" customFormat="1" ht="16.5" customHeight="1" x14ac:dyDescent="0.2">
      <c r="A37" s="102">
        <v>45730.386804629627</v>
      </c>
      <c r="B37" s="104" t="s">
        <v>85</v>
      </c>
      <c r="C37" s="604">
        <v>25</v>
      </c>
      <c r="D37" s="605">
        <v>23</v>
      </c>
      <c r="E37" s="606">
        <v>152.19999999999999</v>
      </c>
      <c r="F37" s="607" t="s">
        <v>253</v>
      </c>
      <c r="G37" s="611">
        <f t="shared" si="0"/>
        <v>152.19999999999999</v>
      </c>
      <c r="H37" s="533">
        <f t="shared" si="1"/>
        <v>152.19999999999999</v>
      </c>
      <c r="I37" s="613"/>
      <c r="J37" s="473"/>
    </row>
    <row r="38" spans="1:10" s="390" customFormat="1" ht="16.5" customHeight="1" x14ac:dyDescent="0.2">
      <c r="A38" s="102">
        <v>45730.388193460647</v>
      </c>
      <c r="B38" s="104" t="s">
        <v>87</v>
      </c>
      <c r="C38" s="604">
        <v>25</v>
      </c>
      <c r="D38" s="605">
        <v>23.1</v>
      </c>
      <c r="E38" s="606">
        <v>163.1</v>
      </c>
      <c r="F38" s="607" t="s">
        <v>253</v>
      </c>
      <c r="G38" s="611">
        <f t="shared" si="0"/>
        <v>163.1</v>
      </c>
      <c r="H38" s="533">
        <f t="shared" si="1"/>
        <v>163.1</v>
      </c>
      <c r="I38" s="613"/>
      <c r="J38" s="473"/>
    </row>
    <row r="39" spans="1:10" s="390" customFormat="1" ht="16.5" customHeight="1" x14ac:dyDescent="0.2">
      <c r="A39" s="102">
        <v>45730.389582291667</v>
      </c>
      <c r="B39" s="104" t="s">
        <v>89</v>
      </c>
      <c r="C39" s="604">
        <v>25</v>
      </c>
      <c r="D39" s="605">
        <v>23.2</v>
      </c>
      <c r="E39" s="606">
        <v>174</v>
      </c>
      <c r="F39" s="607" t="s">
        <v>253</v>
      </c>
      <c r="G39" s="611">
        <f t="shared" si="0"/>
        <v>174</v>
      </c>
      <c r="H39" s="533">
        <f t="shared" si="1"/>
        <v>174</v>
      </c>
      <c r="I39" s="613"/>
      <c r="J39" s="473"/>
    </row>
    <row r="40" spans="1:10" s="390" customFormat="1" ht="16.5" customHeight="1" x14ac:dyDescent="0.2">
      <c r="A40" s="102">
        <v>45730.390971122688</v>
      </c>
      <c r="B40" s="104" t="s">
        <v>91</v>
      </c>
      <c r="C40" s="604">
        <v>25</v>
      </c>
      <c r="D40" s="605">
        <v>23.3</v>
      </c>
      <c r="E40" s="606">
        <v>184.9</v>
      </c>
      <c r="F40" s="607" t="s">
        <v>253</v>
      </c>
      <c r="G40" s="611">
        <f t="shared" si="0"/>
        <v>184.9</v>
      </c>
      <c r="H40" s="533">
        <f t="shared" si="1"/>
        <v>184.9</v>
      </c>
      <c r="I40" s="613"/>
      <c r="J40" s="473"/>
    </row>
    <row r="41" spans="1:10" s="390" customFormat="1" ht="16.5" customHeight="1" x14ac:dyDescent="0.2">
      <c r="A41" s="102">
        <v>45730.392359953701</v>
      </c>
      <c r="B41" s="104" t="s">
        <v>93</v>
      </c>
      <c r="C41" s="604">
        <v>25</v>
      </c>
      <c r="D41" s="605">
        <v>23.4</v>
      </c>
      <c r="E41" s="606">
        <v>195.8</v>
      </c>
      <c r="F41" s="607" t="s">
        <v>253</v>
      </c>
      <c r="G41" s="611">
        <f t="shared" si="0"/>
        <v>195.8</v>
      </c>
      <c r="H41" s="533">
        <f t="shared" si="1"/>
        <v>195.8</v>
      </c>
      <c r="I41" s="613"/>
      <c r="J41" s="473"/>
    </row>
    <row r="42" spans="1:10" s="390" customFormat="1" ht="16.5" customHeight="1" x14ac:dyDescent="0.2">
      <c r="A42" s="102">
        <v>45730.393748784722</v>
      </c>
      <c r="B42" s="104" t="s">
        <v>95</v>
      </c>
      <c r="C42" s="604">
        <v>25</v>
      </c>
      <c r="D42" s="605">
        <v>23.5</v>
      </c>
      <c r="E42" s="606">
        <v>206.7</v>
      </c>
      <c r="F42" s="607" t="s">
        <v>253</v>
      </c>
      <c r="G42" s="611">
        <f t="shared" si="0"/>
        <v>206.7</v>
      </c>
      <c r="H42" s="533">
        <f t="shared" si="1"/>
        <v>206.7</v>
      </c>
      <c r="I42" s="613"/>
      <c r="J42" s="473"/>
    </row>
    <row r="43" spans="1:10" s="390" customFormat="1" ht="16.5" customHeight="1" x14ac:dyDescent="0.2">
      <c r="A43" s="102">
        <v>45730.395137615742</v>
      </c>
      <c r="B43" s="104" t="s">
        <v>97</v>
      </c>
      <c r="C43" s="604">
        <v>25</v>
      </c>
      <c r="D43" s="605">
        <v>23.6</v>
      </c>
      <c r="E43" s="606">
        <v>217.6</v>
      </c>
      <c r="F43" s="607" t="s">
        <v>253</v>
      </c>
      <c r="G43" s="611">
        <f t="shared" si="0"/>
        <v>217.6</v>
      </c>
      <c r="H43" s="533">
        <f t="shared" si="1"/>
        <v>217.6</v>
      </c>
      <c r="I43" s="613"/>
      <c r="J43" s="473"/>
    </row>
    <row r="44" spans="1:10" s="390" customFormat="1" ht="16.5" customHeight="1" x14ac:dyDescent="0.2">
      <c r="A44" s="102">
        <v>45730.396526446762</v>
      </c>
      <c r="B44" s="104" t="s">
        <v>99</v>
      </c>
      <c r="C44" s="604">
        <v>25</v>
      </c>
      <c r="D44" s="605">
        <v>23.7</v>
      </c>
      <c r="E44" s="606">
        <v>228.5</v>
      </c>
      <c r="F44" s="607" t="s">
        <v>253</v>
      </c>
      <c r="G44" s="611">
        <f t="shared" si="0"/>
        <v>228.5</v>
      </c>
      <c r="H44" s="533">
        <f t="shared" si="1"/>
        <v>228.5</v>
      </c>
      <c r="I44" s="613"/>
      <c r="J44" s="473"/>
    </row>
    <row r="45" spans="1:10" s="390" customFormat="1" ht="16.5" customHeight="1" thickBot="1" x14ac:dyDescent="0.25">
      <c r="A45" s="102">
        <v>45730.397915277783</v>
      </c>
      <c r="B45" s="104" t="s">
        <v>101</v>
      </c>
      <c r="C45" s="614">
        <v>25</v>
      </c>
      <c r="D45" s="605">
        <v>23.8</v>
      </c>
      <c r="E45" s="606">
        <v>239.4</v>
      </c>
      <c r="F45" s="607" t="s">
        <v>253</v>
      </c>
      <c r="G45" s="611">
        <f t="shared" si="0"/>
        <v>239.4</v>
      </c>
      <c r="H45" s="533">
        <f t="shared" si="1"/>
        <v>239.4</v>
      </c>
      <c r="I45" s="613"/>
      <c r="J45" s="473"/>
    </row>
    <row r="46" spans="1:10" s="480" customFormat="1" ht="20.100000000000001" customHeight="1" x14ac:dyDescent="0.25">
      <c r="A46" s="615" t="s">
        <v>233</v>
      </c>
      <c r="B46" s="616"/>
      <c r="C46" s="616"/>
      <c r="D46" s="616"/>
      <c r="E46" s="616"/>
      <c r="F46" s="616"/>
      <c r="G46" s="616"/>
      <c r="H46" s="616"/>
      <c r="I46" s="616"/>
      <c r="J46" s="617"/>
    </row>
    <row r="47" spans="1:10" s="480" customFormat="1" ht="14.45" customHeight="1" thickBot="1" x14ac:dyDescent="0.3">
      <c r="A47" s="618"/>
      <c r="B47" s="619"/>
      <c r="C47" s="619"/>
      <c r="D47" s="619"/>
      <c r="E47" s="619"/>
      <c r="F47" s="619"/>
      <c r="G47" s="619"/>
      <c r="H47" s="619"/>
      <c r="I47" s="619"/>
      <c r="J47" s="620"/>
    </row>
    <row r="48" spans="1:10" s="480" customFormat="1" ht="15" hidden="1" x14ac:dyDescent="0.25">
      <c r="A48" s="458"/>
      <c r="B48" s="458"/>
      <c r="C48" s="458"/>
      <c r="D48" s="458"/>
      <c r="E48" s="458"/>
      <c r="F48" s="458"/>
      <c r="G48" s="458"/>
      <c r="H48" s="458"/>
      <c r="I48" s="458"/>
      <c r="J48" s="458"/>
    </row>
    <row r="49" spans="1:14" s="480" customFormat="1" ht="15" hidden="1" x14ac:dyDescent="0.25">
      <c r="A49" s="458"/>
      <c r="B49" s="458"/>
      <c r="C49" s="458"/>
      <c r="D49" s="458"/>
      <c r="E49" s="458"/>
      <c r="F49" s="458"/>
      <c r="G49" s="458"/>
      <c r="H49" s="458"/>
      <c r="I49" s="458"/>
      <c r="J49" s="458"/>
    </row>
    <row r="50" spans="1:14" ht="15" hidden="1" x14ac:dyDescent="0.25"/>
    <row r="51" spans="1:14" ht="15" hidden="1" x14ac:dyDescent="0.25"/>
    <row r="52" spans="1:14" ht="15" hidden="1" x14ac:dyDescent="0.25"/>
    <row r="53" spans="1:14" s="623" customFormat="1" ht="15" customHeight="1" x14ac:dyDescent="0.25">
      <c r="A53" s="621"/>
      <c r="B53" s="415"/>
      <c r="C53" s="622"/>
      <c r="D53" s="415"/>
      <c r="E53" s="415"/>
      <c r="F53" s="415"/>
      <c r="G53" s="415"/>
      <c r="H53" s="415"/>
      <c r="I53" s="415"/>
      <c r="J53" s="415"/>
      <c r="K53" s="419"/>
      <c r="L53" s="419"/>
      <c r="M53" s="419"/>
      <c r="N53" s="419"/>
    </row>
    <row r="54" spans="1:14" s="623" customFormat="1" ht="15" customHeight="1" x14ac:dyDescent="0.25">
      <c r="A54" s="621"/>
      <c r="B54" s="415"/>
      <c r="C54" s="622"/>
      <c r="D54" s="415"/>
      <c r="E54" s="415"/>
      <c r="F54" s="415"/>
      <c r="G54" s="415"/>
      <c r="H54" s="415"/>
      <c r="I54" s="415"/>
      <c r="J54" s="415"/>
      <c r="K54" s="419"/>
      <c r="L54" s="419"/>
      <c r="M54" s="419"/>
      <c r="N54" s="419"/>
    </row>
    <row r="55" spans="1:14" s="623" customFormat="1" ht="15" customHeight="1" x14ac:dyDescent="0.25">
      <c r="A55" s="621"/>
      <c r="B55" s="415"/>
      <c r="C55" s="622"/>
      <c r="D55" s="415"/>
      <c r="E55" s="415"/>
      <c r="F55" s="415"/>
      <c r="G55" s="415"/>
      <c r="H55" s="415"/>
      <c r="I55" s="415"/>
      <c r="J55" s="415"/>
      <c r="K55" s="419"/>
      <c r="L55" s="419"/>
      <c r="M55" s="419"/>
      <c r="N55" s="419"/>
    </row>
  </sheetData>
  <sheetProtection formatCells="0" formatColumns="0" formatRows="0"/>
  <mergeCells count="27">
    <mergeCell ref="H19:H20"/>
    <mergeCell ref="A1:J1"/>
    <mergeCell ref="A2:B6"/>
    <mergeCell ref="C2:J2"/>
    <mergeCell ref="C3:J3"/>
    <mergeCell ref="C4:J4"/>
    <mergeCell ref="C5:D5"/>
    <mergeCell ref="E5:F5"/>
    <mergeCell ref="I5:J5"/>
    <mergeCell ref="C6:D6"/>
    <mergeCell ref="E6:F6"/>
    <mergeCell ref="I19:J20"/>
    <mergeCell ref="D19:D20"/>
    <mergeCell ref="I6:J6"/>
    <mergeCell ref="A7:A8"/>
    <mergeCell ref="B7:D7"/>
    <mergeCell ref="E7:F7"/>
    <mergeCell ref="B9:D9"/>
    <mergeCell ref="B10:D10"/>
    <mergeCell ref="B11:C11"/>
    <mergeCell ref="A14:B14"/>
    <mergeCell ref="G19:G20"/>
    <mergeCell ref="A19:A20"/>
    <mergeCell ref="B19:B20"/>
    <mergeCell ref="C19:C20"/>
    <mergeCell ref="E19:E20"/>
    <mergeCell ref="F19:F20"/>
  </mergeCells>
  <conditionalFormatting sqref="B16:B17">
    <cfRule type="cellIs" dxfId="871" priority="23" operator="equal">
      <formula>"MB"</formula>
    </cfRule>
    <cfRule type="cellIs" dxfId="870" priority="24" operator="equal">
      <formula>"LCSD"</formula>
    </cfRule>
    <cfRule type="cellIs" dxfId="869" priority="25" operator="equal">
      <formula>"LCS"</formula>
    </cfRule>
  </conditionalFormatting>
  <conditionalFormatting sqref="B22:B25">
    <cfRule type="cellIs" dxfId="868" priority="13" operator="equal">
      <formula>"MB"</formula>
    </cfRule>
    <cfRule type="cellIs" dxfId="867" priority="14" operator="equal">
      <formula>"MDL"</formula>
    </cfRule>
    <cfRule type="cellIs" dxfId="866" priority="15" operator="equal">
      <formula>"PQL"</formula>
    </cfRule>
    <cfRule type="cellIs" dxfId="865" priority="16" operator="equal">
      <formula>"LCSD"</formula>
    </cfRule>
    <cfRule type="cellIs" dxfId="864" priority="17" operator="equal">
      <formula>"LCS"</formula>
    </cfRule>
  </conditionalFormatting>
  <conditionalFormatting sqref="B26:B45">
    <cfRule type="cellIs" dxfId="863" priority="1" operator="equal">
      <formula>"LCS2"</formula>
    </cfRule>
    <cfRule type="cellIs" dxfId="862" priority="2" operator="equal">
      <formula>"MSD"</formula>
    </cfRule>
    <cfRule type="cellIs" dxfId="861" priority="3" operator="equal">
      <formula>"MB"</formula>
    </cfRule>
    <cfRule type="cellIs" dxfId="860" priority="4" operator="equal">
      <formula>"MSD"</formula>
    </cfRule>
    <cfRule type="cellIs" dxfId="859" priority="5" operator="equal">
      <formula>"MS"</formula>
    </cfRule>
    <cfRule type="cellIs" dxfId="858" priority="6" operator="equal">
      <formula>"MDL"</formula>
    </cfRule>
    <cfRule type="cellIs" dxfId="857" priority="7" operator="equal">
      <formula>"PQL"</formula>
    </cfRule>
    <cfRule type="cellIs" dxfId="856" priority="8" operator="equal">
      <formula>"LCS2"</formula>
    </cfRule>
    <cfRule type="cellIs" dxfId="855" priority="9" operator="equal">
      <formula>"LCSD"</formula>
    </cfRule>
    <cfRule type="cellIs" dxfId="854" priority="10" operator="equal">
      <formula>"LCS"</formula>
    </cfRule>
    <cfRule type="cellIs" dxfId="853" priority="11" operator="equal">
      <formula>"LCS"</formula>
    </cfRule>
    <cfRule type="cellIs" dxfId="852" priority="12" operator="equal">
      <formula>"BLANK"</formula>
    </cfRule>
  </conditionalFormatting>
  <conditionalFormatting sqref="H21:H45">
    <cfRule type="cellIs" dxfId="851" priority="27" operator="greaterThan">
      <formula>100</formula>
    </cfRule>
    <cfRule type="cellIs" dxfId="850" priority="28" operator="between">
      <formula>10</formula>
      <formula>99.9</formula>
    </cfRule>
    <cfRule type="cellIs" dxfId="849" priority="29" operator="between">
      <formula>1</formula>
      <formula>9.99</formula>
    </cfRule>
    <cfRule type="cellIs" dxfId="848" priority="30" operator="between">
      <formula>0.1</formula>
      <formula>0.999</formula>
    </cfRule>
    <cfRule type="cellIs" dxfId="847" priority="31" operator="between">
      <formula>0</formula>
      <formula>0.0999</formula>
    </cfRule>
  </conditionalFormatting>
  <pageMargins left="0.7" right="0.7" top="0.75" bottom="0.75" header="0.3" footer="0.3"/>
  <pageSetup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9399107F-DC1C-4475-A198-F8FCB5AFAF39}">
            <x14:iconSet iconSet="3Symbols" custom="1">
              <x14:cfvo type="percent">
                <xm:f>0</xm:f>
              </x14:cfvo>
              <x14:cfvo type="num">
                <xm:f>54</xm:f>
              </x14:cfvo>
              <x14:cfvo type="num" gte="0">
                <xm:f>60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B16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F62B-D02E-43D5-98A0-99C5D78F1F4E}">
  <sheetPr codeName="Hoja11">
    <tabColor rgb="FF00B050"/>
  </sheetPr>
  <dimension ref="A1:K588"/>
  <sheetViews>
    <sheetView showGridLines="0" topLeftCell="A2" zoomScale="80" zoomScaleNormal="80" workbookViewId="0">
      <selection activeCell="H37" sqref="H37"/>
    </sheetView>
  </sheetViews>
  <sheetFormatPr baseColWidth="10" defaultColWidth="13.33203125" defaultRowHeight="0" customHeight="1" zeroHeight="1" x14ac:dyDescent="0.25"/>
  <cols>
    <col min="1" max="1" width="30.5" style="577" bestFit="1" customWidth="1"/>
    <col min="2" max="2" width="49.33203125" style="577" bestFit="1" customWidth="1"/>
    <col min="3" max="3" width="17.1640625" style="577" customWidth="1"/>
    <col min="4" max="4" width="16.6640625" style="577" customWidth="1"/>
    <col min="5" max="5" width="17.33203125" style="577" bestFit="1" customWidth="1"/>
    <col min="6" max="6" width="19.5" style="577" hidden="1" customWidth="1"/>
    <col min="7" max="7" width="19.33203125" style="594" bestFit="1" customWidth="1"/>
    <col min="8" max="8" width="33.33203125" style="577" customWidth="1"/>
    <col min="9" max="9" width="32.1640625" style="577" customWidth="1"/>
    <col min="10" max="10" width="5.5" style="577" customWidth="1"/>
    <col min="11" max="11" width="13.33203125" style="577" customWidth="1"/>
    <col min="12" max="12" width="2" style="577" customWidth="1"/>
    <col min="13" max="16384" width="13.33203125" style="577"/>
  </cols>
  <sheetData>
    <row r="1" spans="1:10" s="320" customFormat="1" ht="22.5" customHeight="1" x14ac:dyDescent="0.25">
      <c r="A1" s="1076" t="e" vm="1">
        <v>#VALUE!</v>
      </c>
      <c r="B1" s="1076"/>
      <c r="C1" s="1078" t="s">
        <v>170</v>
      </c>
      <c r="D1" s="1078"/>
      <c r="E1" s="1078"/>
      <c r="F1" s="1078"/>
      <c r="G1" s="1078"/>
      <c r="H1" s="1078"/>
      <c r="I1" s="1078"/>
      <c r="J1" s="421"/>
    </row>
    <row r="2" spans="1:10" s="320" customFormat="1" ht="22.5" customHeight="1" x14ac:dyDescent="0.25">
      <c r="A2" s="1058"/>
      <c r="B2" s="1058"/>
      <c r="C2" s="1078" t="s">
        <v>171</v>
      </c>
      <c r="D2" s="1078"/>
      <c r="E2" s="1078"/>
      <c r="F2" s="1078"/>
      <c r="G2" s="1078"/>
      <c r="H2" s="1078"/>
      <c r="I2" s="1078"/>
      <c r="J2" s="421"/>
    </row>
    <row r="3" spans="1:10" s="320" customFormat="1" ht="22.5" customHeight="1" x14ac:dyDescent="0.25">
      <c r="A3" s="1058"/>
      <c r="B3" s="1058"/>
      <c r="C3" s="1079" t="s">
        <v>313</v>
      </c>
      <c r="D3" s="1079"/>
      <c r="E3" s="1079"/>
      <c r="F3" s="1079"/>
      <c r="G3" s="1079"/>
      <c r="H3" s="1079"/>
      <c r="I3" s="1079"/>
      <c r="J3" s="567"/>
    </row>
    <row r="4" spans="1:10" s="320" customFormat="1" ht="22.5" customHeight="1" x14ac:dyDescent="0.25">
      <c r="A4" s="1058"/>
      <c r="B4" s="1058"/>
      <c r="C4" s="1080"/>
      <c r="D4" s="1080"/>
      <c r="G4" s="568"/>
      <c r="H4" s="316" t="s">
        <v>235</v>
      </c>
      <c r="I4" s="569">
        <v>45244</v>
      </c>
      <c r="J4" s="570"/>
    </row>
    <row r="5" spans="1:10" s="320" customFormat="1" ht="22.5" customHeight="1" x14ac:dyDescent="0.25">
      <c r="A5" s="1077"/>
      <c r="B5" s="1077"/>
      <c r="C5" s="1081" t="s">
        <v>173</v>
      </c>
      <c r="D5" s="1081"/>
      <c r="E5" s="1082">
        <v>1</v>
      </c>
      <c r="F5" s="1082"/>
      <c r="G5" s="568"/>
      <c r="H5" s="316" t="s">
        <v>236</v>
      </c>
      <c r="I5" s="319" t="s">
        <v>174</v>
      </c>
      <c r="J5" s="511"/>
    </row>
    <row r="6" spans="1:10" s="320" customFormat="1" ht="10.5" customHeight="1" x14ac:dyDescent="0.25">
      <c r="A6" s="321"/>
      <c r="B6" s="322"/>
      <c r="C6" s="322"/>
      <c r="G6" s="342"/>
    </row>
    <row r="7" spans="1:10" s="320" customFormat="1" ht="16.5" customHeight="1" x14ac:dyDescent="0.25">
      <c r="A7" s="1037" t="s">
        <v>176</v>
      </c>
      <c r="B7" s="1037" t="s">
        <v>177</v>
      </c>
      <c r="C7" s="1037"/>
      <c r="D7" s="1037"/>
      <c r="E7" s="1037"/>
      <c r="F7" s="421"/>
      <c r="G7" s="188"/>
      <c r="H7" s="350"/>
      <c r="I7" s="204" t="s">
        <v>216</v>
      </c>
    </row>
    <row r="8" spans="1:10" s="320" customFormat="1" ht="13.5" customHeight="1" x14ac:dyDescent="0.25">
      <c r="A8" s="1037"/>
      <c r="B8" s="325" t="s">
        <v>265</v>
      </c>
      <c r="C8" s="571"/>
      <c r="G8" s="342"/>
      <c r="H8" s="206" t="s">
        <v>314</v>
      </c>
      <c r="I8" s="207"/>
    </row>
    <row r="9" spans="1:10" s="320" customFormat="1" ht="13.5" customHeight="1" x14ac:dyDescent="0.25">
      <c r="A9" s="323"/>
      <c r="B9" s="1037" t="s">
        <v>315</v>
      </c>
      <c r="C9" s="1037"/>
      <c r="D9" s="1037"/>
      <c r="G9" s="342"/>
      <c r="H9" s="572" t="s">
        <v>316</v>
      </c>
      <c r="I9" s="207"/>
    </row>
    <row r="10" spans="1:10" s="320" customFormat="1" ht="15" customHeight="1" x14ac:dyDescent="0.25">
      <c r="B10" s="1037" t="s">
        <v>188</v>
      </c>
      <c r="C10" s="1037"/>
      <c r="G10" s="342"/>
      <c r="H10" s="572" t="s">
        <v>622</v>
      </c>
      <c r="I10" s="207"/>
    </row>
    <row r="11" spans="1:10" s="320" customFormat="1" ht="15" customHeight="1" x14ac:dyDescent="0.25">
      <c r="B11" s="323" t="s">
        <v>190</v>
      </c>
      <c r="C11" s="323"/>
      <c r="G11" s="342"/>
      <c r="H11" s="422" t="s">
        <v>317</v>
      </c>
      <c r="I11" s="207"/>
    </row>
    <row r="12" spans="1:10" s="320" customFormat="1" ht="15" customHeight="1" x14ac:dyDescent="0.25">
      <c r="B12" s="323"/>
      <c r="C12" s="323"/>
      <c r="G12" s="342"/>
      <c r="H12" s="422" t="s">
        <v>318</v>
      </c>
      <c r="I12" s="207"/>
    </row>
    <row r="13" spans="1:10" s="320" customFormat="1" ht="15" customHeight="1" x14ac:dyDescent="0.25">
      <c r="B13" s="323"/>
      <c r="C13" s="323"/>
      <c r="G13" s="342"/>
      <c r="H13" s="424" t="s">
        <v>319</v>
      </c>
      <c r="I13" s="210"/>
    </row>
    <row r="14" spans="1:10" s="320" customFormat="1" ht="15" customHeight="1" thickBot="1" x14ac:dyDescent="0.3">
      <c r="B14" s="329"/>
      <c r="C14" s="204" t="s">
        <v>320</v>
      </c>
      <c r="D14" s="204"/>
      <c r="E14" s="204" t="s">
        <v>321</v>
      </c>
      <c r="F14" s="350"/>
      <c r="G14" s="426"/>
      <c r="H14" s="427"/>
      <c r="I14" s="329"/>
    </row>
    <row r="15" spans="1:10" s="320" customFormat="1" ht="15" customHeight="1" x14ac:dyDescent="0.25">
      <c r="B15" s="353" t="s">
        <v>322</v>
      </c>
      <c r="C15" s="354"/>
      <c r="D15" s="355"/>
      <c r="E15" s="486"/>
      <c r="G15" s="430" t="s">
        <v>323</v>
      </c>
      <c r="H15" s="529"/>
      <c r="I15" s="329"/>
    </row>
    <row r="16" spans="1:10" s="320" customFormat="1" ht="15" customHeight="1" thickBot="1" x14ac:dyDescent="0.3">
      <c r="B16" s="353" t="s">
        <v>324</v>
      </c>
      <c r="C16" s="358"/>
      <c r="D16" s="398"/>
      <c r="E16" s="360"/>
      <c r="G16" s="432" t="s">
        <v>613</v>
      </c>
      <c r="H16" s="433" t="s">
        <v>614</v>
      </c>
      <c r="I16" s="329"/>
    </row>
    <row r="17" spans="1:11" s="320" customFormat="1" ht="15" customHeight="1" x14ac:dyDescent="0.25">
      <c r="B17" s="323"/>
      <c r="C17" s="323"/>
      <c r="G17" s="342"/>
      <c r="H17" s="423"/>
      <c r="I17" s="329"/>
    </row>
    <row r="18" spans="1:11" s="320" customFormat="1" ht="15" customHeight="1" x14ac:dyDescent="0.25">
      <c r="A18" s="1073" t="s">
        <v>273</v>
      </c>
      <c r="B18" s="1073"/>
      <c r="C18" s="323"/>
      <c r="G18" s="342"/>
      <c r="H18" s="206" t="s">
        <v>325</v>
      </c>
      <c r="I18" s="207" t="s">
        <v>326</v>
      </c>
    </row>
    <row r="19" spans="1:11" s="320" customFormat="1" ht="15" customHeight="1" x14ac:dyDescent="0.25">
      <c r="A19" s="434" t="s">
        <v>138</v>
      </c>
      <c r="B19" s="435">
        <v>46289.5</v>
      </c>
      <c r="C19" s="323"/>
      <c r="G19" s="342"/>
      <c r="H19" s="436" t="s">
        <v>178</v>
      </c>
      <c r="I19" s="207" t="s">
        <v>179</v>
      </c>
    </row>
    <row r="20" spans="1:11" s="320" customFormat="1" ht="15" customHeight="1" x14ac:dyDescent="0.25">
      <c r="A20" s="213" t="s">
        <v>327</v>
      </c>
      <c r="B20" s="573" t="s">
        <v>328</v>
      </c>
      <c r="C20" s="323"/>
      <c r="G20" s="342"/>
      <c r="H20" s="437" t="s">
        <v>294</v>
      </c>
      <c r="I20" s="222" t="s">
        <v>295</v>
      </c>
    </row>
    <row r="21" spans="1:11" s="320" customFormat="1" ht="15" customHeight="1" thickBot="1" x14ac:dyDescent="0.3">
      <c r="A21" s="213" t="s">
        <v>615</v>
      </c>
      <c r="B21" s="438">
        <v>0.99880000000000002</v>
      </c>
      <c r="C21" s="323"/>
      <c r="G21" s="342"/>
    </row>
    <row r="22" spans="1:11" s="320" customFormat="1" ht="15.75" thickBot="1" x14ac:dyDescent="0.3">
      <c r="A22" s="213" t="s">
        <v>198</v>
      </c>
      <c r="B22" s="574" t="s">
        <v>253</v>
      </c>
      <c r="C22" s="575"/>
      <c r="G22" s="342"/>
      <c r="H22" s="576" t="s">
        <v>329</v>
      </c>
      <c r="I22" s="576" t="s">
        <v>330</v>
      </c>
      <c r="J22" s="421"/>
    </row>
    <row r="23" spans="1:11" ht="13.9" customHeight="1" x14ac:dyDescent="0.25">
      <c r="A23" s="1034" t="s">
        <v>255</v>
      </c>
      <c r="B23" s="1074" t="s">
        <v>204</v>
      </c>
      <c r="C23" s="1034" t="s">
        <v>331</v>
      </c>
      <c r="D23" s="1034" t="s">
        <v>302</v>
      </c>
      <c r="E23" s="1034" t="s">
        <v>259</v>
      </c>
      <c r="F23" s="1059" t="s">
        <v>623</v>
      </c>
      <c r="G23" s="1061" t="s">
        <v>623</v>
      </c>
      <c r="H23" s="1063" t="s">
        <v>211</v>
      </c>
      <c r="I23" s="1064"/>
      <c r="J23" s="1067"/>
      <c r="K23" s="1068"/>
    </row>
    <row r="24" spans="1:11" ht="28.5" customHeight="1" thickBot="1" x14ac:dyDescent="0.3">
      <c r="A24" s="1035"/>
      <c r="B24" s="1075"/>
      <c r="C24" s="1035"/>
      <c r="D24" s="1035"/>
      <c r="E24" s="1035"/>
      <c r="F24" s="1060"/>
      <c r="G24" s="1062"/>
      <c r="H24" s="1065"/>
      <c r="I24" s="1066"/>
      <c r="J24" s="1067"/>
      <c r="K24" s="1068"/>
    </row>
    <row r="25" spans="1:11" s="583" customFormat="1" ht="16.5" customHeight="1" x14ac:dyDescent="0.2">
      <c r="A25" s="102">
        <v>45730.364583333343</v>
      </c>
      <c r="B25" s="103" t="s">
        <v>214</v>
      </c>
      <c r="C25" s="578">
        <v>2E-3</v>
      </c>
      <c r="D25" s="579">
        <v>1</v>
      </c>
      <c r="E25" s="580" t="s">
        <v>253</v>
      </c>
      <c r="F25" s="581" t="str">
        <f>IF(A25="","",IF(D25*C25&lt;0.003,"0,0030 U",D25*C25))</f>
        <v>0,0030 U</v>
      </c>
      <c r="G25" s="532" t="str">
        <f>IF(A25="","",IF(F25&lt;0.006,F25&amp;" I",F25))</f>
        <v>0,0030 U</v>
      </c>
      <c r="H25" s="370"/>
      <c r="I25" s="497"/>
      <c r="J25" s="582"/>
    </row>
    <row r="26" spans="1:11" s="583" customFormat="1" ht="16.5" customHeight="1" x14ac:dyDescent="0.2">
      <c r="A26" s="102">
        <v>45730.365972222222</v>
      </c>
      <c r="B26" s="111" t="s">
        <v>215</v>
      </c>
      <c r="C26" s="578">
        <v>4.1000000000000002E-2</v>
      </c>
      <c r="D26" s="579">
        <v>1</v>
      </c>
      <c r="E26" s="580" t="s">
        <v>253</v>
      </c>
      <c r="F26" s="581">
        <f t="shared" ref="F26:F49" si="0">IF(A26="","",IF(D26*C26&lt;0.003,"0,0030 U",D26*C26))</f>
        <v>4.1000000000000002E-2</v>
      </c>
      <c r="G26" s="584">
        <f t="shared" ref="G26:G49" si="1">IF(A26="","",IF(F26&lt;0.006,F26&amp;" I",F26))</f>
        <v>4.1000000000000002E-2</v>
      </c>
      <c r="H26" s="585">
        <f>G26/0.04</f>
        <v>1.0249999999999999</v>
      </c>
      <c r="I26" s="497"/>
      <c r="J26" s="582"/>
    </row>
    <row r="27" spans="1:11" s="583" customFormat="1" ht="16.5" customHeight="1" x14ac:dyDescent="0.2">
      <c r="A27" s="102">
        <v>45730.367360995369</v>
      </c>
      <c r="B27" s="111" t="s">
        <v>217</v>
      </c>
      <c r="C27" s="578">
        <v>8.2000000000000003E-2</v>
      </c>
      <c r="D27" s="579">
        <v>1</v>
      </c>
      <c r="E27" s="580" t="s">
        <v>253</v>
      </c>
      <c r="F27" s="581">
        <f t="shared" si="0"/>
        <v>8.2000000000000003E-2</v>
      </c>
      <c r="G27" s="584">
        <f t="shared" si="1"/>
        <v>8.2000000000000003E-2</v>
      </c>
      <c r="H27" s="585">
        <f>G27/0.08</f>
        <v>1.0249999999999999</v>
      </c>
      <c r="I27" s="497"/>
      <c r="J27" s="582"/>
    </row>
    <row r="28" spans="1:11" s="583" customFormat="1" ht="16.5" customHeight="1" x14ac:dyDescent="0.2">
      <c r="A28" s="102">
        <v>45730.36874982639</v>
      </c>
      <c r="B28" s="111" t="s">
        <v>219</v>
      </c>
      <c r="C28" s="578">
        <v>4.8000000000000001E-2</v>
      </c>
      <c r="D28" s="579">
        <v>1</v>
      </c>
      <c r="E28" s="580" t="s">
        <v>253</v>
      </c>
      <c r="F28" s="581">
        <f t="shared" si="0"/>
        <v>4.8000000000000001E-2</v>
      </c>
      <c r="G28" s="584">
        <f t="shared" si="1"/>
        <v>4.8000000000000001E-2</v>
      </c>
      <c r="H28" s="241">
        <f>ABS(G28-G29)/AVERAGE(G28:G29)</f>
        <v>9.9009900990098959E-2</v>
      </c>
      <c r="I28" s="497"/>
      <c r="J28" s="582"/>
    </row>
    <row r="29" spans="1:11" s="583" customFormat="1" ht="16.5" customHeight="1" x14ac:dyDescent="0.2">
      <c r="A29" s="102">
        <v>45730.37013865741</v>
      </c>
      <c r="B29" s="111" t="s">
        <v>223</v>
      </c>
      <c r="C29" s="586">
        <v>5.2999999999999999E-2</v>
      </c>
      <c r="D29" s="587">
        <v>1</v>
      </c>
      <c r="E29" s="580" t="s">
        <v>253</v>
      </c>
      <c r="F29" s="581">
        <f t="shared" si="0"/>
        <v>5.2999999999999999E-2</v>
      </c>
      <c r="G29" s="584">
        <f t="shared" si="1"/>
        <v>5.2999999999999999E-2</v>
      </c>
      <c r="H29" s="370"/>
      <c r="I29" s="497"/>
      <c r="J29" s="582"/>
    </row>
    <row r="30" spans="1:11" s="583" customFormat="1" ht="15.6" customHeight="1" x14ac:dyDescent="0.2">
      <c r="A30" s="102">
        <v>45730.371527488423</v>
      </c>
      <c r="B30" s="104" t="s">
        <v>56</v>
      </c>
      <c r="C30" s="586">
        <v>4.7E-2</v>
      </c>
      <c r="D30" s="587">
        <v>1</v>
      </c>
      <c r="E30" s="580" t="s">
        <v>253</v>
      </c>
      <c r="F30" s="581">
        <f t="shared" si="0"/>
        <v>4.7E-2</v>
      </c>
      <c r="G30" s="584">
        <f t="shared" si="1"/>
        <v>4.7E-2</v>
      </c>
      <c r="H30" s="370"/>
      <c r="I30" s="497"/>
      <c r="J30" s="582"/>
    </row>
    <row r="31" spans="1:11" s="583" customFormat="1" ht="15.6" customHeight="1" x14ac:dyDescent="0.2">
      <c r="A31" s="102">
        <v>45730.372916319437</v>
      </c>
      <c r="B31" s="104" t="s">
        <v>60</v>
      </c>
      <c r="C31" s="586">
        <v>4.7E-2</v>
      </c>
      <c r="D31" s="588">
        <v>1</v>
      </c>
      <c r="E31" s="580" t="s">
        <v>253</v>
      </c>
      <c r="F31" s="581">
        <f t="shared" si="0"/>
        <v>4.7E-2</v>
      </c>
      <c r="G31" s="584">
        <f t="shared" si="1"/>
        <v>4.7E-2</v>
      </c>
      <c r="H31" s="370"/>
      <c r="I31" s="497"/>
      <c r="J31" s="582"/>
    </row>
    <row r="32" spans="1:11" s="583" customFormat="1" ht="15.6" customHeight="1" x14ac:dyDescent="0.2">
      <c r="A32" s="102">
        <v>45730.374305150457</v>
      </c>
      <c r="B32" s="104" t="s">
        <v>63</v>
      </c>
      <c r="C32" s="586">
        <v>4.7E-2</v>
      </c>
      <c r="D32" s="588">
        <v>1</v>
      </c>
      <c r="E32" s="580" t="s">
        <v>253</v>
      </c>
      <c r="F32" s="581">
        <f t="shared" si="0"/>
        <v>4.7E-2</v>
      </c>
      <c r="G32" s="584">
        <f t="shared" si="1"/>
        <v>4.7E-2</v>
      </c>
      <c r="H32" s="370"/>
      <c r="I32" s="497"/>
      <c r="J32" s="582"/>
    </row>
    <row r="33" spans="1:10" s="583" customFormat="1" ht="15.6" customHeight="1" x14ac:dyDescent="0.2">
      <c r="A33" s="102">
        <v>45730.375693981478</v>
      </c>
      <c r="B33" s="104" t="s">
        <v>66</v>
      </c>
      <c r="C33" s="586">
        <v>4.7E-2</v>
      </c>
      <c r="D33" s="588">
        <v>1</v>
      </c>
      <c r="E33" s="580" t="s">
        <v>253</v>
      </c>
      <c r="F33" s="581">
        <f t="shared" si="0"/>
        <v>4.7E-2</v>
      </c>
      <c r="G33" s="584">
        <f t="shared" si="1"/>
        <v>4.7E-2</v>
      </c>
      <c r="H33" s="370"/>
      <c r="I33" s="497"/>
      <c r="J33" s="582"/>
    </row>
    <row r="34" spans="1:10" s="583" customFormat="1" ht="15.6" customHeight="1" x14ac:dyDescent="0.2">
      <c r="A34" s="102">
        <v>45730.377082812498</v>
      </c>
      <c r="B34" s="104" t="s">
        <v>68</v>
      </c>
      <c r="C34" s="586">
        <v>4.7E-2</v>
      </c>
      <c r="D34" s="588">
        <v>1</v>
      </c>
      <c r="E34" s="580" t="s">
        <v>253</v>
      </c>
      <c r="F34" s="581">
        <f t="shared" si="0"/>
        <v>4.7E-2</v>
      </c>
      <c r="G34" s="584">
        <f t="shared" si="1"/>
        <v>4.7E-2</v>
      </c>
      <c r="H34" s="370"/>
      <c r="I34" s="497"/>
      <c r="J34" s="582"/>
    </row>
    <row r="35" spans="1:10" s="583" customFormat="1" ht="15.6" customHeight="1" x14ac:dyDescent="0.2">
      <c r="A35" s="102">
        <v>45730.378471643518</v>
      </c>
      <c r="B35" s="104" t="s">
        <v>71</v>
      </c>
      <c r="C35" s="586">
        <v>4.7E-2</v>
      </c>
      <c r="D35" s="588">
        <v>1</v>
      </c>
      <c r="E35" s="580" t="s">
        <v>253</v>
      </c>
      <c r="F35" s="581">
        <f t="shared" si="0"/>
        <v>4.7E-2</v>
      </c>
      <c r="G35" s="584">
        <f t="shared" si="1"/>
        <v>4.7E-2</v>
      </c>
      <c r="H35" s="370"/>
      <c r="I35" s="497"/>
      <c r="J35" s="582"/>
    </row>
    <row r="36" spans="1:10" s="583" customFormat="1" ht="15.6" customHeight="1" x14ac:dyDescent="0.2">
      <c r="A36" s="102">
        <v>45730.379860474539</v>
      </c>
      <c r="B36" s="104" t="s">
        <v>73</v>
      </c>
      <c r="C36" s="589">
        <v>4.9000000000000002E-2</v>
      </c>
      <c r="D36" s="588">
        <v>1</v>
      </c>
      <c r="E36" s="580" t="s">
        <v>253</v>
      </c>
      <c r="F36" s="581">
        <f t="shared" si="0"/>
        <v>4.9000000000000002E-2</v>
      </c>
      <c r="G36" s="584">
        <f t="shared" si="1"/>
        <v>4.9000000000000002E-2</v>
      </c>
      <c r="H36" s="370"/>
      <c r="I36" s="497"/>
      <c r="J36" s="582"/>
    </row>
    <row r="37" spans="1:10" s="583" customFormat="1" ht="15.6" customHeight="1" x14ac:dyDescent="0.2">
      <c r="A37" s="102">
        <v>45730.381249305552</v>
      </c>
      <c r="B37" s="104" t="s">
        <v>75</v>
      </c>
      <c r="C37" s="589">
        <v>0.05</v>
      </c>
      <c r="D37" s="588">
        <v>1</v>
      </c>
      <c r="E37" s="580" t="s">
        <v>253</v>
      </c>
      <c r="F37" s="581">
        <f t="shared" si="0"/>
        <v>0.05</v>
      </c>
      <c r="G37" s="584">
        <f t="shared" si="1"/>
        <v>0.05</v>
      </c>
      <c r="H37" s="370"/>
      <c r="I37" s="497"/>
      <c r="J37" s="582"/>
    </row>
    <row r="38" spans="1:10" s="583" customFormat="1" ht="15.6" customHeight="1" x14ac:dyDescent="0.2">
      <c r="A38" s="102">
        <v>45730.382638136572</v>
      </c>
      <c r="B38" s="104" t="s">
        <v>78</v>
      </c>
      <c r="C38" s="589">
        <v>5.0999999999999997E-2</v>
      </c>
      <c r="D38" s="588">
        <v>1</v>
      </c>
      <c r="E38" s="580" t="s">
        <v>253</v>
      </c>
      <c r="F38" s="581">
        <f t="shared" si="0"/>
        <v>5.0999999999999997E-2</v>
      </c>
      <c r="G38" s="584">
        <f t="shared" si="1"/>
        <v>5.0999999999999997E-2</v>
      </c>
      <c r="H38" s="370"/>
      <c r="I38" s="497"/>
      <c r="J38" s="582"/>
    </row>
    <row r="39" spans="1:10" s="583" customFormat="1" ht="15.6" customHeight="1" x14ac:dyDescent="0.2">
      <c r="A39" s="102">
        <v>45730.384026967593</v>
      </c>
      <c r="B39" s="104" t="s">
        <v>81</v>
      </c>
      <c r="C39" s="589">
        <v>5.1999999999999998E-2</v>
      </c>
      <c r="D39" s="588">
        <v>1</v>
      </c>
      <c r="E39" s="580" t="s">
        <v>253</v>
      </c>
      <c r="F39" s="581">
        <f t="shared" si="0"/>
        <v>5.1999999999999998E-2</v>
      </c>
      <c r="G39" s="584">
        <f t="shared" si="1"/>
        <v>5.1999999999999998E-2</v>
      </c>
      <c r="H39" s="370"/>
      <c r="I39" s="497"/>
      <c r="J39" s="582"/>
    </row>
    <row r="40" spans="1:10" s="583" customFormat="1" ht="15.6" customHeight="1" x14ac:dyDescent="0.2">
      <c r="A40" s="102">
        <v>45730.385415798613</v>
      </c>
      <c r="B40" s="104" t="s">
        <v>83</v>
      </c>
      <c r="C40" s="589">
        <v>5.2999999999999999E-2</v>
      </c>
      <c r="D40" s="588">
        <v>1</v>
      </c>
      <c r="E40" s="580" t="s">
        <v>253</v>
      </c>
      <c r="F40" s="581">
        <f t="shared" si="0"/>
        <v>5.2999999999999999E-2</v>
      </c>
      <c r="G40" s="584">
        <f t="shared" si="1"/>
        <v>5.2999999999999999E-2</v>
      </c>
      <c r="H40" s="370"/>
      <c r="I40" s="497"/>
      <c r="J40" s="582"/>
    </row>
    <row r="41" spans="1:10" s="583" customFormat="1" ht="15.6" customHeight="1" x14ac:dyDescent="0.2">
      <c r="A41" s="102">
        <v>45730.386804629627</v>
      </c>
      <c r="B41" s="104" t="s">
        <v>85</v>
      </c>
      <c r="C41" s="589">
        <v>5.3999999999999999E-2</v>
      </c>
      <c r="D41" s="588">
        <v>1</v>
      </c>
      <c r="E41" s="580" t="s">
        <v>253</v>
      </c>
      <c r="F41" s="581">
        <f t="shared" si="0"/>
        <v>5.3999999999999999E-2</v>
      </c>
      <c r="G41" s="584">
        <f t="shared" si="1"/>
        <v>5.3999999999999999E-2</v>
      </c>
      <c r="H41" s="370"/>
      <c r="I41" s="497"/>
      <c r="J41" s="582"/>
    </row>
    <row r="42" spans="1:10" s="583" customFormat="1" ht="15.6" customHeight="1" x14ac:dyDescent="0.2">
      <c r="A42" s="102">
        <v>45730.388193460647</v>
      </c>
      <c r="B42" s="104" t="s">
        <v>87</v>
      </c>
      <c r="C42" s="589">
        <v>5.5E-2</v>
      </c>
      <c r="D42" s="588">
        <v>1</v>
      </c>
      <c r="E42" s="580" t="s">
        <v>253</v>
      </c>
      <c r="F42" s="581">
        <f t="shared" si="0"/>
        <v>5.5E-2</v>
      </c>
      <c r="G42" s="584">
        <f t="shared" si="1"/>
        <v>5.5E-2</v>
      </c>
      <c r="H42" s="370"/>
      <c r="I42" s="497"/>
      <c r="J42" s="582"/>
    </row>
    <row r="43" spans="1:10" s="583" customFormat="1" ht="15.6" customHeight="1" x14ac:dyDescent="0.2">
      <c r="A43" s="102">
        <v>45730.389582291667</v>
      </c>
      <c r="B43" s="104" t="s">
        <v>89</v>
      </c>
      <c r="C43" s="589">
        <v>5.6000000000000001E-2</v>
      </c>
      <c r="D43" s="588">
        <v>1</v>
      </c>
      <c r="E43" s="580" t="s">
        <v>253</v>
      </c>
      <c r="F43" s="581">
        <f t="shared" si="0"/>
        <v>5.6000000000000001E-2</v>
      </c>
      <c r="G43" s="584">
        <f t="shared" si="1"/>
        <v>5.6000000000000001E-2</v>
      </c>
      <c r="H43" s="370"/>
      <c r="I43" s="497"/>
      <c r="J43" s="582"/>
    </row>
    <row r="44" spans="1:10" s="583" customFormat="1" ht="15.6" customHeight="1" x14ac:dyDescent="0.2">
      <c r="A44" s="102">
        <v>45730.390971122688</v>
      </c>
      <c r="B44" s="104" t="s">
        <v>91</v>
      </c>
      <c r="C44" s="589">
        <v>5.7000000000000002E-2</v>
      </c>
      <c r="D44" s="588">
        <v>1</v>
      </c>
      <c r="E44" s="580" t="s">
        <v>253</v>
      </c>
      <c r="F44" s="581">
        <f t="shared" si="0"/>
        <v>5.7000000000000002E-2</v>
      </c>
      <c r="G44" s="584">
        <f t="shared" si="1"/>
        <v>5.7000000000000002E-2</v>
      </c>
      <c r="H44" s="370"/>
      <c r="I44" s="497"/>
      <c r="J44" s="582"/>
    </row>
    <row r="45" spans="1:10" s="583" customFormat="1" ht="15.6" customHeight="1" x14ac:dyDescent="0.2">
      <c r="A45" s="102">
        <v>45730.392359953701</v>
      </c>
      <c r="B45" s="104" t="s">
        <v>93</v>
      </c>
      <c r="C45" s="589">
        <v>5.8000000000000003E-2</v>
      </c>
      <c r="D45" s="588">
        <v>1</v>
      </c>
      <c r="E45" s="580" t="s">
        <v>253</v>
      </c>
      <c r="F45" s="581">
        <f t="shared" si="0"/>
        <v>5.8000000000000003E-2</v>
      </c>
      <c r="G45" s="584">
        <f t="shared" si="1"/>
        <v>5.8000000000000003E-2</v>
      </c>
      <c r="H45" s="370"/>
      <c r="I45" s="497"/>
      <c r="J45" s="582"/>
    </row>
    <row r="46" spans="1:10" s="583" customFormat="1" ht="15.6" customHeight="1" x14ac:dyDescent="0.2">
      <c r="A46" s="102">
        <v>45730.393748784722</v>
      </c>
      <c r="B46" s="104" t="s">
        <v>95</v>
      </c>
      <c r="C46" s="589">
        <v>5.8999999999999997E-2</v>
      </c>
      <c r="D46" s="588">
        <v>1</v>
      </c>
      <c r="E46" s="580" t="s">
        <v>253</v>
      </c>
      <c r="F46" s="581">
        <f t="shared" si="0"/>
        <v>5.8999999999999997E-2</v>
      </c>
      <c r="G46" s="584">
        <f t="shared" si="1"/>
        <v>5.8999999999999997E-2</v>
      </c>
      <c r="H46" s="370"/>
      <c r="I46" s="497"/>
      <c r="J46" s="582"/>
    </row>
    <row r="47" spans="1:10" s="583" customFormat="1" ht="15.6" customHeight="1" x14ac:dyDescent="0.2">
      <c r="A47" s="102">
        <v>45730.395137615742</v>
      </c>
      <c r="B47" s="104" t="s">
        <v>97</v>
      </c>
      <c r="C47" s="589">
        <v>0.06</v>
      </c>
      <c r="D47" s="588">
        <v>1</v>
      </c>
      <c r="E47" s="580" t="s">
        <v>253</v>
      </c>
      <c r="F47" s="581">
        <f t="shared" si="0"/>
        <v>0.06</v>
      </c>
      <c r="G47" s="584">
        <f t="shared" si="1"/>
        <v>0.06</v>
      </c>
      <c r="H47" s="370"/>
      <c r="I47" s="497"/>
      <c r="J47" s="582"/>
    </row>
    <row r="48" spans="1:10" s="583" customFormat="1" ht="15.6" customHeight="1" x14ac:dyDescent="0.2">
      <c r="A48" s="102">
        <v>45730.396526446762</v>
      </c>
      <c r="B48" s="104" t="s">
        <v>99</v>
      </c>
      <c r="C48" s="589">
        <v>6.0999999999999999E-2</v>
      </c>
      <c r="D48" s="588">
        <v>1</v>
      </c>
      <c r="E48" s="580" t="s">
        <v>253</v>
      </c>
      <c r="F48" s="581">
        <f t="shared" si="0"/>
        <v>6.0999999999999999E-2</v>
      </c>
      <c r="G48" s="584">
        <f t="shared" si="1"/>
        <v>6.0999999999999999E-2</v>
      </c>
      <c r="H48" s="370"/>
      <c r="I48" s="497"/>
      <c r="J48" s="582"/>
    </row>
    <row r="49" spans="1:10" s="583" customFormat="1" ht="15.6" customHeight="1" thickBot="1" x14ac:dyDescent="0.25">
      <c r="A49" s="102">
        <v>45730.397915277783</v>
      </c>
      <c r="B49" s="104" t="s">
        <v>101</v>
      </c>
      <c r="C49" s="586">
        <v>6.2E-2</v>
      </c>
      <c r="D49" s="587">
        <v>1</v>
      </c>
      <c r="E49" s="580" t="s">
        <v>253</v>
      </c>
      <c r="F49" s="581">
        <f t="shared" si="0"/>
        <v>6.2E-2</v>
      </c>
      <c r="G49" s="590">
        <f t="shared" si="1"/>
        <v>6.2E-2</v>
      </c>
      <c r="H49" s="370"/>
      <c r="I49" s="497"/>
      <c r="J49" s="582"/>
    </row>
    <row r="50" spans="1:10" ht="12.75" customHeight="1" x14ac:dyDescent="0.25">
      <c r="A50" s="591" t="s">
        <v>233</v>
      </c>
      <c r="B50" s="1069"/>
      <c r="C50" s="1069"/>
      <c r="D50" s="1069"/>
      <c r="E50" s="1069"/>
      <c r="F50" s="1069"/>
      <c r="G50" s="1069"/>
      <c r="H50" s="1069"/>
      <c r="I50" s="1070"/>
    </row>
    <row r="51" spans="1:10" s="593" customFormat="1" ht="12.75" customHeight="1" thickBot="1" x14ac:dyDescent="0.3">
      <c r="A51" s="592"/>
      <c r="B51" s="1071"/>
      <c r="C51" s="1071"/>
      <c r="D51" s="1071"/>
      <c r="E51" s="1071"/>
      <c r="F51" s="1071"/>
      <c r="G51" s="1071"/>
      <c r="H51" s="1071"/>
      <c r="I51" s="1072"/>
    </row>
    <row r="52" spans="1:10" s="593" customFormat="1" ht="12.75" customHeight="1" x14ac:dyDescent="0.25">
      <c r="A52" s="1058"/>
      <c r="B52" s="1058"/>
      <c r="C52" s="1058"/>
      <c r="D52" s="1058"/>
      <c r="E52" s="1058"/>
      <c r="F52" s="1058"/>
      <c r="G52" s="1058"/>
      <c r="H52" s="1058"/>
      <c r="I52" s="1058"/>
    </row>
    <row r="53" spans="1:10" s="593" customFormat="1" ht="12.75" customHeight="1" x14ac:dyDescent="0.25">
      <c r="A53" s="1058"/>
      <c r="B53" s="1058"/>
      <c r="C53" s="1058"/>
      <c r="D53" s="1058"/>
      <c r="E53" s="1058"/>
      <c r="F53" s="1058"/>
      <c r="G53" s="1058"/>
      <c r="H53" s="1058"/>
      <c r="I53" s="1058"/>
    </row>
    <row r="54" spans="1:10" s="593" customFormat="1" ht="12.75" customHeight="1" x14ac:dyDescent="0.25">
      <c r="A54" s="577"/>
      <c r="B54" s="577"/>
      <c r="C54" s="577"/>
      <c r="D54" s="577"/>
      <c r="E54" s="577"/>
      <c r="F54" s="577"/>
      <c r="G54" s="594"/>
      <c r="H54" s="577"/>
      <c r="I54" s="577"/>
    </row>
    <row r="55" spans="1:10" s="593" customFormat="1" ht="12.75" customHeight="1" x14ac:dyDescent="0.25">
      <c r="A55" s="577"/>
      <c r="B55" s="577"/>
      <c r="C55" s="577"/>
      <c r="D55" s="577"/>
      <c r="E55" s="577"/>
      <c r="F55" s="577"/>
      <c r="G55" s="594"/>
      <c r="H55" s="577"/>
      <c r="I55" s="577"/>
    </row>
    <row r="56" spans="1:10" s="593" customFormat="1" ht="12.75" customHeight="1" x14ac:dyDescent="0.25">
      <c r="A56" s="577"/>
      <c r="B56" s="577"/>
      <c r="C56" s="577"/>
      <c r="D56" s="577"/>
      <c r="E56" s="577"/>
      <c r="F56" s="577"/>
      <c r="G56" s="594"/>
      <c r="H56" s="577"/>
      <c r="I56" s="577"/>
    </row>
    <row r="57" spans="1:10" s="593" customFormat="1" ht="12.75" customHeight="1" x14ac:dyDescent="0.25">
      <c r="A57" s="577"/>
      <c r="B57" s="577"/>
      <c r="C57" s="577"/>
      <c r="D57" s="577"/>
      <c r="E57" s="577"/>
      <c r="F57" s="577"/>
      <c r="G57" s="594"/>
      <c r="H57" s="577"/>
      <c r="I57" s="577"/>
    </row>
    <row r="58" spans="1:10" s="593" customFormat="1" ht="12.75" customHeight="1" x14ac:dyDescent="0.25">
      <c r="A58" s="577"/>
      <c r="B58" s="577"/>
      <c r="C58" s="577"/>
      <c r="D58" s="577"/>
      <c r="E58" s="577"/>
      <c r="F58" s="577"/>
      <c r="G58" s="594"/>
      <c r="H58" s="577"/>
      <c r="I58" s="577"/>
    </row>
    <row r="59" spans="1:10" s="593" customFormat="1" ht="12.75" customHeight="1" x14ac:dyDescent="0.25">
      <c r="A59" s="577"/>
      <c r="B59" s="577"/>
      <c r="C59" s="577"/>
      <c r="D59" s="577"/>
      <c r="E59" s="577"/>
      <c r="F59" s="577"/>
      <c r="G59" s="594"/>
      <c r="H59" s="577"/>
      <c r="I59" s="577"/>
    </row>
    <row r="60" spans="1:10" s="593" customFormat="1" ht="12.75" customHeight="1" x14ac:dyDescent="0.25">
      <c r="A60" s="577"/>
      <c r="B60" s="577"/>
      <c r="C60" s="577"/>
      <c r="D60" s="577"/>
      <c r="E60" s="577"/>
      <c r="F60" s="577"/>
      <c r="G60" s="594"/>
      <c r="H60" s="577"/>
      <c r="I60" s="577"/>
    </row>
    <row r="61" spans="1:10" s="593" customFormat="1" ht="12.75" customHeight="1" x14ac:dyDescent="0.25">
      <c r="A61" s="577"/>
      <c r="B61" s="577"/>
      <c r="C61" s="577"/>
      <c r="D61" s="577"/>
      <c r="E61" s="577"/>
      <c r="F61" s="577"/>
      <c r="G61" s="594"/>
      <c r="H61" s="577"/>
      <c r="I61" s="577"/>
    </row>
    <row r="62" spans="1:10" s="593" customFormat="1" ht="12.75" customHeight="1" x14ac:dyDescent="0.25">
      <c r="A62" s="577"/>
      <c r="B62" s="577"/>
      <c r="C62" s="577"/>
      <c r="D62" s="577"/>
      <c r="E62" s="577"/>
      <c r="F62" s="577"/>
      <c r="G62" s="594"/>
      <c r="H62" s="577"/>
      <c r="I62" s="577"/>
    </row>
    <row r="63" spans="1:10" s="593" customFormat="1" ht="12.75" customHeight="1" x14ac:dyDescent="0.25">
      <c r="A63" s="577"/>
      <c r="B63" s="577"/>
      <c r="C63" s="577"/>
      <c r="D63" s="577"/>
      <c r="E63" s="577"/>
      <c r="F63" s="577"/>
      <c r="G63" s="594"/>
      <c r="H63" s="577"/>
      <c r="I63" s="577"/>
    </row>
    <row r="64" spans="1:10" s="593" customFormat="1" ht="12.75" customHeight="1" x14ac:dyDescent="0.25">
      <c r="A64" s="577"/>
      <c r="B64" s="577"/>
      <c r="C64" s="577"/>
      <c r="D64" s="577"/>
      <c r="E64" s="577"/>
      <c r="F64" s="577"/>
      <c r="G64" s="594"/>
      <c r="H64" s="577"/>
      <c r="I64" s="577"/>
    </row>
    <row r="65" spans="1:7" s="593" customFormat="1" ht="12.75" customHeight="1" x14ac:dyDescent="0.25">
      <c r="A65" s="577"/>
      <c r="B65" s="577"/>
      <c r="C65" s="577"/>
      <c r="D65" s="577"/>
      <c r="E65" s="577"/>
      <c r="F65" s="577"/>
      <c r="G65" s="594"/>
    </row>
    <row r="66" spans="1:7" s="593" customFormat="1" ht="12.75" customHeight="1" x14ac:dyDescent="0.25">
      <c r="A66" s="577"/>
      <c r="B66" s="577"/>
      <c r="C66" s="577"/>
      <c r="D66" s="577"/>
      <c r="E66" s="577"/>
      <c r="F66" s="577"/>
      <c r="G66" s="594"/>
    </row>
    <row r="67" spans="1:7" s="593" customFormat="1" ht="12.75" customHeight="1" x14ac:dyDescent="0.25">
      <c r="A67" s="577"/>
      <c r="B67" s="577"/>
      <c r="C67" s="577"/>
      <c r="D67" s="577"/>
      <c r="E67" s="577"/>
      <c r="F67" s="577"/>
      <c r="G67" s="594"/>
    </row>
    <row r="68" spans="1:7" s="593" customFormat="1" ht="12.75" customHeight="1" x14ac:dyDescent="0.25">
      <c r="A68" s="577"/>
      <c r="B68" s="577"/>
      <c r="C68" s="577"/>
      <c r="D68" s="577"/>
      <c r="E68" s="577"/>
      <c r="F68" s="577"/>
      <c r="G68" s="594"/>
    </row>
    <row r="69" spans="1:7" s="593" customFormat="1" ht="12.75" customHeight="1" x14ac:dyDescent="0.25">
      <c r="A69" s="577"/>
      <c r="B69" s="577"/>
      <c r="C69" s="577"/>
      <c r="D69" s="577"/>
      <c r="E69" s="577"/>
      <c r="F69" s="577"/>
      <c r="G69" s="594"/>
    </row>
    <row r="70" spans="1:7" s="593" customFormat="1" ht="12.75" customHeight="1" x14ac:dyDescent="0.25">
      <c r="A70" s="577"/>
      <c r="B70" s="577"/>
      <c r="C70" s="577"/>
      <c r="D70" s="577"/>
      <c r="E70" s="577"/>
      <c r="F70" s="577"/>
      <c r="G70" s="594"/>
    </row>
    <row r="71" spans="1:7" s="593" customFormat="1" ht="12.75" customHeight="1" x14ac:dyDescent="0.25">
      <c r="A71" s="577"/>
      <c r="B71" s="577"/>
      <c r="C71" s="577"/>
      <c r="D71" s="577"/>
      <c r="E71" s="577"/>
      <c r="F71" s="577"/>
      <c r="G71" s="594"/>
    </row>
    <row r="72" spans="1:7" s="593" customFormat="1" ht="12.75" customHeight="1" x14ac:dyDescent="0.25">
      <c r="A72" s="577"/>
      <c r="B72" s="577"/>
      <c r="C72" s="577"/>
      <c r="D72" s="577"/>
      <c r="E72" s="577"/>
      <c r="F72" s="577"/>
      <c r="G72" s="594"/>
    </row>
    <row r="73" spans="1:7" s="593" customFormat="1" ht="12.75" customHeight="1" x14ac:dyDescent="0.25">
      <c r="A73" s="577"/>
      <c r="B73" s="577"/>
      <c r="C73" s="577"/>
      <c r="D73" s="577"/>
      <c r="E73" s="577"/>
      <c r="F73" s="577"/>
      <c r="G73" s="594"/>
    </row>
    <row r="74" spans="1:7" s="593" customFormat="1" ht="12.75" customHeight="1" x14ac:dyDescent="0.25">
      <c r="A74" s="577"/>
      <c r="B74" s="577"/>
      <c r="C74" s="577"/>
      <c r="D74" s="577"/>
      <c r="E74" s="577"/>
      <c r="F74" s="577"/>
      <c r="G74" s="594"/>
    </row>
    <row r="75" spans="1:7" s="593" customFormat="1" ht="12.75" customHeight="1" x14ac:dyDescent="0.25">
      <c r="A75" s="577"/>
      <c r="B75" s="577"/>
      <c r="C75" s="577"/>
      <c r="D75" s="577"/>
      <c r="E75" s="577"/>
      <c r="F75" s="577"/>
      <c r="G75" s="594"/>
    </row>
    <row r="76" spans="1:7" s="593" customFormat="1" ht="12.75" customHeight="1" x14ac:dyDescent="0.25">
      <c r="A76" s="577"/>
      <c r="B76" s="577"/>
      <c r="C76" s="577"/>
      <c r="D76" s="577"/>
      <c r="E76" s="577"/>
      <c r="F76" s="577"/>
      <c r="G76" s="594"/>
    </row>
    <row r="77" spans="1:7" s="593" customFormat="1" ht="12.75" customHeight="1" x14ac:dyDescent="0.25">
      <c r="A77" s="577"/>
      <c r="B77" s="577"/>
      <c r="C77" s="577"/>
      <c r="D77" s="577"/>
      <c r="E77" s="577"/>
      <c r="F77" s="577"/>
      <c r="G77" s="594"/>
    </row>
    <row r="78" spans="1:7" s="593" customFormat="1" ht="12.75" customHeight="1" x14ac:dyDescent="0.25">
      <c r="A78" s="577"/>
      <c r="B78" s="577"/>
      <c r="C78" s="577"/>
      <c r="D78" s="577"/>
      <c r="E78" s="577"/>
      <c r="F78" s="577"/>
      <c r="G78" s="594"/>
    </row>
    <row r="79" spans="1:7" s="593" customFormat="1" ht="12.75" customHeight="1" x14ac:dyDescent="0.25">
      <c r="A79" s="577"/>
      <c r="B79" s="577"/>
      <c r="C79" s="577"/>
      <c r="D79" s="577"/>
      <c r="E79" s="577"/>
      <c r="F79" s="577"/>
      <c r="G79" s="594"/>
    </row>
    <row r="80" spans="1:7" s="593" customFormat="1" ht="12.75" customHeight="1" x14ac:dyDescent="0.25">
      <c r="A80" s="577"/>
      <c r="B80" s="577"/>
      <c r="C80" s="577"/>
      <c r="D80" s="577"/>
      <c r="E80" s="577"/>
      <c r="F80" s="577"/>
      <c r="G80" s="594"/>
    </row>
    <row r="81" spans="1:7" s="593" customFormat="1" ht="12.75" customHeight="1" x14ac:dyDescent="0.25">
      <c r="A81" s="577"/>
      <c r="B81" s="577"/>
      <c r="C81" s="577"/>
      <c r="D81" s="577"/>
      <c r="E81" s="577"/>
      <c r="F81" s="577"/>
      <c r="G81" s="594"/>
    </row>
    <row r="82" spans="1:7" s="593" customFormat="1" ht="12.75" customHeight="1" x14ac:dyDescent="0.25">
      <c r="A82" s="577"/>
      <c r="B82" s="577"/>
      <c r="C82" s="577"/>
      <c r="D82" s="577"/>
      <c r="E82" s="577"/>
      <c r="F82" s="577"/>
      <c r="G82" s="594"/>
    </row>
    <row r="83" spans="1:7" s="593" customFormat="1" ht="12.75" customHeight="1" x14ac:dyDescent="0.25">
      <c r="A83" s="577"/>
      <c r="B83" s="577"/>
      <c r="C83" s="577"/>
      <c r="D83" s="577"/>
      <c r="E83" s="577"/>
      <c r="F83" s="577"/>
      <c r="G83" s="594"/>
    </row>
    <row r="84" spans="1:7" s="593" customFormat="1" ht="12.75" customHeight="1" x14ac:dyDescent="0.25">
      <c r="A84" s="577"/>
      <c r="B84" s="577"/>
      <c r="C84" s="577"/>
      <c r="D84" s="577"/>
      <c r="E84" s="577"/>
      <c r="F84" s="577"/>
      <c r="G84" s="594"/>
    </row>
    <row r="85" spans="1:7" s="593" customFormat="1" ht="12.75" customHeight="1" x14ac:dyDescent="0.25">
      <c r="A85" s="577"/>
      <c r="B85" s="577"/>
      <c r="C85" s="577"/>
      <c r="D85" s="577"/>
      <c r="E85" s="577"/>
      <c r="F85" s="577"/>
      <c r="G85" s="594"/>
    </row>
    <row r="86" spans="1:7" s="593" customFormat="1" ht="12.75" customHeight="1" x14ac:dyDescent="0.25">
      <c r="A86" s="577"/>
      <c r="B86" s="577"/>
      <c r="C86" s="577"/>
      <c r="D86" s="577"/>
      <c r="E86" s="577"/>
      <c r="F86" s="577"/>
      <c r="G86" s="594"/>
    </row>
    <row r="87" spans="1:7" s="593" customFormat="1" ht="12.75" customHeight="1" x14ac:dyDescent="0.25">
      <c r="A87" s="577"/>
      <c r="B87" s="577"/>
      <c r="C87" s="577"/>
      <c r="D87" s="577"/>
      <c r="E87" s="577"/>
      <c r="F87" s="577"/>
      <c r="G87" s="594"/>
    </row>
    <row r="88" spans="1:7" s="593" customFormat="1" ht="12.75" customHeight="1" x14ac:dyDescent="0.25">
      <c r="A88" s="577"/>
      <c r="B88" s="577"/>
      <c r="C88" s="577"/>
      <c r="D88" s="577"/>
      <c r="E88" s="577"/>
      <c r="F88" s="577"/>
      <c r="G88" s="594"/>
    </row>
    <row r="89" spans="1:7" s="593" customFormat="1" ht="12.75" customHeight="1" x14ac:dyDescent="0.25">
      <c r="A89" s="577"/>
      <c r="B89" s="577"/>
      <c r="C89" s="577"/>
      <c r="D89" s="577"/>
      <c r="E89" s="577"/>
      <c r="F89" s="577"/>
      <c r="G89" s="594"/>
    </row>
    <row r="90" spans="1:7" s="593" customFormat="1" ht="12.75" customHeight="1" x14ac:dyDescent="0.25">
      <c r="A90" s="577"/>
      <c r="B90" s="577"/>
      <c r="C90" s="577"/>
      <c r="D90" s="577"/>
      <c r="E90" s="577"/>
      <c r="F90" s="577"/>
      <c r="G90" s="594"/>
    </row>
    <row r="91" spans="1:7" s="593" customFormat="1" ht="12.75" customHeight="1" x14ac:dyDescent="0.25">
      <c r="A91" s="577"/>
      <c r="B91" s="577"/>
      <c r="C91" s="577"/>
      <c r="D91" s="577"/>
      <c r="E91" s="577"/>
      <c r="F91" s="577"/>
      <c r="G91" s="594"/>
    </row>
    <row r="92" spans="1:7" s="593" customFormat="1" ht="12.75" customHeight="1" x14ac:dyDescent="0.25">
      <c r="A92" s="577"/>
      <c r="B92" s="577"/>
      <c r="C92" s="577"/>
      <c r="D92" s="577"/>
      <c r="E92" s="577"/>
      <c r="F92" s="577"/>
      <c r="G92" s="594"/>
    </row>
    <row r="93" spans="1:7" s="593" customFormat="1" ht="12.75" customHeight="1" x14ac:dyDescent="0.25">
      <c r="A93" s="577"/>
      <c r="B93" s="577"/>
      <c r="C93" s="577"/>
      <c r="D93" s="577"/>
      <c r="E93" s="577"/>
      <c r="F93" s="577"/>
      <c r="G93" s="594"/>
    </row>
    <row r="94" spans="1:7" s="593" customFormat="1" ht="12.75" customHeight="1" x14ac:dyDescent="0.25">
      <c r="A94" s="577"/>
      <c r="B94" s="577"/>
      <c r="C94" s="577"/>
      <c r="D94" s="577"/>
      <c r="E94" s="577"/>
      <c r="F94" s="577"/>
      <c r="G94" s="594"/>
    </row>
    <row r="95" spans="1:7" s="593" customFormat="1" ht="12.75" customHeight="1" x14ac:dyDescent="0.25">
      <c r="A95" s="577"/>
      <c r="B95" s="577"/>
      <c r="C95" s="577"/>
      <c r="D95" s="577"/>
      <c r="E95" s="577"/>
      <c r="F95" s="577"/>
      <c r="G95" s="594"/>
    </row>
    <row r="96" spans="1:7" s="593" customFormat="1" ht="12.75" customHeight="1" x14ac:dyDescent="0.25">
      <c r="A96" s="577"/>
      <c r="B96" s="577"/>
      <c r="C96" s="577"/>
      <c r="D96" s="577"/>
      <c r="E96" s="577"/>
      <c r="F96" s="577"/>
      <c r="G96" s="594"/>
    </row>
    <row r="97" spans="1:7" s="593" customFormat="1" ht="12.75" customHeight="1" x14ac:dyDescent="0.25">
      <c r="A97" s="577"/>
      <c r="B97" s="577"/>
      <c r="C97" s="577"/>
      <c r="D97" s="577"/>
      <c r="E97" s="577"/>
      <c r="F97" s="577"/>
      <c r="G97" s="594"/>
    </row>
    <row r="98" spans="1:7" s="593" customFormat="1" ht="12.75" customHeight="1" x14ac:dyDescent="0.25">
      <c r="A98" s="577"/>
      <c r="B98" s="577"/>
      <c r="C98" s="577"/>
      <c r="D98" s="577"/>
      <c r="E98" s="577"/>
      <c r="F98" s="577"/>
      <c r="G98" s="594"/>
    </row>
    <row r="99" spans="1:7" s="593" customFormat="1" ht="12.75" customHeight="1" x14ac:dyDescent="0.25">
      <c r="A99" s="577"/>
      <c r="B99" s="577"/>
      <c r="C99" s="577"/>
      <c r="D99" s="577"/>
      <c r="E99" s="577"/>
      <c r="F99" s="577"/>
      <c r="G99" s="594"/>
    </row>
    <row r="100" spans="1:7" s="593" customFormat="1" ht="12.75" customHeight="1" x14ac:dyDescent="0.25">
      <c r="A100" s="577"/>
      <c r="B100" s="577"/>
      <c r="C100" s="577"/>
      <c r="D100" s="577"/>
      <c r="E100" s="577"/>
      <c r="F100" s="577"/>
      <c r="G100" s="594"/>
    </row>
    <row r="101" spans="1:7" s="593" customFormat="1" ht="12.75" customHeight="1" x14ac:dyDescent="0.25">
      <c r="A101" s="577"/>
      <c r="B101" s="577"/>
      <c r="C101" s="577"/>
      <c r="D101" s="577"/>
      <c r="E101" s="577"/>
      <c r="F101" s="577"/>
      <c r="G101" s="594"/>
    </row>
    <row r="102" spans="1:7" s="593" customFormat="1" ht="12.75" customHeight="1" x14ac:dyDescent="0.25">
      <c r="A102" s="577"/>
      <c r="B102" s="577"/>
      <c r="C102" s="577"/>
      <c r="D102" s="577"/>
      <c r="E102" s="577"/>
      <c r="F102" s="577"/>
      <c r="G102" s="594"/>
    </row>
    <row r="103" spans="1:7" s="593" customFormat="1" ht="12.75" customHeight="1" x14ac:dyDescent="0.25">
      <c r="A103" s="577"/>
      <c r="B103" s="577"/>
      <c r="C103" s="577"/>
      <c r="D103" s="577"/>
      <c r="E103" s="577"/>
      <c r="F103" s="577"/>
      <c r="G103" s="594"/>
    </row>
    <row r="104" spans="1:7" s="593" customFormat="1" ht="12.75" customHeight="1" x14ac:dyDescent="0.25">
      <c r="A104" s="577"/>
      <c r="B104" s="577"/>
      <c r="C104" s="577"/>
      <c r="D104" s="577"/>
      <c r="E104" s="577"/>
      <c r="F104" s="577"/>
      <c r="G104" s="594"/>
    </row>
    <row r="105" spans="1:7" s="593" customFormat="1" ht="12.75" customHeight="1" x14ac:dyDescent="0.25">
      <c r="A105" s="577"/>
      <c r="B105" s="577"/>
      <c r="C105" s="577"/>
      <c r="D105" s="577"/>
      <c r="E105" s="577"/>
      <c r="F105" s="577"/>
      <c r="G105" s="594"/>
    </row>
    <row r="106" spans="1:7" s="593" customFormat="1" ht="12.75" customHeight="1" x14ac:dyDescent="0.25">
      <c r="A106" s="577"/>
      <c r="B106" s="577"/>
      <c r="C106" s="577"/>
      <c r="D106" s="577"/>
      <c r="E106" s="577"/>
      <c r="F106" s="577"/>
      <c r="G106" s="594"/>
    </row>
    <row r="107" spans="1:7" s="593" customFormat="1" ht="12.75" customHeight="1" x14ac:dyDescent="0.25">
      <c r="A107" s="577"/>
      <c r="B107" s="577"/>
      <c r="C107" s="577"/>
      <c r="D107" s="577"/>
      <c r="E107" s="577"/>
      <c r="F107" s="577"/>
      <c r="G107" s="594"/>
    </row>
    <row r="108" spans="1:7" s="593" customFormat="1" ht="12.75" customHeight="1" x14ac:dyDescent="0.25">
      <c r="A108" s="577"/>
      <c r="B108" s="577"/>
      <c r="C108" s="577"/>
      <c r="D108" s="577"/>
      <c r="E108" s="577"/>
      <c r="F108" s="577"/>
      <c r="G108" s="594"/>
    </row>
    <row r="109" spans="1:7" s="593" customFormat="1" ht="12.75" customHeight="1" x14ac:dyDescent="0.25">
      <c r="A109" s="577"/>
      <c r="B109" s="577"/>
      <c r="C109" s="577"/>
      <c r="D109" s="577"/>
      <c r="E109" s="577"/>
      <c r="F109" s="577"/>
      <c r="G109" s="594"/>
    </row>
    <row r="110" spans="1:7" s="593" customFormat="1" ht="12.75" customHeight="1" x14ac:dyDescent="0.25">
      <c r="A110" s="577"/>
      <c r="B110" s="577"/>
      <c r="C110" s="577"/>
      <c r="D110" s="577"/>
      <c r="E110" s="577"/>
      <c r="F110" s="577"/>
      <c r="G110" s="594"/>
    </row>
    <row r="111" spans="1:7" s="593" customFormat="1" ht="12.75" customHeight="1" x14ac:dyDescent="0.25">
      <c r="A111" s="577"/>
      <c r="B111" s="577"/>
      <c r="C111" s="577"/>
      <c r="D111" s="577"/>
      <c r="E111" s="577"/>
      <c r="F111" s="577"/>
      <c r="G111" s="594"/>
    </row>
    <row r="112" spans="1:7" s="593" customFormat="1" ht="12.75" customHeight="1" x14ac:dyDescent="0.25">
      <c r="A112" s="577"/>
      <c r="B112" s="577"/>
      <c r="C112" s="577"/>
      <c r="D112" s="577"/>
      <c r="E112" s="577"/>
      <c r="F112" s="577"/>
      <c r="G112" s="594"/>
    </row>
    <row r="113" spans="1:7" s="593" customFormat="1" ht="12.75" customHeight="1" x14ac:dyDescent="0.25">
      <c r="A113" s="577"/>
      <c r="B113" s="577"/>
      <c r="C113" s="577"/>
      <c r="D113" s="577"/>
      <c r="E113" s="577"/>
      <c r="F113" s="577"/>
      <c r="G113" s="594"/>
    </row>
    <row r="114" spans="1:7" s="593" customFormat="1" ht="12.75" customHeight="1" x14ac:dyDescent="0.25">
      <c r="A114" s="577"/>
      <c r="B114" s="577"/>
      <c r="C114" s="577"/>
      <c r="D114" s="577"/>
      <c r="E114" s="577"/>
      <c r="F114" s="577"/>
      <c r="G114" s="594"/>
    </row>
    <row r="115" spans="1:7" s="593" customFormat="1" ht="12.75" customHeight="1" x14ac:dyDescent="0.25">
      <c r="A115" s="577"/>
      <c r="B115" s="577"/>
      <c r="C115" s="577"/>
      <c r="D115" s="577"/>
      <c r="E115" s="577"/>
      <c r="F115" s="577"/>
      <c r="G115" s="594"/>
    </row>
    <row r="116" spans="1:7" s="593" customFormat="1" ht="12.75" customHeight="1" x14ac:dyDescent="0.25">
      <c r="A116" s="577"/>
      <c r="B116" s="577"/>
      <c r="C116" s="577"/>
      <c r="D116" s="577"/>
      <c r="E116" s="577"/>
      <c r="F116" s="577"/>
      <c r="G116" s="594"/>
    </row>
    <row r="117" spans="1:7" s="593" customFormat="1" ht="12.75" customHeight="1" x14ac:dyDescent="0.25">
      <c r="A117" s="577"/>
      <c r="B117" s="577"/>
      <c r="C117" s="577"/>
      <c r="D117" s="577"/>
      <c r="E117" s="577"/>
      <c r="F117" s="577"/>
      <c r="G117" s="594"/>
    </row>
    <row r="118" spans="1:7" s="593" customFormat="1" ht="12.75" customHeight="1" x14ac:dyDescent="0.25">
      <c r="A118" s="577"/>
      <c r="B118" s="577"/>
      <c r="C118" s="577"/>
      <c r="D118" s="577"/>
      <c r="E118" s="577"/>
      <c r="F118" s="577"/>
      <c r="G118" s="594"/>
    </row>
    <row r="119" spans="1:7" s="593" customFormat="1" ht="12.75" customHeight="1" x14ac:dyDescent="0.25">
      <c r="A119" s="577"/>
      <c r="B119" s="577"/>
      <c r="C119" s="577"/>
      <c r="D119" s="577"/>
      <c r="E119" s="577"/>
      <c r="F119" s="577"/>
      <c r="G119" s="594"/>
    </row>
    <row r="120" spans="1:7" s="593" customFormat="1" ht="12.75" customHeight="1" x14ac:dyDescent="0.25">
      <c r="A120" s="577"/>
      <c r="B120" s="577"/>
      <c r="C120" s="577"/>
      <c r="D120" s="577"/>
      <c r="E120" s="577"/>
      <c r="F120" s="577"/>
      <c r="G120" s="594"/>
    </row>
    <row r="121" spans="1:7" s="593" customFormat="1" ht="12.75" customHeight="1" x14ac:dyDescent="0.25">
      <c r="A121" s="577"/>
      <c r="B121" s="577"/>
      <c r="C121" s="577"/>
      <c r="D121" s="577"/>
      <c r="E121" s="577"/>
      <c r="F121" s="577"/>
      <c r="G121" s="594"/>
    </row>
    <row r="122" spans="1:7" s="593" customFormat="1" ht="12.75" customHeight="1" x14ac:dyDescent="0.25">
      <c r="A122" s="577"/>
      <c r="B122" s="577"/>
      <c r="C122" s="577"/>
      <c r="D122" s="577"/>
      <c r="E122" s="577"/>
      <c r="F122" s="577"/>
      <c r="G122" s="594"/>
    </row>
    <row r="123" spans="1:7" s="593" customFormat="1" ht="12.75" customHeight="1" x14ac:dyDescent="0.25">
      <c r="A123" s="577"/>
      <c r="B123" s="577"/>
      <c r="C123" s="577"/>
      <c r="D123" s="577"/>
      <c r="E123" s="577"/>
      <c r="F123" s="577"/>
      <c r="G123" s="594"/>
    </row>
    <row r="124" spans="1:7" s="593" customFormat="1" ht="12.75" customHeight="1" x14ac:dyDescent="0.25">
      <c r="A124" s="577"/>
      <c r="B124" s="577"/>
      <c r="C124" s="577"/>
      <c r="D124" s="577"/>
      <c r="E124" s="577"/>
      <c r="F124" s="577"/>
      <c r="G124" s="594"/>
    </row>
    <row r="125" spans="1:7" s="593" customFormat="1" ht="12.75" customHeight="1" x14ac:dyDescent="0.25">
      <c r="A125" s="577"/>
      <c r="B125" s="577"/>
      <c r="C125" s="577"/>
      <c r="D125" s="577"/>
      <c r="E125" s="577"/>
      <c r="F125" s="577"/>
      <c r="G125" s="594"/>
    </row>
    <row r="126" spans="1:7" s="593" customFormat="1" ht="12.75" customHeight="1" x14ac:dyDescent="0.25">
      <c r="A126" s="577"/>
      <c r="B126" s="577"/>
      <c r="C126" s="577"/>
      <c r="D126" s="577"/>
      <c r="E126" s="577"/>
      <c r="F126" s="577"/>
      <c r="G126" s="594"/>
    </row>
    <row r="127" spans="1:7" s="593" customFormat="1" ht="12.75" customHeight="1" x14ac:dyDescent="0.25">
      <c r="A127" s="577"/>
      <c r="B127" s="577"/>
      <c r="C127" s="577"/>
      <c r="D127" s="577"/>
      <c r="E127" s="577"/>
      <c r="F127" s="577"/>
      <c r="G127" s="594"/>
    </row>
    <row r="128" spans="1:7" s="593" customFormat="1" ht="12.75" customHeight="1" x14ac:dyDescent="0.25">
      <c r="A128" s="577"/>
      <c r="B128" s="577"/>
      <c r="C128" s="577"/>
      <c r="D128" s="577"/>
      <c r="E128" s="577"/>
      <c r="F128" s="577"/>
      <c r="G128" s="594"/>
    </row>
    <row r="129" spans="1:7" s="593" customFormat="1" ht="12.75" customHeight="1" x14ac:dyDescent="0.25">
      <c r="A129" s="577"/>
      <c r="B129" s="577"/>
      <c r="C129" s="577"/>
      <c r="D129" s="577"/>
      <c r="E129" s="577"/>
      <c r="F129" s="577"/>
      <c r="G129" s="594"/>
    </row>
    <row r="130" spans="1:7" s="593" customFormat="1" ht="12.75" customHeight="1" x14ac:dyDescent="0.25">
      <c r="A130" s="577"/>
      <c r="B130" s="577"/>
      <c r="C130" s="577"/>
      <c r="D130" s="577"/>
      <c r="E130" s="577"/>
      <c r="F130" s="577"/>
      <c r="G130" s="594"/>
    </row>
    <row r="131" spans="1:7" s="593" customFormat="1" ht="12.75" customHeight="1" x14ac:dyDescent="0.25">
      <c r="A131" s="577"/>
      <c r="B131" s="577"/>
      <c r="C131" s="577"/>
      <c r="D131" s="577"/>
      <c r="E131" s="577"/>
      <c r="F131" s="577"/>
      <c r="G131" s="594"/>
    </row>
    <row r="132" spans="1:7" s="593" customFormat="1" ht="12.75" customHeight="1" x14ac:dyDescent="0.25">
      <c r="A132" s="577"/>
      <c r="B132" s="577"/>
      <c r="C132" s="577"/>
      <c r="D132" s="577"/>
      <c r="E132" s="577"/>
      <c r="F132" s="577"/>
      <c r="G132" s="594"/>
    </row>
    <row r="133" spans="1:7" s="593" customFormat="1" ht="12.75" customHeight="1" x14ac:dyDescent="0.25">
      <c r="A133" s="577"/>
      <c r="B133" s="577"/>
      <c r="C133" s="577"/>
      <c r="D133" s="577"/>
      <c r="E133" s="577"/>
      <c r="F133" s="577"/>
      <c r="G133" s="594"/>
    </row>
    <row r="134" spans="1:7" s="593" customFormat="1" ht="12.75" customHeight="1" x14ac:dyDescent="0.25">
      <c r="A134" s="577"/>
      <c r="B134" s="577"/>
      <c r="C134" s="577"/>
      <c r="D134" s="577"/>
      <c r="E134" s="577"/>
      <c r="F134" s="577"/>
      <c r="G134" s="594"/>
    </row>
    <row r="135" spans="1:7" s="593" customFormat="1" ht="12.75" customHeight="1" x14ac:dyDescent="0.25">
      <c r="A135" s="577"/>
      <c r="B135" s="577"/>
      <c r="C135" s="577"/>
      <c r="D135" s="577"/>
      <c r="E135" s="577"/>
      <c r="F135" s="577"/>
      <c r="G135" s="594"/>
    </row>
    <row r="136" spans="1:7" s="593" customFormat="1" ht="12.75" customHeight="1" x14ac:dyDescent="0.25">
      <c r="A136" s="577"/>
      <c r="B136" s="577"/>
      <c r="C136" s="577"/>
      <c r="D136" s="577"/>
      <c r="E136" s="577"/>
      <c r="F136" s="577"/>
      <c r="G136" s="594"/>
    </row>
    <row r="137" spans="1:7" s="593" customFormat="1" ht="12.75" customHeight="1" x14ac:dyDescent="0.25">
      <c r="A137" s="577"/>
      <c r="B137" s="577"/>
      <c r="C137" s="577"/>
      <c r="D137" s="577"/>
      <c r="E137" s="577"/>
      <c r="F137" s="577"/>
      <c r="G137" s="594"/>
    </row>
    <row r="138" spans="1:7" s="593" customFormat="1" ht="12.75" customHeight="1" x14ac:dyDescent="0.25">
      <c r="A138" s="577"/>
      <c r="B138" s="577"/>
      <c r="C138" s="577"/>
      <c r="D138" s="577"/>
      <c r="E138" s="577"/>
      <c r="F138" s="577"/>
      <c r="G138" s="594"/>
    </row>
    <row r="139" spans="1:7" s="593" customFormat="1" ht="12.75" customHeight="1" x14ac:dyDescent="0.25">
      <c r="A139" s="577"/>
      <c r="B139" s="577"/>
      <c r="C139" s="577"/>
      <c r="D139" s="577"/>
      <c r="E139" s="577"/>
      <c r="F139" s="577"/>
      <c r="G139" s="594"/>
    </row>
    <row r="140" spans="1:7" s="593" customFormat="1" ht="12.75" customHeight="1" x14ac:dyDescent="0.25">
      <c r="A140" s="577"/>
      <c r="B140" s="577"/>
      <c r="C140" s="577"/>
      <c r="D140" s="577"/>
      <c r="E140" s="577"/>
      <c r="F140" s="577"/>
      <c r="G140" s="594"/>
    </row>
    <row r="141" spans="1:7" s="593" customFormat="1" ht="12.75" customHeight="1" x14ac:dyDescent="0.25">
      <c r="A141" s="577"/>
      <c r="B141" s="577"/>
      <c r="C141" s="577"/>
      <c r="D141" s="577"/>
      <c r="E141" s="577"/>
      <c r="F141" s="577"/>
      <c r="G141" s="594"/>
    </row>
    <row r="142" spans="1:7" s="593" customFormat="1" ht="12.75" customHeight="1" x14ac:dyDescent="0.25">
      <c r="A142" s="577"/>
      <c r="B142" s="577"/>
      <c r="C142" s="577"/>
      <c r="D142" s="577"/>
      <c r="E142" s="577"/>
      <c r="F142" s="577"/>
      <c r="G142" s="594"/>
    </row>
    <row r="143" spans="1:7" s="593" customFormat="1" ht="12.75" customHeight="1" x14ac:dyDescent="0.25">
      <c r="A143" s="577"/>
      <c r="B143" s="577"/>
      <c r="C143" s="577"/>
      <c r="D143" s="577"/>
      <c r="E143" s="577"/>
      <c r="F143" s="577"/>
      <c r="G143" s="594"/>
    </row>
    <row r="144" spans="1:7" s="593" customFormat="1" ht="12.75" customHeight="1" x14ac:dyDescent="0.25">
      <c r="A144" s="577"/>
      <c r="B144" s="577"/>
      <c r="C144" s="577"/>
      <c r="D144" s="577"/>
      <c r="E144" s="577"/>
      <c r="F144" s="577"/>
      <c r="G144" s="594"/>
    </row>
    <row r="145" spans="1:7" s="593" customFormat="1" ht="12.75" customHeight="1" x14ac:dyDescent="0.25">
      <c r="A145" s="577"/>
      <c r="B145" s="577"/>
      <c r="C145" s="577"/>
      <c r="D145" s="577"/>
      <c r="E145" s="577"/>
      <c r="F145" s="577"/>
      <c r="G145" s="594"/>
    </row>
    <row r="146" spans="1:7" s="593" customFormat="1" ht="12.75" customHeight="1" x14ac:dyDescent="0.25">
      <c r="A146" s="577"/>
      <c r="B146" s="577"/>
      <c r="C146" s="577"/>
      <c r="D146" s="577"/>
      <c r="E146" s="577"/>
      <c r="F146" s="577"/>
      <c r="G146" s="594"/>
    </row>
    <row r="147" spans="1:7" s="593" customFormat="1" ht="12.75" customHeight="1" x14ac:dyDescent="0.25">
      <c r="A147" s="577"/>
      <c r="B147" s="577"/>
      <c r="C147" s="577"/>
      <c r="D147" s="577"/>
      <c r="E147" s="577"/>
      <c r="F147" s="577"/>
      <c r="G147" s="594"/>
    </row>
    <row r="148" spans="1:7" s="593" customFormat="1" ht="12.75" customHeight="1" x14ac:dyDescent="0.25">
      <c r="A148" s="577"/>
      <c r="B148" s="577"/>
      <c r="C148" s="577"/>
      <c r="D148" s="577"/>
      <c r="E148" s="577"/>
      <c r="F148" s="577"/>
      <c r="G148" s="594"/>
    </row>
    <row r="149" spans="1:7" s="593" customFormat="1" ht="12.75" customHeight="1" x14ac:dyDescent="0.25">
      <c r="A149" s="577"/>
      <c r="B149" s="577"/>
      <c r="C149" s="577"/>
      <c r="D149" s="577"/>
      <c r="E149" s="577"/>
      <c r="F149" s="577"/>
      <c r="G149" s="594"/>
    </row>
    <row r="150" spans="1:7" s="593" customFormat="1" ht="12.75" customHeight="1" x14ac:dyDescent="0.25">
      <c r="A150" s="577"/>
      <c r="B150" s="577"/>
      <c r="C150" s="577"/>
      <c r="D150" s="577"/>
      <c r="E150" s="577"/>
      <c r="F150" s="577"/>
      <c r="G150" s="594"/>
    </row>
    <row r="151" spans="1:7" s="593" customFormat="1" ht="12.75" customHeight="1" x14ac:dyDescent="0.25">
      <c r="A151" s="577"/>
      <c r="B151" s="577"/>
      <c r="C151" s="577"/>
      <c r="D151" s="577"/>
      <c r="E151" s="577"/>
      <c r="F151" s="577"/>
      <c r="G151" s="594"/>
    </row>
    <row r="152" spans="1:7" s="593" customFormat="1" ht="12.75" customHeight="1" x14ac:dyDescent="0.25">
      <c r="A152" s="577"/>
      <c r="B152" s="577"/>
      <c r="C152" s="577"/>
      <c r="D152" s="577"/>
      <c r="E152" s="577"/>
      <c r="F152" s="577"/>
      <c r="G152" s="594"/>
    </row>
    <row r="153" spans="1:7" s="593" customFormat="1" ht="12.75" customHeight="1" x14ac:dyDescent="0.25">
      <c r="A153" s="577"/>
      <c r="B153" s="577"/>
      <c r="C153" s="577"/>
      <c r="D153" s="577"/>
      <c r="E153" s="577"/>
      <c r="F153" s="577"/>
      <c r="G153" s="594"/>
    </row>
    <row r="154" spans="1:7" s="593" customFormat="1" ht="12.75" customHeight="1" x14ac:dyDescent="0.25">
      <c r="A154" s="577"/>
      <c r="B154" s="577"/>
      <c r="C154" s="577"/>
      <c r="D154" s="577"/>
      <c r="E154" s="577"/>
      <c r="F154" s="577"/>
      <c r="G154" s="594"/>
    </row>
    <row r="155" spans="1:7" s="593" customFormat="1" ht="12.75" customHeight="1" x14ac:dyDescent="0.25">
      <c r="A155" s="577"/>
      <c r="B155" s="577"/>
      <c r="C155" s="577"/>
      <c r="D155" s="577"/>
      <c r="E155" s="577"/>
      <c r="F155" s="577"/>
      <c r="G155" s="594"/>
    </row>
    <row r="156" spans="1:7" s="593" customFormat="1" ht="12.75" customHeight="1" x14ac:dyDescent="0.25">
      <c r="A156" s="577"/>
      <c r="B156" s="577"/>
      <c r="C156" s="577"/>
      <c r="D156" s="577"/>
      <c r="E156" s="577"/>
      <c r="F156" s="577"/>
      <c r="G156" s="594"/>
    </row>
    <row r="157" spans="1:7" s="593" customFormat="1" ht="12.75" customHeight="1" x14ac:dyDescent="0.25">
      <c r="A157" s="577"/>
      <c r="B157" s="577"/>
      <c r="C157" s="577"/>
      <c r="D157" s="577"/>
      <c r="E157" s="577"/>
      <c r="F157" s="577"/>
      <c r="G157" s="594"/>
    </row>
    <row r="158" spans="1:7" s="593" customFormat="1" ht="12.75" customHeight="1" x14ac:dyDescent="0.25">
      <c r="A158" s="577"/>
      <c r="B158" s="577"/>
      <c r="C158" s="577"/>
      <c r="D158" s="577"/>
      <c r="E158" s="577"/>
      <c r="F158" s="577"/>
      <c r="G158" s="594"/>
    </row>
    <row r="159" spans="1:7" s="593" customFormat="1" ht="12.75" customHeight="1" x14ac:dyDescent="0.25">
      <c r="A159" s="577"/>
      <c r="B159" s="577"/>
      <c r="C159" s="577"/>
      <c r="D159" s="577"/>
      <c r="E159" s="577"/>
      <c r="F159" s="577"/>
      <c r="G159" s="594"/>
    </row>
    <row r="160" spans="1:7" s="593" customFormat="1" ht="12.75" customHeight="1" x14ac:dyDescent="0.25">
      <c r="A160" s="577"/>
      <c r="B160" s="577"/>
      <c r="C160" s="577"/>
      <c r="D160" s="577"/>
      <c r="E160" s="577"/>
      <c r="F160" s="577"/>
      <c r="G160" s="594"/>
    </row>
    <row r="161" spans="1:7" s="593" customFormat="1" ht="12.75" customHeight="1" x14ac:dyDescent="0.25">
      <c r="A161" s="577"/>
      <c r="B161" s="577"/>
      <c r="C161" s="577"/>
      <c r="D161" s="577"/>
      <c r="E161" s="577"/>
      <c r="F161" s="577"/>
      <c r="G161" s="594"/>
    </row>
    <row r="162" spans="1:7" s="593" customFormat="1" ht="12.75" customHeight="1" x14ac:dyDescent="0.25">
      <c r="A162" s="577"/>
      <c r="B162" s="577"/>
      <c r="C162" s="577"/>
      <c r="D162" s="577"/>
      <c r="E162" s="577"/>
      <c r="F162" s="577"/>
      <c r="G162" s="594"/>
    </row>
    <row r="163" spans="1:7" s="593" customFormat="1" ht="12.75" customHeight="1" x14ac:dyDescent="0.25">
      <c r="A163" s="577"/>
      <c r="B163" s="577"/>
      <c r="C163" s="577"/>
      <c r="D163" s="577"/>
      <c r="E163" s="577"/>
      <c r="F163" s="577"/>
      <c r="G163" s="594"/>
    </row>
    <row r="164" spans="1:7" s="593" customFormat="1" ht="12.75" customHeight="1" x14ac:dyDescent="0.25">
      <c r="A164" s="577"/>
      <c r="B164" s="577"/>
      <c r="C164" s="577"/>
      <c r="D164" s="577"/>
      <c r="E164" s="577"/>
      <c r="F164" s="577"/>
      <c r="G164" s="594"/>
    </row>
    <row r="165" spans="1:7" s="593" customFormat="1" ht="12.75" customHeight="1" x14ac:dyDescent="0.25">
      <c r="A165" s="577"/>
      <c r="B165" s="577"/>
      <c r="C165" s="577"/>
      <c r="D165" s="577"/>
      <c r="E165" s="577"/>
      <c r="F165" s="577"/>
      <c r="G165" s="594"/>
    </row>
    <row r="166" spans="1:7" s="593" customFormat="1" ht="12.75" customHeight="1" x14ac:dyDescent="0.25">
      <c r="A166" s="577"/>
      <c r="B166" s="577"/>
      <c r="C166" s="577"/>
      <c r="D166" s="577"/>
      <c r="E166" s="577"/>
      <c r="F166" s="577"/>
      <c r="G166" s="594"/>
    </row>
    <row r="167" spans="1:7" s="593" customFormat="1" ht="12.75" customHeight="1" x14ac:dyDescent="0.25">
      <c r="A167" s="577"/>
      <c r="B167" s="577"/>
      <c r="C167" s="577"/>
      <c r="D167" s="577"/>
      <c r="E167" s="577"/>
      <c r="F167" s="577"/>
      <c r="G167" s="594"/>
    </row>
    <row r="168" spans="1:7" s="593" customFormat="1" ht="12.75" customHeight="1" x14ac:dyDescent="0.25">
      <c r="A168" s="577"/>
      <c r="B168" s="577"/>
      <c r="C168" s="577"/>
      <c r="D168" s="577"/>
      <c r="E168" s="577"/>
      <c r="F168" s="577"/>
      <c r="G168" s="594"/>
    </row>
    <row r="169" spans="1:7" s="593" customFormat="1" ht="12.75" customHeight="1" x14ac:dyDescent="0.25">
      <c r="A169" s="577"/>
      <c r="B169" s="577"/>
      <c r="C169" s="577"/>
      <c r="D169" s="577"/>
      <c r="E169" s="577"/>
      <c r="F169" s="577"/>
      <c r="G169" s="594"/>
    </row>
    <row r="170" spans="1:7" s="593" customFormat="1" ht="12.75" customHeight="1" x14ac:dyDescent="0.25">
      <c r="A170" s="577"/>
      <c r="B170" s="577"/>
      <c r="C170" s="577"/>
      <c r="D170" s="577"/>
      <c r="E170" s="577"/>
      <c r="F170" s="577"/>
      <c r="G170" s="594"/>
    </row>
    <row r="171" spans="1:7" s="593" customFormat="1" ht="12.75" customHeight="1" x14ac:dyDescent="0.25">
      <c r="A171" s="577"/>
      <c r="B171" s="577"/>
      <c r="C171" s="577"/>
      <c r="D171" s="577"/>
      <c r="E171" s="577"/>
      <c r="F171" s="577"/>
      <c r="G171" s="594"/>
    </row>
    <row r="172" spans="1:7" s="593" customFormat="1" ht="12.75" customHeight="1" x14ac:dyDescent="0.25">
      <c r="A172" s="577"/>
      <c r="B172" s="577"/>
      <c r="C172" s="577"/>
      <c r="D172" s="577"/>
      <c r="E172" s="577"/>
      <c r="F172" s="577"/>
      <c r="G172" s="594"/>
    </row>
    <row r="173" spans="1:7" s="593" customFormat="1" ht="12.75" customHeight="1" x14ac:dyDescent="0.25">
      <c r="A173" s="577"/>
      <c r="B173" s="577"/>
      <c r="C173" s="577"/>
      <c r="D173" s="577"/>
      <c r="E173" s="577"/>
      <c r="F173" s="577"/>
      <c r="G173" s="594"/>
    </row>
    <row r="174" spans="1:7" s="593" customFormat="1" ht="12.75" customHeight="1" x14ac:dyDescent="0.25">
      <c r="A174" s="577"/>
      <c r="B174" s="577"/>
      <c r="C174" s="577"/>
      <c r="D174" s="577"/>
      <c r="E174" s="577"/>
      <c r="F174" s="577"/>
      <c r="G174" s="594"/>
    </row>
    <row r="175" spans="1:7" s="593" customFormat="1" ht="12.75" customHeight="1" x14ac:dyDescent="0.25">
      <c r="A175" s="577"/>
      <c r="B175" s="577"/>
      <c r="C175" s="577"/>
      <c r="D175" s="577"/>
      <c r="E175" s="577"/>
      <c r="F175" s="577"/>
      <c r="G175" s="594"/>
    </row>
    <row r="176" spans="1:7" s="593" customFormat="1" ht="12.75" customHeight="1" x14ac:dyDescent="0.25">
      <c r="A176" s="577"/>
      <c r="B176" s="577"/>
      <c r="C176" s="577"/>
      <c r="D176" s="577"/>
      <c r="E176" s="577"/>
      <c r="F176" s="577"/>
      <c r="G176" s="594"/>
    </row>
    <row r="177" spans="1:7" s="593" customFormat="1" ht="12.75" customHeight="1" x14ac:dyDescent="0.25">
      <c r="A177" s="577"/>
      <c r="B177" s="577"/>
      <c r="C177" s="577"/>
      <c r="D177" s="577"/>
      <c r="E177" s="577"/>
      <c r="F177" s="577"/>
      <c r="G177" s="594"/>
    </row>
    <row r="178" spans="1:7" s="593" customFormat="1" ht="12.75" customHeight="1" x14ac:dyDescent="0.25">
      <c r="A178" s="577"/>
      <c r="B178" s="577"/>
      <c r="C178" s="577"/>
      <c r="D178" s="577"/>
      <c r="E178" s="577"/>
      <c r="F178" s="577"/>
      <c r="G178" s="594"/>
    </row>
    <row r="179" spans="1:7" s="593" customFormat="1" ht="12.75" customHeight="1" x14ac:dyDescent="0.25">
      <c r="A179" s="577"/>
      <c r="B179" s="577"/>
      <c r="C179" s="577"/>
      <c r="D179" s="577"/>
      <c r="E179" s="577"/>
      <c r="F179" s="577"/>
      <c r="G179" s="594"/>
    </row>
    <row r="180" spans="1:7" s="593" customFormat="1" ht="12.75" customHeight="1" x14ac:dyDescent="0.25">
      <c r="A180" s="577"/>
      <c r="B180" s="577"/>
      <c r="C180" s="577"/>
      <c r="D180" s="577"/>
      <c r="E180" s="577"/>
      <c r="F180" s="577"/>
      <c r="G180" s="594"/>
    </row>
    <row r="181" spans="1:7" s="593" customFormat="1" ht="12.75" customHeight="1" x14ac:dyDescent="0.25">
      <c r="A181" s="577"/>
      <c r="B181" s="577"/>
      <c r="C181" s="577"/>
      <c r="D181" s="577"/>
      <c r="E181" s="577"/>
      <c r="F181" s="577"/>
      <c r="G181" s="594"/>
    </row>
    <row r="182" spans="1:7" s="593" customFormat="1" ht="12.75" customHeight="1" x14ac:dyDescent="0.25">
      <c r="A182" s="577"/>
      <c r="B182" s="577"/>
      <c r="C182" s="577"/>
      <c r="D182" s="577"/>
      <c r="E182" s="577"/>
      <c r="F182" s="577"/>
      <c r="G182" s="594"/>
    </row>
    <row r="183" spans="1:7" s="593" customFormat="1" ht="12.75" customHeight="1" x14ac:dyDescent="0.25">
      <c r="A183" s="577"/>
      <c r="B183" s="577"/>
      <c r="C183" s="577"/>
      <c r="D183" s="577"/>
      <c r="E183" s="577"/>
      <c r="F183" s="577"/>
      <c r="G183" s="594"/>
    </row>
    <row r="184" spans="1:7" s="593" customFormat="1" ht="12.75" customHeight="1" x14ac:dyDescent="0.25">
      <c r="A184" s="577"/>
      <c r="B184" s="577"/>
      <c r="C184" s="577"/>
      <c r="D184" s="577"/>
      <c r="E184" s="577"/>
      <c r="F184" s="577"/>
      <c r="G184" s="594"/>
    </row>
    <row r="185" spans="1:7" s="593" customFormat="1" ht="12.75" customHeight="1" x14ac:dyDescent="0.25">
      <c r="A185" s="577"/>
      <c r="B185" s="577"/>
      <c r="C185" s="577"/>
      <c r="D185" s="577"/>
      <c r="E185" s="577"/>
      <c r="F185" s="577"/>
      <c r="G185" s="594"/>
    </row>
    <row r="186" spans="1:7" s="593" customFormat="1" ht="12.75" customHeight="1" x14ac:dyDescent="0.25">
      <c r="A186" s="577"/>
      <c r="B186" s="577"/>
      <c r="C186" s="577"/>
      <c r="D186" s="577"/>
      <c r="E186" s="577"/>
      <c r="F186" s="577"/>
      <c r="G186" s="594"/>
    </row>
    <row r="187" spans="1:7" s="593" customFormat="1" ht="12.75" customHeight="1" x14ac:dyDescent="0.25">
      <c r="A187" s="577"/>
      <c r="B187" s="577"/>
      <c r="C187" s="577"/>
      <c r="D187" s="577"/>
      <c r="E187" s="577"/>
      <c r="F187" s="577"/>
      <c r="G187" s="594"/>
    </row>
    <row r="188" spans="1:7" s="593" customFormat="1" ht="12.75" customHeight="1" x14ac:dyDescent="0.25">
      <c r="A188" s="577"/>
      <c r="B188" s="577"/>
      <c r="C188" s="577"/>
      <c r="D188" s="577"/>
      <c r="E188" s="577"/>
      <c r="F188" s="577"/>
      <c r="G188" s="594"/>
    </row>
    <row r="189" spans="1:7" s="593" customFormat="1" ht="12.75" customHeight="1" x14ac:dyDescent="0.25">
      <c r="A189" s="577"/>
      <c r="B189" s="577"/>
      <c r="C189" s="577"/>
      <c r="D189" s="577"/>
      <c r="E189" s="577"/>
      <c r="F189" s="577"/>
      <c r="G189" s="594"/>
    </row>
    <row r="190" spans="1:7" s="593" customFormat="1" ht="12.75" customHeight="1" x14ac:dyDescent="0.25">
      <c r="A190" s="577"/>
      <c r="B190" s="577"/>
      <c r="C190" s="577"/>
      <c r="D190" s="577"/>
      <c r="E190" s="577"/>
      <c r="F190" s="577"/>
      <c r="G190" s="594"/>
    </row>
    <row r="191" spans="1:7" s="593" customFormat="1" ht="12.75" customHeight="1" x14ac:dyDescent="0.25">
      <c r="A191" s="577"/>
      <c r="B191" s="577"/>
      <c r="C191" s="577"/>
      <c r="D191" s="577"/>
      <c r="E191" s="577"/>
      <c r="F191" s="577"/>
      <c r="G191" s="594"/>
    </row>
    <row r="192" spans="1:7" s="593" customFormat="1" ht="12.75" customHeight="1" x14ac:dyDescent="0.25">
      <c r="A192" s="577"/>
      <c r="B192" s="577"/>
      <c r="C192" s="577"/>
      <c r="D192" s="577"/>
      <c r="E192" s="577"/>
      <c r="F192" s="577"/>
      <c r="G192" s="594"/>
    </row>
    <row r="193" spans="1:7" s="593" customFormat="1" ht="12.75" customHeight="1" x14ac:dyDescent="0.25">
      <c r="A193" s="577"/>
      <c r="B193" s="577"/>
      <c r="C193" s="577"/>
      <c r="D193" s="577"/>
      <c r="E193" s="577"/>
      <c r="F193" s="577"/>
      <c r="G193" s="594"/>
    </row>
    <row r="194" spans="1:7" s="593" customFormat="1" ht="12.75" customHeight="1" x14ac:dyDescent="0.25">
      <c r="A194" s="577"/>
      <c r="B194" s="577"/>
      <c r="C194" s="577"/>
      <c r="D194" s="577"/>
      <c r="E194" s="577"/>
      <c r="F194" s="577"/>
      <c r="G194" s="594"/>
    </row>
    <row r="195" spans="1:7" s="593" customFormat="1" ht="12.75" customHeight="1" x14ac:dyDescent="0.25">
      <c r="A195" s="577"/>
      <c r="B195" s="577"/>
      <c r="C195" s="577"/>
      <c r="D195" s="577"/>
      <c r="E195" s="577"/>
      <c r="F195" s="577"/>
      <c r="G195" s="594"/>
    </row>
    <row r="196" spans="1:7" s="593" customFormat="1" ht="12.75" customHeight="1" x14ac:dyDescent="0.25">
      <c r="A196" s="577"/>
      <c r="B196" s="577"/>
      <c r="C196" s="577"/>
      <c r="D196" s="577"/>
      <c r="E196" s="577"/>
      <c r="F196" s="577"/>
      <c r="G196" s="594"/>
    </row>
    <row r="197" spans="1:7" s="593" customFormat="1" ht="12.75" customHeight="1" x14ac:dyDescent="0.25">
      <c r="A197" s="577"/>
      <c r="B197" s="577"/>
      <c r="C197" s="577"/>
      <c r="D197" s="577"/>
      <c r="E197" s="577"/>
      <c r="F197" s="577"/>
      <c r="G197" s="594"/>
    </row>
    <row r="198" spans="1:7" s="593" customFormat="1" ht="12.75" customHeight="1" x14ac:dyDescent="0.25">
      <c r="A198" s="577"/>
      <c r="B198" s="577"/>
      <c r="C198" s="577"/>
      <c r="D198" s="577"/>
      <c r="E198" s="577"/>
      <c r="F198" s="577"/>
      <c r="G198" s="594"/>
    </row>
    <row r="199" spans="1:7" s="593" customFormat="1" ht="12.75" customHeight="1" x14ac:dyDescent="0.25">
      <c r="A199" s="577"/>
      <c r="B199" s="577"/>
      <c r="C199" s="577"/>
      <c r="D199" s="577"/>
      <c r="E199" s="577"/>
      <c r="F199" s="577"/>
      <c r="G199" s="594"/>
    </row>
    <row r="200" spans="1:7" s="593" customFormat="1" ht="12.75" customHeight="1" x14ac:dyDescent="0.25">
      <c r="A200" s="577"/>
      <c r="B200" s="577"/>
      <c r="C200" s="577"/>
      <c r="D200" s="577"/>
      <c r="E200" s="577"/>
      <c r="F200" s="577"/>
      <c r="G200" s="594"/>
    </row>
    <row r="201" spans="1:7" s="593" customFormat="1" ht="12.75" customHeight="1" x14ac:dyDescent="0.25">
      <c r="A201" s="577"/>
      <c r="B201" s="577"/>
      <c r="C201" s="577"/>
      <c r="D201" s="577"/>
      <c r="E201" s="577"/>
      <c r="F201" s="577"/>
      <c r="G201" s="594"/>
    </row>
    <row r="202" spans="1:7" s="593" customFormat="1" ht="12.75" customHeight="1" x14ac:dyDescent="0.25">
      <c r="A202" s="577"/>
      <c r="B202" s="577"/>
      <c r="C202" s="577"/>
      <c r="D202" s="577"/>
      <c r="E202" s="577"/>
      <c r="F202" s="577"/>
      <c r="G202" s="594"/>
    </row>
    <row r="203" spans="1:7" s="593" customFormat="1" ht="12.75" customHeight="1" x14ac:dyDescent="0.25">
      <c r="A203" s="577"/>
      <c r="B203" s="577"/>
      <c r="C203" s="577"/>
      <c r="D203" s="577"/>
      <c r="E203" s="577"/>
      <c r="F203" s="577"/>
      <c r="G203" s="594"/>
    </row>
    <row r="204" spans="1:7" s="593" customFormat="1" ht="12.75" customHeight="1" x14ac:dyDescent="0.25">
      <c r="A204" s="577"/>
      <c r="B204" s="577"/>
      <c r="C204" s="577"/>
      <c r="D204" s="577"/>
      <c r="E204" s="577"/>
      <c r="F204" s="577"/>
      <c r="G204" s="594"/>
    </row>
    <row r="205" spans="1:7" s="593" customFormat="1" ht="12.75" customHeight="1" x14ac:dyDescent="0.25">
      <c r="A205" s="577"/>
      <c r="B205" s="577"/>
      <c r="C205" s="577"/>
      <c r="D205" s="577"/>
      <c r="E205" s="577"/>
      <c r="F205" s="577"/>
      <c r="G205" s="594"/>
    </row>
    <row r="206" spans="1:7" s="593" customFormat="1" ht="12.75" customHeight="1" x14ac:dyDescent="0.25">
      <c r="A206" s="577"/>
      <c r="B206" s="577"/>
      <c r="C206" s="577"/>
      <c r="D206" s="577"/>
      <c r="E206" s="577"/>
      <c r="F206" s="577"/>
      <c r="G206" s="594"/>
    </row>
    <row r="207" spans="1:7" s="593" customFormat="1" ht="12.75" customHeight="1" x14ac:dyDescent="0.25">
      <c r="A207" s="577"/>
      <c r="B207" s="577"/>
      <c r="C207" s="577"/>
      <c r="D207" s="577"/>
      <c r="E207" s="577"/>
      <c r="F207" s="577"/>
      <c r="G207" s="594"/>
    </row>
    <row r="208" spans="1:7" s="593" customFormat="1" ht="12.75" customHeight="1" x14ac:dyDescent="0.25">
      <c r="A208" s="577"/>
      <c r="B208" s="577"/>
      <c r="C208" s="577"/>
      <c r="D208" s="577"/>
      <c r="E208" s="577"/>
      <c r="F208" s="577"/>
      <c r="G208" s="594"/>
    </row>
    <row r="209" spans="1:7" s="593" customFormat="1" ht="12.75" customHeight="1" x14ac:dyDescent="0.25">
      <c r="A209" s="577"/>
      <c r="B209" s="577"/>
      <c r="C209" s="577"/>
      <c r="D209" s="577"/>
      <c r="E209" s="577"/>
      <c r="F209" s="577"/>
      <c r="G209" s="594"/>
    </row>
    <row r="210" spans="1:7" s="593" customFormat="1" ht="12.75" customHeight="1" x14ac:dyDescent="0.25">
      <c r="A210" s="577"/>
      <c r="B210" s="577"/>
      <c r="C210" s="577"/>
      <c r="D210" s="577"/>
      <c r="E210" s="577"/>
      <c r="F210" s="577"/>
      <c r="G210" s="594"/>
    </row>
    <row r="211" spans="1:7" s="593" customFormat="1" ht="12.75" customHeight="1" x14ac:dyDescent="0.25">
      <c r="A211" s="577"/>
      <c r="B211" s="577"/>
      <c r="C211" s="577"/>
      <c r="D211" s="577"/>
      <c r="E211" s="577"/>
      <c r="F211" s="577"/>
      <c r="G211" s="594"/>
    </row>
    <row r="212" spans="1:7" s="593" customFormat="1" ht="12.75" customHeight="1" x14ac:dyDescent="0.25">
      <c r="A212" s="577"/>
      <c r="B212" s="577"/>
      <c r="C212" s="577"/>
      <c r="D212" s="577"/>
      <c r="E212" s="577"/>
      <c r="F212" s="577"/>
      <c r="G212" s="594"/>
    </row>
    <row r="213" spans="1:7" s="593" customFormat="1" ht="12.75" customHeight="1" x14ac:dyDescent="0.25">
      <c r="A213" s="577"/>
      <c r="B213" s="577"/>
      <c r="C213" s="577"/>
      <c r="D213" s="577"/>
      <c r="E213" s="577"/>
      <c r="F213" s="577"/>
      <c r="G213" s="594"/>
    </row>
    <row r="214" spans="1:7" s="593" customFormat="1" ht="12.75" customHeight="1" x14ac:dyDescent="0.25">
      <c r="A214" s="577"/>
      <c r="B214" s="577"/>
      <c r="C214" s="577"/>
      <c r="D214" s="577"/>
      <c r="E214" s="577"/>
      <c r="F214" s="577"/>
      <c r="G214" s="594"/>
    </row>
    <row r="215" spans="1:7" s="593" customFormat="1" ht="12.75" customHeight="1" x14ac:dyDescent="0.25">
      <c r="A215" s="577"/>
      <c r="B215" s="577"/>
      <c r="C215" s="577"/>
      <c r="D215" s="577"/>
      <c r="E215" s="577"/>
      <c r="F215" s="577"/>
      <c r="G215" s="594"/>
    </row>
    <row r="216" spans="1:7" s="593" customFormat="1" ht="12.75" customHeight="1" x14ac:dyDescent="0.25">
      <c r="A216" s="577"/>
      <c r="B216" s="577"/>
      <c r="C216" s="577"/>
      <c r="D216" s="577"/>
      <c r="E216" s="577"/>
      <c r="F216" s="577"/>
      <c r="G216" s="594"/>
    </row>
    <row r="217" spans="1:7" s="593" customFormat="1" ht="12.75" customHeight="1" x14ac:dyDescent="0.25">
      <c r="A217" s="577"/>
      <c r="B217" s="577"/>
      <c r="C217" s="577"/>
      <c r="D217" s="577"/>
      <c r="E217" s="577"/>
      <c r="F217" s="577"/>
      <c r="G217" s="594"/>
    </row>
    <row r="218" spans="1:7" s="593" customFormat="1" ht="12.75" customHeight="1" x14ac:dyDescent="0.25">
      <c r="A218" s="577"/>
      <c r="B218" s="577"/>
      <c r="C218" s="577"/>
      <c r="D218" s="577"/>
      <c r="E218" s="577"/>
      <c r="F218" s="577"/>
      <c r="G218" s="594"/>
    </row>
    <row r="219" spans="1:7" s="593" customFormat="1" ht="12.75" customHeight="1" x14ac:dyDescent="0.25">
      <c r="A219" s="577"/>
      <c r="B219" s="577"/>
      <c r="C219" s="577"/>
      <c r="D219" s="577"/>
      <c r="E219" s="577"/>
      <c r="F219" s="577"/>
      <c r="G219" s="594"/>
    </row>
    <row r="220" spans="1:7" s="593" customFormat="1" ht="12.75" customHeight="1" x14ac:dyDescent="0.25">
      <c r="A220" s="577"/>
      <c r="B220" s="577"/>
      <c r="C220" s="577"/>
      <c r="D220" s="577"/>
      <c r="E220" s="577"/>
      <c r="F220" s="577"/>
      <c r="G220" s="594"/>
    </row>
    <row r="221" spans="1:7" s="593" customFormat="1" ht="12.75" customHeight="1" x14ac:dyDescent="0.25">
      <c r="A221" s="577"/>
      <c r="B221" s="577"/>
      <c r="C221" s="577"/>
      <c r="D221" s="577"/>
      <c r="E221" s="577"/>
      <c r="F221" s="577"/>
      <c r="G221" s="594"/>
    </row>
    <row r="222" spans="1:7" s="593" customFormat="1" ht="12.75" customHeight="1" x14ac:dyDescent="0.25">
      <c r="A222" s="577"/>
      <c r="B222" s="577"/>
      <c r="C222" s="577"/>
      <c r="D222" s="577"/>
      <c r="E222" s="577"/>
      <c r="F222" s="577"/>
      <c r="G222" s="594"/>
    </row>
    <row r="223" spans="1:7" s="593" customFormat="1" ht="12.75" customHeight="1" x14ac:dyDescent="0.25">
      <c r="A223" s="577"/>
      <c r="B223" s="577"/>
      <c r="C223" s="577"/>
      <c r="D223" s="577"/>
      <c r="E223" s="577"/>
      <c r="F223" s="577"/>
      <c r="G223" s="594"/>
    </row>
    <row r="224" spans="1:7" s="593" customFormat="1" ht="12.75" customHeight="1" x14ac:dyDescent="0.25">
      <c r="A224" s="577"/>
      <c r="B224" s="577"/>
      <c r="C224" s="577"/>
      <c r="D224" s="577"/>
      <c r="E224" s="577"/>
      <c r="F224" s="577"/>
      <c r="G224" s="594"/>
    </row>
    <row r="225" spans="1:7" s="593" customFormat="1" ht="12.75" customHeight="1" x14ac:dyDescent="0.25">
      <c r="A225" s="577"/>
      <c r="B225" s="577"/>
      <c r="C225" s="577"/>
      <c r="D225" s="577"/>
      <c r="E225" s="577"/>
      <c r="F225" s="577"/>
      <c r="G225" s="594"/>
    </row>
    <row r="226" spans="1:7" s="593" customFormat="1" ht="12.75" customHeight="1" x14ac:dyDescent="0.25">
      <c r="A226" s="577"/>
      <c r="B226" s="577"/>
      <c r="C226" s="577"/>
      <c r="D226" s="577"/>
      <c r="E226" s="577"/>
      <c r="F226" s="577"/>
      <c r="G226" s="594"/>
    </row>
    <row r="227" spans="1:7" s="593" customFormat="1" ht="12.75" customHeight="1" x14ac:dyDescent="0.25">
      <c r="A227" s="577"/>
      <c r="B227" s="577"/>
      <c r="C227" s="577"/>
      <c r="D227" s="577"/>
      <c r="E227" s="577"/>
      <c r="F227" s="577"/>
      <c r="G227" s="594"/>
    </row>
    <row r="228" spans="1:7" s="593" customFormat="1" ht="12.75" customHeight="1" x14ac:dyDescent="0.25">
      <c r="A228" s="577"/>
      <c r="B228" s="577"/>
      <c r="C228" s="577"/>
      <c r="D228" s="577"/>
      <c r="E228" s="577"/>
      <c r="F228" s="577"/>
      <c r="G228" s="594"/>
    </row>
    <row r="229" spans="1:7" s="593" customFormat="1" ht="12.75" customHeight="1" x14ac:dyDescent="0.25">
      <c r="A229" s="577"/>
      <c r="B229" s="577"/>
      <c r="C229" s="577"/>
      <c r="D229" s="577"/>
      <c r="E229" s="577"/>
      <c r="F229" s="577"/>
      <c r="G229" s="594"/>
    </row>
    <row r="230" spans="1:7" s="593" customFormat="1" ht="12.75" customHeight="1" x14ac:dyDescent="0.25">
      <c r="A230" s="577"/>
      <c r="B230" s="577"/>
      <c r="C230" s="577"/>
      <c r="D230" s="577"/>
      <c r="E230" s="577"/>
      <c r="F230" s="577"/>
      <c r="G230" s="594"/>
    </row>
    <row r="231" spans="1:7" s="593" customFormat="1" ht="12.75" customHeight="1" x14ac:dyDescent="0.25">
      <c r="A231" s="577"/>
      <c r="B231" s="577"/>
      <c r="C231" s="577"/>
      <c r="D231" s="577"/>
      <c r="E231" s="577"/>
      <c r="F231" s="577"/>
      <c r="G231" s="594"/>
    </row>
    <row r="232" spans="1:7" s="593" customFormat="1" ht="12.75" customHeight="1" x14ac:dyDescent="0.25">
      <c r="A232" s="577"/>
      <c r="B232" s="577"/>
      <c r="C232" s="577"/>
      <c r="D232" s="577"/>
      <c r="E232" s="577"/>
      <c r="F232" s="577"/>
      <c r="G232" s="594"/>
    </row>
    <row r="233" spans="1:7" s="593" customFormat="1" ht="12.75" customHeight="1" x14ac:dyDescent="0.25">
      <c r="A233" s="577"/>
      <c r="B233" s="577"/>
      <c r="C233" s="577"/>
      <c r="D233" s="577"/>
      <c r="E233" s="577"/>
      <c r="F233" s="577"/>
      <c r="G233" s="594"/>
    </row>
    <row r="234" spans="1:7" s="593" customFormat="1" ht="12.75" customHeight="1" x14ac:dyDescent="0.25">
      <c r="A234" s="577"/>
      <c r="B234" s="577"/>
      <c r="C234" s="577"/>
      <c r="D234" s="577"/>
      <c r="E234" s="577"/>
      <c r="F234" s="577"/>
      <c r="G234" s="594"/>
    </row>
    <row r="235" spans="1:7" s="593" customFormat="1" ht="12.75" customHeight="1" x14ac:dyDescent="0.25">
      <c r="A235" s="577"/>
      <c r="B235" s="577"/>
      <c r="C235" s="577"/>
      <c r="D235" s="577"/>
      <c r="E235" s="577"/>
      <c r="F235" s="577"/>
      <c r="G235" s="594"/>
    </row>
    <row r="236" spans="1:7" s="593" customFormat="1" ht="12.75" customHeight="1" x14ac:dyDescent="0.25">
      <c r="A236" s="577"/>
      <c r="B236" s="577"/>
      <c r="C236" s="577"/>
      <c r="D236" s="577"/>
      <c r="E236" s="577"/>
      <c r="F236" s="577"/>
      <c r="G236" s="594"/>
    </row>
    <row r="237" spans="1:7" s="593" customFormat="1" ht="12.75" customHeight="1" x14ac:dyDescent="0.25">
      <c r="A237" s="577"/>
      <c r="B237" s="577"/>
      <c r="C237" s="577"/>
      <c r="D237" s="577"/>
      <c r="E237" s="577"/>
      <c r="F237" s="577"/>
      <c r="G237" s="594"/>
    </row>
    <row r="238" spans="1:7" s="593" customFormat="1" ht="12.75" customHeight="1" x14ac:dyDescent="0.25">
      <c r="A238" s="577"/>
      <c r="B238" s="577"/>
      <c r="C238" s="577"/>
      <c r="D238" s="577"/>
      <c r="E238" s="577"/>
      <c r="F238" s="577"/>
      <c r="G238" s="594"/>
    </row>
    <row r="239" spans="1:7" s="593" customFormat="1" ht="12.75" customHeight="1" x14ac:dyDescent="0.25">
      <c r="A239" s="577"/>
      <c r="B239" s="577"/>
      <c r="C239" s="577"/>
      <c r="D239" s="577"/>
      <c r="E239" s="577"/>
      <c r="F239" s="577"/>
      <c r="G239" s="594"/>
    </row>
    <row r="240" spans="1:7" s="593" customFormat="1" ht="12.75" customHeight="1" x14ac:dyDescent="0.25">
      <c r="A240" s="577"/>
      <c r="B240" s="577"/>
      <c r="C240" s="577"/>
      <c r="D240" s="577"/>
      <c r="E240" s="577"/>
      <c r="F240" s="577"/>
      <c r="G240" s="594"/>
    </row>
    <row r="241" spans="1:7" s="593" customFormat="1" ht="12.75" customHeight="1" x14ac:dyDescent="0.25">
      <c r="A241" s="577"/>
      <c r="B241" s="577"/>
      <c r="C241" s="577"/>
      <c r="D241" s="577"/>
      <c r="E241" s="577"/>
      <c r="F241" s="577"/>
      <c r="G241" s="594"/>
    </row>
    <row r="242" spans="1:7" s="593" customFormat="1" ht="12.75" customHeight="1" x14ac:dyDescent="0.25">
      <c r="A242" s="577"/>
      <c r="B242" s="577"/>
      <c r="C242" s="577"/>
      <c r="D242" s="577"/>
      <c r="E242" s="577"/>
      <c r="F242" s="577"/>
      <c r="G242" s="594"/>
    </row>
    <row r="243" spans="1:7" s="593" customFormat="1" ht="12.75" customHeight="1" x14ac:dyDescent="0.25">
      <c r="A243" s="577"/>
      <c r="B243" s="577"/>
      <c r="C243" s="577"/>
      <c r="D243" s="577"/>
      <c r="E243" s="577"/>
      <c r="F243" s="577"/>
      <c r="G243" s="594"/>
    </row>
    <row r="244" spans="1:7" s="593" customFormat="1" ht="12.75" customHeight="1" x14ac:dyDescent="0.25">
      <c r="A244" s="577"/>
      <c r="B244" s="577"/>
      <c r="C244" s="577"/>
      <c r="D244" s="577"/>
      <c r="E244" s="577"/>
      <c r="F244" s="577"/>
      <c r="G244" s="594"/>
    </row>
    <row r="245" spans="1:7" s="593" customFormat="1" ht="12.75" customHeight="1" x14ac:dyDescent="0.25">
      <c r="A245" s="577"/>
      <c r="B245" s="577"/>
      <c r="C245" s="577"/>
      <c r="D245" s="577"/>
      <c r="E245" s="577"/>
      <c r="F245" s="577"/>
      <c r="G245" s="594"/>
    </row>
    <row r="246" spans="1:7" s="593" customFormat="1" ht="12.75" customHeight="1" x14ac:dyDescent="0.25">
      <c r="A246" s="577"/>
      <c r="B246" s="577"/>
      <c r="C246" s="577"/>
      <c r="D246" s="577"/>
      <c r="E246" s="577"/>
      <c r="F246" s="577"/>
      <c r="G246" s="594"/>
    </row>
    <row r="247" spans="1:7" s="593" customFormat="1" ht="12.75" customHeight="1" x14ac:dyDescent="0.25">
      <c r="A247" s="577"/>
      <c r="B247" s="577"/>
      <c r="C247" s="577"/>
      <c r="D247" s="577"/>
      <c r="E247" s="577"/>
      <c r="F247" s="577"/>
      <c r="G247" s="594"/>
    </row>
    <row r="248" spans="1:7" s="593" customFormat="1" ht="12.75" customHeight="1" x14ac:dyDescent="0.25">
      <c r="A248" s="577"/>
      <c r="B248" s="577"/>
      <c r="C248" s="577"/>
      <c r="D248" s="577"/>
      <c r="E248" s="577"/>
      <c r="F248" s="577"/>
      <c r="G248" s="594"/>
    </row>
    <row r="249" spans="1:7" s="593" customFormat="1" ht="12.75" customHeight="1" x14ac:dyDescent="0.25">
      <c r="A249" s="577"/>
      <c r="B249" s="577"/>
      <c r="C249" s="577"/>
      <c r="D249" s="577"/>
      <c r="E249" s="577"/>
      <c r="F249" s="577"/>
      <c r="G249" s="594"/>
    </row>
    <row r="250" spans="1:7" s="593" customFormat="1" ht="12.75" customHeight="1" x14ac:dyDescent="0.25">
      <c r="A250" s="577"/>
      <c r="B250" s="577"/>
      <c r="C250" s="577"/>
      <c r="D250" s="577"/>
      <c r="E250" s="577"/>
      <c r="F250" s="577"/>
      <c r="G250" s="594"/>
    </row>
    <row r="251" spans="1:7" s="593" customFormat="1" ht="12.75" customHeight="1" x14ac:dyDescent="0.25">
      <c r="A251" s="577"/>
      <c r="B251" s="577"/>
      <c r="C251" s="577"/>
      <c r="D251" s="577"/>
      <c r="E251" s="577"/>
      <c r="F251" s="577"/>
      <c r="G251" s="594"/>
    </row>
    <row r="252" spans="1:7" s="593" customFormat="1" ht="12.75" customHeight="1" x14ac:dyDescent="0.25">
      <c r="A252" s="577"/>
      <c r="B252" s="577"/>
      <c r="C252" s="577"/>
      <c r="D252" s="577"/>
      <c r="E252" s="577"/>
      <c r="F252" s="577"/>
      <c r="G252" s="594"/>
    </row>
    <row r="253" spans="1:7" s="593" customFormat="1" ht="12.75" customHeight="1" x14ac:dyDescent="0.25">
      <c r="A253" s="577"/>
      <c r="B253" s="577"/>
      <c r="C253" s="577"/>
      <c r="D253" s="577"/>
      <c r="E253" s="577"/>
      <c r="F253" s="577"/>
      <c r="G253" s="594"/>
    </row>
    <row r="254" spans="1:7" s="593" customFormat="1" ht="12.75" customHeight="1" x14ac:dyDescent="0.25">
      <c r="A254" s="577"/>
      <c r="B254" s="577"/>
      <c r="C254" s="577"/>
      <c r="D254" s="577"/>
      <c r="E254" s="577"/>
      <c r="F254" s="577"/>
      <c r="G254" s="594"/>
    </row>
    <row r="255" spans="1:7" s="593" customFormat="1" ht="12.75" customHeight="1" x14ac:dyDescent="0.25">
      <c r="A255" s="577"/>
      <c r="B255" s="577"/>
      <c r="C255" s="577"/>
      <c r="D255" s="577"/>
      <c r="E255" s="577"/>
      <c r="F255" s="577"/>
      <c r="G255" s="594"/>
    </row>
    <row r="256" spans="1:7" s="593" customFormat="1" ht="12.75" customHeight="1" x14ac:dyDescent="0.25">
      <c r="A256" s="577"/>
      <c r="B256" s="577"/>
      <c r="C256" s="577"/>
      <c r="D256" s="577"/>
      <c r="E256" s="577"/>
      <c r="F256" s="577"/>
      <c r="G256" s="594"/>
    </row>
    <row r="257" spans="1:7" s="593" customFormat="1" ht="12.75" customHeight="1" x14ac:dyDescent="0.25">
      <c r="A257" s="577"/>
      <c r="B257" s="577"/>
      <c r="C257" s="577"/>
      <c r="D257" s="577"/>
      <c r="E257" s="577"/>
      <c r="F257" s="577"/>
      <c r="G257" s="594"/>
    </row>
    <row r="258" spans="1:7" s="593" customFormat="1" ht="12.75" customHeight="1" x14ac:dyDescent="0.25">
      <c r="A258" s="577"/>
      <c r="B258" s="577"/>
      <c r="C258" s="577"/>
      <c r="D258" s="577"/>
      <c r="E258" s="577"/>
      <c r="F258" s="577"/>
      <c r="G258" s="594"/>
    </row>
    <row r="259" spans="1:7" s="593" customFormat="1" ht="12.75" customHeight="1" x14ac:dyDescent="0.25">
      <c r="A259" s="577"/>
      <c r="B259" s="577"/>
      <c r="C259" s="577"/>
      <c r="D259" s="577"/>
      <c r="E259" s="577"/>
      <c r="F259" s="577"/>
      <c r="G259" s="594"/>
    </row>
    <row r="260" spans="1:7" s="593" customFormat="1" ht="12.75" customHeight="1" x14ac:dyDescent="0.25">
      <c r="A260" s="577"/>
      <c r="B260" s="577"/>
      <c r="C260" s="577"/>
      <c r="D260" s="577"/>
      <c r="E260" s="577"/>
      <c r="F260" s="577"/>
      <c r="G260" s="594"/>
    </row>
    <row r="261" spans="1:7" s="593" customFormat="1" ht="12.75" customHeight="1" x14ac:dyDescent="0.25">
      <c r="A261" s="577"/>
      <c r="B261" s="577"/>
      <c r="C261" s="577"/>
      <c r="D261" s="577"/>
      <c r="E261" s="577"/>
      <c r="F261" s="577"/>
      <c r="G261" s="594"/>
    </row>
    <row r="262" spans="1:7" s="593" customFormat="1" ht="12.75" customHeight="1" x14ac:dyDescent="0.25">
      <c r="A262" s="577"/>
      <c r="B262" s="577"/>
      <c r="C262" s="577"/>
      <c r="D262" s="577"/>
      <c r="E262" s="577"/>
      <c r="F262" s="577"/>
      <c r="G262" s="594"/>
    </row>
    <row r="263" spans="1:7" s="593" customFormat="1" ht="12.75" customHeight="1" x14ac:dyDescent="0.25">
      <c r="A263" s="577"/>
      <c r="B263" s="577"/>
      <c r="C263" s="577"/>
      <c r="D263" s="577"/>
      <c r="E263" s="577"/>
      <c r="F263" s="577"/>
      <c r="G263" s="594"/>
    </row>
    <row r="264" spans="1:7" s="593" customFormat="1" ht="12.75" customHeight="1" x14ac:dyDescent="0.25">
      <c r="A264" s="577"/>
      <c r="B264" s="577"/>
      <c r="C264" s="577"/>
      <c r="D264" s="577"/>
      <c r="E264" s="577"/>
      <c r="F264" s="577"/>
      <c r="G264" s="594"/>
    </row>
    <row r="265" spans="1:7" s="593" customFormat="1" ht="12.75" customHeight="1" x14ac:dyDescent="0.25">
      <c r="A265" s="577"/>
      <c r="B265" s="577"/>
      <c r="C265" s="577"/>
      <c r="D265" s="577"/>
      <c r="E265" s="577"/>
      <c r="F265" s="577"/>
      <c r="G265" s="594"/>
    </row>
    <row r="266" spans="1:7" s="593" customFormat="1" ht="12.75" customHeight="1" x14ac:dyDescent="0.25">
      <c r="A266" s="577"/>
      <c r="B266" s="577"/>
      <c r="C266" s="577"/>
      <c r="D266" s="577"/>
      <c r="E266" s="577"/>
      <c r="F266" s="577"/>
      <c r="G266" s="594"/>
    </row>
    <row r="267" spans="1:7" s="593" customFormat="1" ht="12.75" customHeight="1" x14ac:dyDescent="0.25">
      <c r="A267" s="577"/>
      <c r="B267" s="577"/>
      <c r="C267" s="577"/>
      <c r="D267" s="577"/>
      <c r="E267" s="577"/>
      <c r="F267" s="577"/>
      <c r="G267" s="594"/>
    </row>
    <row r="268" spans="1:7" s="593" customFormat="1" ht="12.75" customHeight="1" x14ac:dyDescent="0.25">
      <c r="A268" s="577"/>
      <c r="B268" s="577"/>
      <c r="C268" s="577"/>
      <c r="D268" s="577"/>
      <c r="E268" s="577"/>
      <c r="F268" s="577"/>
      <c r="G268" s="594"/>
    </row>
    <row r="269" spans="1:7" s="593" customFormat="1" ht="12.75" customHeight="1" x14ac:dyDescent="0.25">
      <c r="A269" s="577"/>
      <c r="B269" s="577"/>
      <c r="C269" s="577"/>
      <c r="D269" s="577"/>
      <c r="E269" s="577"/>
      <c r="F269" s="577"/>
      <c r="G269" s="594"/>
    </row>
    <row r="270" spans="1:7" s="593" customFormat="1" ht="12.75" customHeight="1" x14ac:dyDescent="0.25">
      <c r="A270" s="577"/>
      <c r="B270" s="577"/>
      <c r="C270" s="577"/>
      <c r="D270" s="577"/>
      <c r="E270" s="577"/>
      <c r="F270" s="577"/>
      <c r="G270" s="594"/>
    </row>
    <row r="271" spans="1:7" s="593" customFormat="1" ht="12.75" customHeight="1" x14ac:dyDescent="0.25">
      <c r="A271" s="577"/>
      <c r="B271" s="577"/>
      <c r="C271" s="577"/>
      <c r="D271" s="577"/>
      <c r="E271" s="577"/>
      <c r="F271" s="577"/>
      <c r="G271" s="594"/>
    </row>
    <row r="272" spans="1:7" s="593" customFormat="1" ht="12.75" customHeight="1" x14ac:dyDescent="0.25">
      <c r="A272" s="577"/>
      <c r="B272" s="577"/>
      <c r="C272" s="577"/>
      <c r="D272" s="577"/>
      <c r="E272" s="577"/>
      <c r="F272" s="577"/>
      <c r="G272" s="594"/>
    </row>
    <row r="273" spans="1:7" s="593" customFormat="1" ht="12.75" customHeight="1" x14ac:dyDescent="0.25">
      <c r="A273" s="577"/>
      <c r="B273" s="577"/>
      <c r="C273" s="577"/>
      <c r="D273" s="577"/>
      <c r="E273" s="577"/>
      <c r="F273" s="577"/>
      <c r="G273" s="594"/>
    </row>
    <row r="274" spans="1:7" s="593" customFormat="1" ht="12.75" customHeight="1" x14ac:dyDescent="0.25">
      <c r="A274" s="577"/>
      <c r="B274" s="577"/>
      <c r="C274" s="577"/>
      <c r="D274" s="577"/>
      <c r="E274" s="577"/>
      <c r="F274" s="577"/>
      <c r="G274" s="594"/>
    </row>
    <row r="275" spans="1:7" s="593" customFormat="1" ht="12.75" customHeight="1" x14ac:dyDescent="0.25">
      <c r="A275" s="577"/>
      <c r="B275" s="577"/>
      <c r="C275" s="577"/>
      <c r="D275" s="577"/>
      <c r="E275" s="577"/>
      <c r="F275" s="577"/>
      <c r="G275" s="594"/>
    </row>
    <row r="276" spans="1:7" s="593" customFormat="1" ht="12.75" customHeight="1" x14ac:dyDescent="0.25">
      <c r="A276" s="577"/>
      <c r="B276" s="577"/>
      <c r="C276" s="577"/>
      <c r="D276" s="577"/>
      <c r="E276" s="577"/>
      <c r="F276" s="577"/>
      <c r="G276" s="594"/>
    </row>
    <row r="277" spans="1:7" s="593" customFormat="1" ht="12.75" customHeight="1" x14ac:dyDescent="0.25">
      <c r="A277" s="577"/>
      <c r="B277" s="577"/>
      <c r="C277" s="577"/>
      <c r="D277" s="577"/>
      <c r="E277" s="577"/>
      <c r="F277" s="577"/>
      <c r="G277" s="594"/>
    </row>
    <row r="278" spans="1:7" s="593" customFormat="1" ht="12.75" customHeight="1" x14ac:dyDescent="0.25">
      <c r="A278" s="577"/>
      <c r="B278" s="577"/>
      <c r="C278" s="577"/>
      <c r="D278" s="577"/>
      <c r="E278" s="577"/>
      <c r="F278" s="577"/>
      <c r="G278" s="594"/>
    </row>
    <row r="279" spans="1:7" s="593" customFormat="1" ht="12.75" customHeight="1" x14ac:dyDescent="0.25">
      <c r="A279" s="577"/>
      <c r="B279" s="577"/>
      <c r="C279" s="577"/>
      <c r="D279" s="577"/>
      <c r="E279" s="577"/>
      <c r="F279" s="577"/>
      <c r="G279" s="594"/>
    </row>
    <row r="280" spans="1:7" s="593" customFormat="1" ht="12.75" customHeight="1" x14ac:dyDescent="0.25">
      <c r="A280" s="577"/>
      <c r="B280" s="577"/>
      <c r="C280" s="577"/>
      <c r="D280" s="577"/>
      <c r="E280" s="577"/>
      <c r="F280" s="577"/>
      <c r="G280" s="594"/>
    </row>
    <row r="281" spans="1:7" s="593" customFormat="1" ht="12.75" customHeight="1" x14ac:dyDescent="0.25">
      <c r="A281" s="577"/>
      <c r="B281" s="577"/>
      <c r="C281" s="577"/>
      <c r="D281" s="577"/>
      <c r="E281" s="577"/>
      <c r="F281" s="577"/>
      <c r="G281" s="594"/>
    </row>
    <row r="282" spans="1:7" s="593" customFormat="1" ht="12.75" customHeight="1" x14ac:dyDescent="0.25">
      <c r="A282" s="577"/>
      <c r="B282" s="577"/>
      <c r="C282" s="577"/>
      <c r="D282" s="577"/>
      <c r="E282" s="577"/>
      <c r="F282" s="577"/>
      <c r="G282" s="594"/>
    </row>
    <row r="283" spans="1:7" s="593" customFormat="1" ht="12.75" customHeight="1" x14ac:dyDescent="0.25">
      <c r="A283" s="577"/>
      <c r="B283" s="577"/>
      <c r="C283" s="577"/>
      <c r="D283" s="577"/>
      <c r="E283" s="577"/>
      <c r="F283" s="577"/>
      <c r="G283" s="594"/>
    </row>
    <row r="284" spans="1:7" s="593" customFormat="1" ht="12.75" customHeight="1" x14ac:dyDescent="0.25">
      <c r="A284" s="577"/>
      <c r="B284" s="577"/>
      <c r="C284" s="577"/>
      <c r="D284" s="577"/>
      <c r="E284" s="577"/>
      <c r="F284" s="577"/>
      <c r="G284" s="594"/>
    </row>
    <row r="285" spans="1:7" s="593" customFormat="1" ht="12.75" customHeight="1" x14ac:dyDescent="0.25">
      <c r="A285" s="577"/>
      <c r="B285" s="577"/>
      <c r="C285" s="577"/>
      <c r="D285" s="577"/>
      <c r="E285" s="577"/>
      <c r="F285" s="577"/>
      <c r="G285" s="594"/>
    </row>
    <row r="286" spans="1:7" s="593" customFormat="1" ht="12.75" customHeight="1" x14ac:dyDescent="0.25">
      <c r="A286" s="577"/>
      <c r="B286" s="577"/>
      <c r="C286" s="577"/>
      <c r="D286" s="577"/>
      <c r="E286" s="577"/>
      <c r="F286" s="577"/>
      <c r="G286" s="594"/>
    </row>
    <row r="287" spans="1:7" s="593" customFormat="1" ht="12.75" customHeight="1" x14ac:dyDescent="0.25">
      <c r="A287" s="577"/>
      <c r="B287" s="577"/>
      <c r="C287" s="577"/>
      <c r="D287" s="577"/>
      <c r="E287" s="577"/>
      <c r="F287" s="577"/>
      <c r="G287" s="594"/>
    </row>
    <row r="288" spans="1:7" s="593" customFormat="1" ht="12.75" customHeight="1" x14ac:dyDescent="0.25">
      <c r="A288" s="577"/>
      <c r="B288" s="577"/>
      <c r="C288" s="577"/>
      <c r="D288" s="577"/>
      <c r="E288" s="577"/>
      <c r="F288" s="577"/>
      <c r="G288" s="594"/>
    </row>
    <row r="289" spans="1:7" s="593" customFormat="1" ht="12.75" customHeight="1" x14ac:dyDescent="0.25">
      <c r="A289" s="577"/>
      <c r="B289" s="577"/>
      <c r="C289" s="577"/>
      <c r="D289" s="577"/>
      <c r="E289" s="577"/>
      <c r="F289" s="577"/>
      <c r="G289" s="594"/>
    </row>
    <row r="290" spans="1:7" s="593" customFormat="1" ht="12.75" customHeight="1" x14ac:dyDescent="0.25">
      <c r="A290" s="577"/>
      <c r="B290" s="577"/>
      <c r="C290" s="577"/>
      <c r="D290" s="577"/>
      <c r="E290" s="577"/>
      <c r="F290" s="577"/>
      <c r="G290" s="594"/>
    </row>
    <row r="291" spans="1:7" s="593" customFormat="1" ht="12.75" customHeight="1" x14ac:dyDescent="0.25">
      <c r="A291" s="577"/>
      <c r="B291" s="577"/>
      <c r="C291" s="577"/>
      <c r="D291" s="577"/>
      <c r="E291" s="577"/>
      <c r="F291" s="577"/>
      <c r="G291" s="594"/>
    </row>
    <row r="292" spans="1:7" s="593" customFormat="1" ht="12.75" customHeight="1" x14ac:dyDescent="0.25">
      <c r="A292" s="577"/>
      <c r="B292" s="577"/>
      <c r="C292" s="577"/>
      <c r="D292" s="577"/>
      <c r="E292" s="577"/>
      <c r="F292" s="577"/>
      <c r="G292" s="594"/>
    </row>
    <row r="293" spans="1:7" s="593" customFormat="1" ht="12.75" customHeight="1" x14ac:dyDescent="0.25">
      <c r="A293" s="577"/>
      <c r="B293" s="577"/>
      <c r="C293" s="577"/>
      <c r="D293" s="577"/>
      <c r="E293" s="577"/>
      <c r="F293" s="577"/>
      <c r="G293" s="594"/>
    </row>
    <row r="294" spans="1:7" s="593" customFormat="1" ht="12.75" customHeight="1" x14ac:dyDescent="0.25">
      <c r="A294" s="577"/>
      <c r="B294" s="577"/>
      <c r="C294" s="577"/>
      <c r="D294" s="577"/>
      <c r="E294" s="577"/>
      <c r="F294" s="577"/>
      <c r="G294" s="594"/>
    </row>
    <row r="295" spans="1:7" s="593" customFormat="1" ht="12.75" customHeight="1" x14ac:dyDescent="0.25">
      <c r="A295" s="577"/>
      <c r="B295" s="577"/>
      <c r="C295" s="577"/>
      <c r="D295" s="577"/>
      <c r="E295" s="577"/>
      <c r="F295" s="577"/>
      <c r="G295" s="594"/>
    </row>
    <row r="296" spans="1:7" s="593" customFormat="1" ht="12.75" customHeight="1" x14ac:dyDescent="0.25">
      <c r="A296" s="577"/>
      <c r="B296" s="577"/>
      <c r="C296" s="577"/>
      <c r="D296" s="577"/>
      <c r="E296" s="577"/>
      <c r="F296" s="577"/>
      <c r="G296" s="594"/>
    </row>
    <row r="297" spans="1:7" s="593" customFormat="1" ht="12.75" customHeight="1" x14ac:dyDescent="0.25">
      <c r="A297" s="577"/>
      <c r="B297" s="577"/>
      <c r="C297" s="577"/>
      <c r="D297" s="577"/>
      <c r="E297" s="577"/>
      <c r="F297" s="577"/>
      <c r="G297" s="594"/>
    </row>
    <row r="298" spans="1:7" s="593" customFormat="1" ht="12.75" customHeight="1" x14ac:dyDescent="0.25">
      <c r="A298" s="577"/>
      <c r="B298" s="577"/>
      <c r="C298" s="577"/>
      <c r="D298" s="577"/>
      <c r="E298" s="577"/>
      <c r="F298" s="577"/>
      <c r="G298" s="594"/>
    </row>
    <row r="299" spans="1:7" s="593" customFormat="1" ht="12.75" customHeight="1" x14ac:dyDescent="0.25">
      <c r="A299" s="577"/>
      <c r="B299" s="577"/>
      <c r="C299" s="577"/>
      <c r="D299" s="577"/>
      <c r="E299" s="577"/>
      <c r="F299" s="577"/>
      <c r="G299" s="594"/>
    </row>
    <row r="300" spans="1:7" s="593" customFormat="1" ht="12.75" customHeight="1" x14ac:dyDescent="0.25">
      <c r="A300" s="577"/>
      <c r="B300" s="577"/>
      <c r="C300" s="577"/>
      <c r="D300" s="577"/>
      <c r="E300" s="577"/>
      <c r="F300" s="577"/>
      <c r="G300" s="594"/>
    </row>
    <row r="301" spans="1:7" s="593" customFormat="1" ht="12.75" customHeight="1" x14ac:dyDescent="0.25">
      <c r="A301" s="577"/>
      <c r="B301" s="577"/>
      <c r="C301" s="577"/>
      <c r="D301" s="577"/>
      <c r="E301" s="577"/>
      <c r="F301" s="577"/>
      <c r="G301" s="594"/>
    </row>
    <row r="302" spans="1:7" s="593" customFormat="1" ht="12.75" customHeight="1" x14ac:dyDescent="0.25">
      <c r="A302" s="577"/>
      <c r="B302" s="577"/>
      <c r="C302" s="577"/>
      <c r="D302" s="577"/>
      <c r="E302" s="577"/>
      <c r="F302" s="577"/>
      <c r="G302" s="594"/>
    </row>
    <row r="303" spans="1:7" s="593" customFormat="1" ht="12.75" customHeight="1" x14ac:dyDescent="0.25">
      <c r="A303" s="577"/>
      <c r="B303" s="577"/>
      <c r="C303" s="577"/>
      <c r="D303" s="577"/>
      <c r="E303" s="577"/>
      <c r="F303" s="577"/>
      <c r="G303" s="594"/>
    </row>
    <row r="304" spans="1:7" s="593" customFormat="1" ht="12.75" customHeight="1" x14ac:dyDescent="0.25">
      <c r="A304" s="577"/>
      <c r="B304" s="577"/>
      <c r="C304" s="577"/>
      <c r="D304" s="577"/>
      <c r="E304" s="577"/>
      <c r="F304" s="577"/>
      <c r="G304" s="594"/>
    </row>
    <row r="305" spans="1:7" s="593" customFormat="1" ht="12.75" customHeight="1" x14ac:dyDescent="0.25">
      <c r="A305" s="577"/>
      <c r="B305" s="577"/>
      <c r="C305" s="577"/>
      <c r="D305" s="577"/>
      <c r="E305" s="577"/>
      <c r="F305" s="577"/>
      <c r="G305" s="594"/>
    </row>
    <row r="306" spans="1:7" s="593" customFormat="1" ht="12.75" customHeight="1" x14ac:dyDescent="0.25">
      <c r="A306" s="577"/>
      <c r="B306" s="577"/>
      <c r="C306" s="577"/>
      <c r="D306" s="577"/>
      <c r="E306" s="577"/>
      <c r="F306" s="577"/>
      <c r="G306" s="594"/>
    </row>
    <row r="307" spans="1:7" s="593" customFormat="1" ht="12.75" customHeight="1" x14ac:dyDescent="0.25">
      <c r="A307" s="577"/>
      <c r="B307" s="577"/>
      <c r="C307" s="577"/>
      <c r="D307" s="577"/>
      <c r="E307" s="577"/>
      <c r="F307" s="577"/>
      <c r="G307" s="594"/>
    </row>
    <row r="308" spans="1:7" s="593" customFormat="1" ht="12.75" customHeight="1" x14ac:dyDescent="0.25">
      <c r="A308" s="577"/>
      <c r="B308" s="577"/>
      <c r="C308" s="577"/>
      <c r="D308" s="577"/>
      <c r="E308" s="577"/>
      <c r="F308" s="577"/>
      <c r="G308" s="594"/>
    </row>
    <row r="309" spans="1:7" s="593" customFormat="1" ht="12.75" customHeight="1" x14ac:dyDescent="0.25">
      <c r="A309" s="577"/>
      <c r="B309" s="577"/>
      <c r="C309" s="577"/>
      <c r="D309" s="577"/>
      <c r="E309" s="577"/>
      <c r="F309" s="577"/>
      <c r="G309" s="594"/>
    </row>
    <row r="310" spans="1:7" s="593" customFormat="1" ht="12.75" customHeight="1" x14ac:dyDescent="0.25">
      <c r="A310" s="577"/>
      <c r="B310" s="577"/>
      <c r="C310" s="577"/>
      <c r="D310" s="577"/>
      <c r="E310" s="577"/>
      <c r="F310" s="577"/>
      <c r="G310" s="594"/>
    </row>
    <row r="311" spans="1:7" s="593" customFormat="1" ht="12.75" customHeight="1" x14ac:dyDescent="0.25">
      <c r="A311" s="577"/>
      <c r="B311" s="577"/>
      <c r="C311" s="577"/>
      <c r="D311" s="577"/>
      <c r="E311" s="577"/>
      <c r="F311" s="577"/>
      <c r="G311" s="594"/>
    </row>
    <row r="312" spans="1:7" s="593" customFormat="1" ht="12.75" customHeight="1" x14ac:dyDescent="0.25">
      <c r="A312" s="577"/>
      <c r="B312" s="577"/>
      <c r="C312" s="577"/>
      <c r="D312" s="577"/>
      <c r="E312" s="577"/>
      <c r="F312" s="577"/>
      <c r="G312" s="594"/>
    </row>
    <row r="313" spans="1:7" s="593" customFormat="1" ht="12.75" customHeight="1" x14ac:dyDescent="0.25">
      <c r="A313" s="577"/>
      <c r="B313" s="577"/>
      <c r="C313" s="577"/>
      <c r="D313" s="577"/>
      <c r="E313" s="577"/>
      <c r="F313" s="577"/>
      <c r="G313" s="594"/>
    </row>
    <row r="314" spans="1:7" s="593" customFormat="1" ht="12.75" customHeight="1" x14ac:dyDescent="0.25">
      <c r="A314" s="577"/>
      <c r="B314" s="577"/>
      <c r="C314" s="577"/>
      <c r="D314" s="577"/>
      <c r="E314" s="577"/>
      <c r="F314" s="577"/>
      <c r="G314" s="594"/>
    </row>
    <row r="315" spans="1:7" s="593" customFormat="1" ht="12.75" customHeight="1" x14ac:dyDescent="0.25">
      <c r="A315" s="577"/>
      <c r="B315" s="577"/>
      <c r="C315" s="577"/>
      <c r="D315" s="577"/>
      <c r="E315" s="577"/>
      <c r="F315" s="577"/>
      <c r="G315" s="594"/>
    </row>
    <row r="316" spans="1:7" s="593" customFormat="1" ht="12.75" customHeight="1" x14ac:dyDescent="0.25">
      <c r="A316" s="577"/>
      <c r="B316" s="577"/>
      <c r="C316" s="577"/>
      <c r="D316" s="577"/>
      <c r="E316" s="577"/>
      <c r="F316" s="577"/>
      <c r="G316" s="594"/>
    </row>
    <row r="317" spans="1:7" s="593" customFormat="1" ht="12.75" customHeight="1" x14ac:dyDescent="0.25">
      <c r="A317" s="577"/>
      <c r="B317" s="577"/>
      <c r="C317" s="577"/>
      <c r="D317" s="577"/>
      <c r="E317" s="577"/>
      <c r="F317" s="577"/>
      <c r="G317" s="594"/>
    </row>
    <row r="318" spans="1:7" s="593" customFormat="1" ht="12.75" customHeight="1" x14ac:dyDescent="0.25">
      <c r="A318" s="577"/>
      <c r="B318" s="577"/>
      <c r="C318" s="577"/>
      <c r="D318" s="577"/>
      <c r="E318" s="577"/>
      <c r="F318" s="577"/>
      <c r="G318" s="594"/>
    </row>
    <row r="319" spans="1:7" s="593" customFormat="1" ht="12.75" customHeight="1" x14ac:dyDescent="0.25">
      <c r="A319" s="577"/>
      <c r="B319" s="577"/>
      <c r="C319" s="577"/>
      <c r="D319" s="577"/>
      <c r="E319" s="577"/>
      <c r="F319" s="577"/>
      <c r="G319" s="594"/>
    </row>
    <row r="320" spans="1:7" s="593" customFormat="1" ht="12.75" customHeight="1" x14ac:dyDescent="0.25">
      <c r="A320" s="577"/>
      <c r="B320" s="577"/>
      <c r="C320" s="577"/>
      <c r="D320" s="577"/>
      <c r="E320" s="577"/>
      <c r="F320" s="577"/>
      <c r="G320" s="594"/>
    </row>
    <row r="321" spans="1:7" s="593" customFormat="1" ht="12.75" customHeight="1" x14ac:dyDescent="0.25">
      <c r="A321" s="577"/>
      <c r="B321" s="577"/>
      <c r="C321" s="577"/>
      <c r="D321" s="577"/>
      <c r="E321" s="577"/>
      <c r="F321" s="577"/>
      <c r="G321" s="594"/>
    </row>
    <row r="322" spans="1:7" s="593" customFormat="1" ht="12.75" customHeight="1" x14ac:dyDescent="0.25">
      <c r="A322" s="577"/>
      <c r="B322" s="577"/>
      <c r="C322" s="577"/>
      <c r="D322" s="577"/>
      <c r="E322" s="577"/>
      <c r="F322" s="577"/>
      <c r="G322" s="594"/>
    </row>
    <row r="323" spans="1:7" s="593" customFormat="1" ht="12.75" customHeight="1" x14ac:dyDescent="0.25">
      <c r="A323" s="577"/>
      <c r="B323" s="577"/>
      <c r="C323" s="577"/>
      <c r="D323" s="577"/>
      <c r="E323" s="577"/>
      <c r="F323" s="577"/>
      <c r="G323" s="594"/>
    </row>
    <row r="324" spans="1:7" s="593" customFormat="1" ht="12.75" customHeight="1" x14ac:dyDescent="0.25">
      <c r="A324" s="577"/>
      <c r="B324" s="577"/>
      <c r="C324" s="577"/>
      <c r="D324" s="577"/>
      <c r="E324" s="577"/>
      <c r="F324" s="577"/>
      <c r="G324" s="594"/>
    </row>
    <row r="325" spans="1:7" s="593" customFormat="1" ht="12.75" customHeight="1" x14ac:dyDescent="0.25">
      <c r="A325" s="577"/>
      <c r="B325" s="577"/>
      <c r="C325" s="577"/>
      <c r="D325" s="577"/>
      <c r="E325" s="577"/>
      <c r="F325" s="577"/>
      <c r="G325" s="594"/>
    </row>
    <row r="326" spans="1:7" s="593" customFormat="1" ht="12.75" customHeight="1" x14ac:dyDescent="0.25">
      <c r="A326" s="577"/>
      <c r="B326" s="577"/>
      <c r="C326" s="577"/>
      <c r="D326" s="577"/>
      <c r="E326" s="577"/>
      <c r="F326" s="577"/>
      <c r="G326" s="594"/>
    </row>
    <row r="327" spans="1:7" s="593" customFormat="1" ht="12.75" customHeight="1" x14ac:dyDescent="0.25">
      <c r="A327" s="577"/>
      <c r="B327" s="577"/>
      <c r="C327" s="577"/>
      <c r="D327" s="577"/>
      <c r="E327" s="577"/>
      <c r="F327" s="577"/>
      <c r="G327" s="594"/>
    </row>
    <row r="328" spans="1:7" s="593" customFormat="1" ht="12.75" customHeight="1" x14ac:dyDescent="0.25">
      <c r="A328" s="577"/>
      <c r="B328" s="577"/>
      <c r="C328" s="577"/>
      <c r="D328" s="577"/>
      <c r="E328" s="577"/>
      <c r="F328" s="577"/>
      <c r="G328" s="594"/>
    </row>
    <row r="329" spans="1:7" s="593" customFormat="1" ht="12.75" customHeight="1" x14ac:dyDescent="0.25">
      <c r="A329" s="577"/>
      <c r="B329" s="577"/>
      <c r="C329" s="577"/>
      <c r="D329" s="577"/>
      <c r="E329" s="577"/>
      <c r="F329" s="577"/>
      <c r="G329" s="594"/>
    </row>
    <row r="330" spans="1:7" s="593" customFormat="1" ht="12.75" customHeight="1" x14ac:dyDescent="0.25">
      <c r="A330" s="577"/>
      <c r="B330" s="577"/>
      <c r="C330" s="577"/>
      <c r="D330" s="577"/>
      <c r="E330" s="577"/>
      <c r="F330" s="577"/>
      <c r="G330" s="594"/>
    </row>
    <row r="331" spans="1:7" s="593" customFormat="1" ht="12.75" customHeight="1" x14ac:dyDescent="0.25">
      <c r="A331" s="577"/>
      <c r="B331" s="577"/>
      <c r="C331" s="577"/>
      <c r="D331" s="577"/>
      <c r="E331" s="577"/>
      <c r="F331" s="577"/>
      <c r="G331" s="594"/>
    </row>
    <row r="332" spans="1:7" s="593" customFormat="1" ht="12.75" customHeight="1" x14ac:dyDescent="0.25">
      <c r="A332" s="577"/>
      <c r="B332" s="577"/>
      <c r="C332" s="577"/>
      <c r="D332" s="577"/>
      <c r="E332" s="577"/>
      <c r="F332" s="577"/>
      <c r="G332" s="594"/>
    </row>
    <row r="333" spans="1:7" s="593" customFormat="1" ht="12.75" customHeight="1" x14ac:dyDescent="0.25">
      <c r="A333" s="577"/>
      <c r="B333" s="577"/>
      <c r="C333" s="577"/>
      <c r="D333" s="577"/>
      <c r="E333" s="577"/>
      <c r="F333" s="577"/>
      <c r="G333" s="594"/>
    </row>
    <row r="334" spans="1:7" s="593" customFormat="1" ht="12.75" customHeight="1" x14ac:dyDescent="0.25">
      <c r="A334" s="577"/>
      <c r="B334" s="577"/>
      <c r="C334" s="577"/>
      <c r="D334" s="577"/>
      <c r="E334" s="577"/>
      <c r="F334" s="577"/>
      <c r="G334" s="594"/>
    </row>
    <row r="335" spans="1:7" s="593" customFormat="1" ht="12.75" customHeight="1" x14ac:dyDescent="0.25">
      <c r="A335" s="577"/>
      <c r="B335" s="577"/>
      <c r="C335" s="577"/>
      <c r="D335" s="577"/>
      <c r="E335" s="577"/>
      <c r="F335" s="577"/>
      <c r="G335" s="594"/>
    </row>
    <row r="336" spans="1:7" s="593" customFormat="1" ht="12.75" customHeight="1" x14ac:dyDescent="0.25">
      <c r="A336" s="577"/>
      <c r="B336" s="577"/>
      <c r="C336" s="577"/>
      <c r="D336" s="577"/>
      <c r="E336" s="577"/>
      <c r="F336" s="577"/>
      <c r="G336" s="594"/>
    </row>
    <row r="337" spans="1:7" s="593" customFormat="1" ht="12.75" customHeight="1" x14ac:dyDescent="0.25">
      <c r="A337" s="577"/>
      <c r="B337" s="577"/>
      <c r="C337" s="577"/>
      <c r="D337" s="577"/>
      <c r="E337" s="577"/>
      <c r="F337" s="577"/>
      <c r="G337" s="594"/>
    </row>
    <row r="338" spans="1:7" s="593" customFormat="1" ht="12.75" customHeight="1" x14ac:dyDescent="0.25">
      <c r="A338" s="577"/>
      <c r="B338" s="577"/>
      <c r="C338" s="577"/>
      <c r="D338" s="577"/>
      <c r="E338" s="577"/>
      <c r="F338" s="577"/>
      <c r="G338" s="594"/>
    </row>
    <row r="339" spans="1:7" s="593" customFormat="1" ht="12.75" customHeight="1" x14ac:dyDescent="0.25">
      <c r="A339" s="577"/>
      <c r="B339" s="577"/>
      <c r="C339" s="577"/>
      <c r="D339" s="577"/>
      <c r="E339" s="577"/>
      <c r="F339" s="577"/>
      <c r="G339" s="594"/>
    </row>
    <row r="340" spans="1:7" s="593" customFormat="1" ht="12.75" customHeight="1" x14ac:dyDescent="0.25">
      <c r="A340" s="577"/>
      <c r="B340" s="577"/>
      <c r="C340" s="577"/>
      <c r="D340" s="577"/>
      <c r="E340" s="577"/>
      <c r="F340" s="577"/>
      <c r="G340" s="594"/>
    </row>
    <row r="341" spans="1:7" s="593" customFormat="1" ht="12.75" customHeight="1" x14ac:dyDescent="0.25">
      <c r="A341" s="577"/>
      <c r="B341" s="577"/>
      <c r="C341" s="577"/>
      <c r="D341" s="577"/>
      <c r="E341" s="577"/>
      <c r="F341" s="577"/>
      <c r="G341" s="594"/>
    </row>
    <row r="342" spans="1:7" s="593" customFormat="1" ht="12.75" customHeight="1" x14ac:dyDescent="0.25">
      <c r="A342" s="577"/>
      <c r="B342" s="577"/>
      <c r="C342" s="577"/>
      <c r="D342" s="577"/>
      <c r="E342" s="577"/>
      <c r="F342" s="577"/>
      <c r="G342" s="594"/>
    </row>
    <row r="343" spans="1:7" s="593" customFormat="1" ht="12.75" customHeight="1" x14ac:dyDescent="0.25">
      <c r="A343" s="577"/>
      <c r="B343" s="577"/>
      <c r="C343" s="577"/>
      <c r="D343" s="577"/>
      <c r="E343" s="577"/>
      <c r="F343" s="577"/>
      <c r="G343" s="594"/>
    </row>
    <row r="344" spans="1:7" s="593" customFormat="1" ht="12.75" customHeight="1" x14ac:dyDescent="0.25">
      <c r="A344" s="577"/>
      <c r="B344" s="577"/>
      <c r="C344" s="577"/>
      <c r="D344" s="577"/>
      <c r="E344" s="577"/>
      <c r="F344" s="577"/>
      <c r="G344" s="594"/>
    </row>
    <row r="345" spans="1:7" s="593" customFormat="1" ht="12.75" customHeight="1" x14ac:dyDescent="0.25">
      <c r="A345" s="577"/>
      <c r="B345" s="577"/>
      <c r="C345" s="577"/>
      <c r="D345" s="577"/>
      <c r="E345" s="577"/>
      <c r="F345" s="577"/>
      <c r="G345" s="594"/>
    </row>
    <row r="346" spans="1:7" s="593" customFormat="1" ht="12.75" customHeight="1" x14ac:dyDescent="0.25">
      <c r="A346" s="577"/>
      <c r="B346" s="577"/>
      <c r="C346" s="577"/>
      <c r="D346" s="577"/>
      <c r="E346" s="577"/>
      <c r="F346" s="577"/>
      <c r="G346" s="594"/>
    </row>
    <row r="347" spans="1:7" s="593" customFormat="1" ht="12.75" customHeight="1" x14ac:dyDescent="0.25">
      <c r="A347" s="577"/>
      <c r="B347" s="577"/>
      <c r="C347" s="577"/>
      <c r="D347" s="577"/>
      <c r="E347" s="577"/>
      <c r="F347" s="577"/>
      <c r="G347" s="594"/>
    </row>
    <row r="348" spans="1:7" s="593" customFormat="1" ht="12.75" customHeight="1" x14ac:dyDescent="0.25">
      <c r="A348" s="577"/>
      <c r="B348" s="577"/>
      <c r="C348" s="577"/>
      <c r="D348" s="577"/>
      <c r="E348" s="577"/>
      <c r="F348" s="577"/>
      <c r="G348" s="594"/>
    </row>
    <row r="349" spans="1:7" s="593" customFormat="1" ht="12.75" customHeight="1" x14ac:dyDescent="0.25">
      <c r="A349" s="577"/>
      <c r="B349" s="577"/>
      <c r="C349" s="577"/>
      <c r="D349" s="577"/>
      <c r="E349" s="577"/>
      <c r="F349" s="577"/>
      <c r="G349" s="594"/>
    </row>
    <row r="350" spans="1:7" s="593" customFormat="1" ht="12.75" customHeight="1" x14ac:dyDescent="0.25">
      <c r="A350" s="577"/>
      <c r="B350" s="577"/>
      <c r="C350" s="577"/>
      <c r="D350" s="577"/>
      <c r="E350" s="577"/>
      <c r="F350" s="577"/>
      <c r="G350" s="594"/>
    </row>
    <row r="351" spans="1:7" s="593" customFormat="1" ht="12.75" customHeight="1" x14ac:dyDescent="0.25">
      <c r="A351" s="577"/>
      <c r="B351" s="577"/>
      <c r="C351" s="577"/>
      <c r="D351" s="577"/>
      <c r="E351" s="577"/>
      <c r="F351" s="577"/>
      <c r="G351" s="594"/>
    </row>
    <row r="352" spans="1:7" s="593" customFormat="1" ht="12.75" customHeight="1" x14ac:dyDescent="0.25">
      <c r="A352" s="577"/>
      <c r="B352" s="577"/>
      <c r="C352" s="577"/>
      <c r="D352" s="577"/>
      <c r="E352" s="577"/>
      <c r="F352" s="577"/>
      <c r="G352" s="594"/>
    </row>
    <row r="353" spans="1:7" s="593" customFormat="1" ht="12.75" customHeight="1" x14ac:dyDescent="0.25">
      <c r="A353" s="577"/>
      <c r="B353" s="577"/>
      <c r="C353" s="577"/>
      <c r="D353" s="577"/>
      <c r="E353" s="577"/>
      <c r="F353" s="577"/>
      <c r="G353" s="594"/>
    </row>
    <row r="354" spans="1:7" s="593" customFormat="1" ht="12.75" customHeight="1" x14ac:dyDescent="0.25">
      <c r="A354" s="577"/>
      <c r="B354" s="577"/>
      <c r="C354" s="577"/>
      <c r="D354" s="577"/>
      <c r="E354" s="577"/>
      <c r="F354" s="577"/>
      <c r="G354" s="594"/>
    </row>
    <row r="355" spans="1:7" s="593" customFormat="1" ht="12.75" customHeight="1" x14ac:dyDescent="0.25">
      <c r="A355" s="577"/>
      <c r="B355" s="577"/>
      <c r="C355" s="577"/>
      <c r="D355" s="577"/>
      <c r="E355" s="577"/>
      <c r="F355" s="577"/>
      <c r="G355" s="594"/>
    </row>
    <row r="356" spans="1:7" s="593" customFormat="1" ht="12.75" customHeight="1" x14ac:dyDescent="0.25">
      <c r="A356" s="577"/>
      <c r="B356" s="577"/>
      <c r="C356" s="577"/>
      <c r="D356" s="577"/>
      <c r="E356" s="577"/>
      <c r="F356" s="577"/>
      <c r="G356" s="594"/>
    </row>
    <row r="357" spans="1:7" s="593" customFormat="1" ht="12.75" customHeight="1" x14ac:dyDescent="0.25">
      <c r="A357" s="577"/>
      <c r="B357" s="577"/>
      <c r="C357" s="577"/>
      <c r="D357" s="577"/>
      <c r="E357" s="577"/>
      <c r="F357" s="577"/>
      <c r="G357" s="594"/>
    </row>
    <row r="358" spans="1:7" s="593" customFormat="1" ht="12.75" customHeight="1" x14ac:dyDescent="0.25">
      <c r="A358" s="577"/>
      <c r="B358" s="577"/>
      <c r="C358" s="577"/>
      <c r="D358" s="577"/>
      <c r="E358" s="577"/>
      <c r="F358" s="577"/>
      <c r="G358" s="594"/>
    </row>
    <row r="359" spans="1:7" s="593" customFormat="1" ht="12.75" customHeight="1" x14ac:dyDescent="0.25">
      <c r="A359" s="577"/>
      <c r="B359" s="577"/>
      <c r="C359" s="577"/>
      <c r="D359" s="577"/>
      <c r="E359" s="577"/>
      <c r="F359" s="577"/>
      <c r="G359" s="594"/>
    </row>
    <row r="360" spans="1:7" s="593" customFormat="1" ht="12.75" customHeight="1" x14ac:dyDescent="0.25">
      <c r="A360" s="577"/>
      <c r="B360" s="577"/>
      <c r="C360" s="577"/>
      <c r="D360" s="577"/>
      <c r="E360" s="577"/>
      <c r="F360" s="577"/>
      <c r="G360" s="594"/>
    </row>
    <row r="361" spans="1:7" s="593" customFormat="1" ht="12.75" customHeight="1" x14ac:dyDescent="0.25">
      <c r="A361" s="577"/>
      <c r="B361" s="577"/>
      <c r="C361" s="577"/>
      <c r="D361" s="577"/>
      <c r="E361" s="577"/>
      <c r="F361" s="577"/>
      <c r="G361" s="594"/>
    </row>
    <row r="362" spans="1:7" s="593" customFormat="1" ht="12.75" customHeight="1" x14ac:dyDescent="0.25">
      <c r="A362" s="577"/>
      <c r="B362" s="577"/>
      <c r="C362" s="577"/>
      <c r="D362" s="577"/>
      <c r="E362" s="577"/>
      <c r="F362" s="577"/>
      <c r="G362" s="594"/>
    </row>
    <row r="363" spans="1:7" s="593" customFormat="1" ht="12.75" customHeight="1" x14ac:dyDescent="0.25">
      <c r="A363" s="577"/>
      <c r="B363" s="577"/>
      <c r="C363" s="577"/>
      <c r="D363" s="577"/>
      <c r="E363" s="577"/>
      <c r="F363" s="577"/>
      <c r="G363" s="594"/>
    </row>
    <row r="364" spans="1:7" s="593" customFormat="1" ht="12.75" customHeight="1" x14ac:dyDescent="0.25">
      <c r="A364" s="577"/>
      <c r="B364" s="577"/>
      <c r="C364" s="577"/>
      <c r="D364" s="577"/>
      <c r="E364" s="577"/>
      <c r="F364" s="577"/>
      <c r="G364" s="594"/>
    </row>
    <row r="365" spans="1:7" s="593" customFormat="1" ht="12.75" customHeight="1" x14ac:dyDescent="0.25">
      <c r="A365" s="577"/>
      <c r="B365" s="577"/>
      <c r="C365" s="577"/>
      <c r="D365" s="577"/>
      <c r="E365" s="577"/>
      <c r="F365" s="577"/>
      <c r="G365" s="594"/>
    </row>
    <row r="366" spans="1:7" s="593" customFormat="1" ht="12.75" customHeight="1" x14ac:dyDescent="0.25">
      <c r="A366" s="577"/>
      <c r="B366" s="577"/>
      <c r="C366" s="577"/>
      <c r="D366" s="577"/>
      <c r="E366" s="577"/>
      <c r="F366" s="577"/>
      <c r="G366" s="594"/>
    </row>
    <row r="367" spans="1:7" s="593" customFormat="1" ht="12.75" customHeight="1" x14ac:dyDescent="0.25">
      <c r="A367" s="577"/>
      <c r="B367" s="577"/>
      <c r="C367" s="577"/>
      <c r="D367" s="577"/>
      <c r="E367" s="577"/>
      <c r="F367" s="577"/>
      <c r="G367" s="594"/>
    </row>
    <row r="368" spans="1:7" s="593" customFormat="1" ht="12.75" customHeight="1" x14ac:dyDescent="0.25">
      <c r="A368" s="577"/>
      <c r="B368" s="577"/>
      <c r="C368" s="577"/>
      <c r="D368" s="577"/>
      <c r="E368" s="577"/>
      <c r="F368" s="577"/>
      <c r="G368" s="594"/>
    </row>
    <row r="369" spans="1:7" s="593" customFormat="1" ht="12.75" customHeight="1" x14ac:dyDescent="0.25">
      <c r="A369" s="577"/>
      <c r="B369" s="577"/>
      <c r="C369" s="577"/>
      <c r="D369" s="577"/>
      <c r="E369" s="577"/>
      <c r="F369" s="577"/>
      <c r="G369" s="594"/>
    </row>
    <row r="370" spans="1:7" s="593" customFormat="1" ht="12.75" customHeight="1" x14ac:dyDescent="0.25">
      <c r="A370" s="577"/>
      <c r="B370" s="577"/>
      <c r="C370" s="577"/>
      <c r="D370" s="577"/>
      <c r="E370" s="577"/>
      <c r="F370" s="577"/>
      <c r="G370" s="594"/>
    </row>
    <row r="371" spans="1:7" s="593" customFormat="1" ht="12.75" customHeight="1" x14ac:dyDescent="0.25">
      <c r="A371" s="577"/>
      <c r="B371" s="577"/>
      <c r="C371" s="577"/>
      <c r="D371" s="577"/>
      <c r="E371" s="577"/>
      <c r="F371" s="577"/>
      <c r="G371" s="594"/>
    </row>
    <row r="372" spans="1:7" s="593" customFormat="1" ht="12.75" customHeight="1" x14ac:dyDescent="0.25">
      <c r="A372" s="577"/>
      <c r="B372" s="577"/>
      <c r="C372" s="577"/>
      <c r="D372" s="577"/>
      <c r="E372" s="577"/>
      <c r="F372" s="577"/>
      <c r="G372" s="594"/>
    </row>
    <row r="373" spans="1:7" s="593" customFormat="1" ht="12.75" customHeight="1" x14ac:dyDescent="0.25">
      <c r="A373" s="577"/>
      <c r="B373" s="577"/>
      <c r="C373" s="577"/>
      <c r="D373" s="577"/>
      <c r="E373" s="577"/>
      <c r="F373" s="577"/>
      <c r="G373" s="594"/>
    </row>
    <row r="374" spans="1:7" s="593" customFormat="1" ht="12.75" customHeight="1" x14ac:dyDescent="0.25">
      <c r="A374" s="577"/>
      <c r="B374" s="577"/>
      <c r="C374" s="577"/>
      <c r="D374" s="577"/>
      <c r="E374" s="577"/>
      <c r="F374" s="577"/>
      <c r="G374" s="594"/>
    </row>
    <row r="375" spans="1:7" s="593" customFormat="1" ht="12.75" customHeight="1" x14ac:dyDescent="0.25">
      <c r="A375" s="577"/>
      <c r="B375" s="577"/>
      <c r="C375" s="577"/>
      <c r="D375" s="577"/>
      <c r="E375" s="577"/>
      <c r="F375" s="577"/>
      <c r="G375" s="594"/>
    </row>
    <row r="376" spans="1:7" s="593" customFormat="1" ht="12.75" customHeight="1" x14ac:dyDescent="0.25">
      <c r="A376" s="577"/>
      <c r="B376" s="577"/>
      <c r="C376" s="577"/>
      <c r="D376" s="577"/>
      <c r="E376" s="577"/>
      <c r="F376" s="577"/>
      <c r="G376" s="594"/>
    </row>
    <row r="377" spans="1:7" s="593" customFormat="1" ht="12.75" customHeight="1" x14ac:dyDescent="0.25">
      <c r="A377" s="577"/>
      <c r="B377" s="577"/>
      <c r="C377" s="577"/>
      <c r="D377" s="577"/>
      <c r="E377" s="577"/>
      <c r="F377" s="577"/>
      <c r="G377" s="594"/>
    </row>
    <row r="378" spans="1:7" s="593" customFormat="1" ht="12.75" customHeight="1" x14ac:dyDescent="0.25">
      <c r="A378" s="577"/>
      <c r="B378" s="577"/>
      <c r="C378" s="577"/>
      <c r="D378" s="577"/>
      <c r="E378" s="577"/>
      <c r="F378" s="577"/>
      <c r="G378" s="594"/>
    </row>
    <row r="379" spans="1:7" s="593" customFormat="1" ht="12.75" customHeight="1" x14ac:dyDescent="0.25">
      <c r="A379" s="577"/>
      <c r="B379" s="577"/>
      <c r="C379" s="577"/>
      <c r="D379" s="577"/>
      <c r="E379" s="577"/>
      <c r="F379" s="577"/>
      <c r="G379" s="594"/>
    </row>
    <row r="380" spans="1:7" s="593" customFormat="1" ht="12.75" customHeight="1" x14ac:dyDescent="0.25">
      <c r="A380" s="577"/>
      <c r="B380" s="577"/>
      <c r="C380" s="577"/>
      <c r="D380" s="577"/>
      <c r="E380" s="577"/>
      <c r="F380" s="577"/>
      <c r="G380" s="594"/>
    </row>
    <row r="381" spans="1:7" s="593" customFormat="1" ht="12.75" customHeight="1" x14ac:dyDescent="0.25">
      <c r="A381" s="577"/>
      <c r="B381" s="577"/>
      <c r="C381" s="577"/>
      <c r="D381" s="577"/>
      <c r="E381" s="577"/>
      <c r="F381" s="577"/>
      <c r="G381" s="594"/>
    </row>
    <row r="382" spans="1:7" s="593" customFormat="1" ht="12.75" customHeight="1" x14ac:dyDescent="0.25">
      <c r="A382" s="577"/>
      <c r="B382" s="577"/>
      <c r="C382" s="577"/>
      <c r="D382" s="577"/>
      <c r="E382" s="577"/>
      <c r="F382" s="577"/>
      <c r="G382" s="594"/>
    </row>
    <row r="383" spans="1:7" s="593" customFormat="1" ht="12.75" customHeight="1" x14ac:dyDescent="0.25">
      <c r="A383" s="577"/>
      <c r="B383" s="577"/>
      <c r="C383" s="577"/>
      <c r="D383" s="577"/>
      <c r="E383" s="577"/>
      <c r="F383" s="577"/>
      <c r="G383" s="594"/>
    </row>
    <row r="384" spans="1:7" s="593" customFormat="1" ht="12.75" customHeight="1" x14ac:dyDescent="0.25">
      <c r="A384" s="577"/>
      <c r="B384" s="577"/>
      <c r="C384" s="577"/>
      <c r="D384" s="577"/>
      <c r="E384" s="577"/>
      <c r="F384" s="577"/>
      <c r="G384" s="594"/>
    </row>
    <row r="385" spans="1:7" s="593" customFormat="1" ht="12.75" customHeight="1" x14ac:dyDescent="0.25">
      <c r="A385" s="577"/>
      <c r="B385" s="577"/>
      <c r="C385" s="577"/>
      <c r="D385" s="577"/>
      <c r="E385" s="577"/>
      <c r="F385" s="577"/>
      <c r="G385" s="594"/>
    </row>
    <row r="386" spans="1:7" s="593" customFormat="1" ht="12.75" customHeight="1" x14ac:dyDescent="0.25">
      <c r="A386" s="577"/>
      <c r="B386" s="577"/>
      <c r="C386" s="577"/>
      <c r="D386" s="577"/>
      <c r="E386" s="577"/>
      <c r="F386" s="577"/>
      <c r="G386" s="594"/>
    </row>
    <row r="387" spans="1:7" s="593" customFormat="1" ht="12.75" customHeight="1" x14ac:dyDescent="0.25">
      <c r="A387" s="577"/>
      <c r="B387" s="577"/>
      <c r="C387" s="577"/>
      <c r="D387" s="577"/>
      <c r="E387" s="577"/>
      <c r="F387" s="577"/>
      <c r="G387" s="594"/>
    </row>
    <row r="388" spans="1:7" s="593" customFormat="1" ht="12.75" customHeight="1" x14ac:dyDescent="0.25">
      <c r="A388" s="577"/>
      <c r="B388" s="577"/>
      <c r="C388" s="577"/>
      <c r="D388" s="577"/>
      <c r="E388" s="577"/>
      <c r="F388" s="577"/>
      <c r="G388" s="594"/>
    </row>
    <row r="389" spans="1:7" s="593" customFormat="1" ht="12.75" customHeight="1" x14ac:dyDescent="0.25">
      <c r="A389" s="577"/>
      <c r="B389" s="577"/>
      <c r="C389" s="577"/>
      <c r="D389" s="577"/>
      <c r="E389" s="577"/>
      <c r="F389" s="577"/>
      <c r="G389" s="594"/>
    </row>
    <row r="390" spans="1:7" s="593" customFormat="1" ht="12.75" customHeight="1" x14ac:dyDescent="0.25">
      <c r="A390" s="577"/>
      <c r="B390" s="577"/>
      <c r="C390" s="577"/>
      <c r="D390" s="577"/>
      <c r="E390" s="577"/>
      <c r="F390" s="577"/>
      <c r="G390" s="594"/>
    </row>
    <row r="391" spans="1:7" s="593" customFormat="1" ht="12.75" customHeight="1" x14ac:dyDescent="0.25">
      <c r="A391" s="577"/>
      <c r="B391" s="577"/>
      <c r="C391" s="577"/>
      <c r="D391" s="577"/>
      <c r="E391" s="577"/>
      <c r="F391" s="577"/>
      <c r="G391" s="594"/>
    </row>
    <row r="392" spans="1:7" s="593" customFormat="1" ht="12.75" customHeight="1" x14ac:dyDescent="0.25">
      <c r="A392" s="577"/>
      <c r="B392" s="577"/>
      <c r="C392" s="577"/>
      <c r="D392" s="577"/>
      <c r="E392" s="577"/>
      <c r="F392" s="577"/>
      <c r="G392" s="594"/>
    </row>
    <row r="393" spans="1:7" s="593" customFormat="1" ht="12.75" customHeight="1" x14ac:dyDescent="0.25">
      <c r="A393" s="577"/>
      <c r="B393" s="577"/>
      <c r="C393" s="577"/>
      <c r="D393" s="577"/>
      <c r="E393" s="577"/>
      <c r="F393" s="577"/>
      <c r="G393" s="594"/>
    </row>
    <row r="394" spans="1:7" s="593" customFormat="1" ht="12.75" customHeight="1" x14ac:dyDescent="0.25">
      <c r="A394" s="577"/>
      <c r="B394" s="577"/>
      <c r="C394" s="577"/>
      <c r="D394" s="577"/>
      <c r="E394" s="577"/>
      <c r="F394" s="577"/>
      <c r="G394" s="594"/>
    </row>
    <row r="395" spans="1:7" s="593" customFormat="1" ht="12.75" customHeight="1" x14ac:dyDescent="0.25">
      <c r="A395" s="577"/>
      <c r="B395" s="577"/>
      <c r="C395" s="577"/>
      <c r="D395" s="577"/>
      <c r="E395" s="577"/>
      <c r="F395" s="577"/>
      <c r="G395" s="594"/>
    </row>
    <row r="396" spans="1:7" s="593" customFormat="1" ht="12.75" customHeight="1" x14ac:dyDescent="0.25">
      <c r="A396" s="577"/>
      <c r="B396" s="577"/>
      <c r="C396" s="577"/>
      <c r="D396" s="577"/>
      <c r="E396" s="577"/>
      <c r="F396" s="577"/>
      <c r="G396" s="594"/>
    </row>
    <row r="397" spans="1:7" s="593" customFormat="1" ht="12.75" customHeight="1" x14ac:dyDescent="0.25">
      <c r="A397" s="577"/>
      <c r="B397" s="577"/>
      <c r="C397" s="577"/>
      <c r="D397" s="577"/>
      <c r="E397" s="577"/>
      <c r="F397" s="577"/>
      <c r="G397" s="594"/>
    </row>
    <row r="398" spans="1:7" s="593" customFormat="1" ht="12.75" customHeight="1" x14ac:dyDescent="0.25">
      <c r="A398" s="577"/>
      <c r="B398" s="577"/>
      <c r="C398" s="577"/>
      <c r="D398" s="577"/>
      <c r="E398" s="577"/>
      <c r="F398" s="577"/>
      <c r="G398" s="594"/>
    </row>
    <row r="399" spans="1:7" s="593" customFormat="1" ht="12.75" customHeight="1" x14ac:dyDescent="0.25">
      <c r="A399" s="577"/>
      <c r="B399" s="577"/>
      <c r="C399" s="577"/>
      <c r="D399" s="577"/>
      <c r="E399" s="577"/>
      <c r="F399" s="577"/>
      <c r="G399" s="594"/>
    </row>
    <row r="400" spans="1:7" s="593" customFormat="1" ht="12.75" customHeight="1" x14ac:dyDescent="0.25">
      <c r="A400" s="577"/>
      <c r="B400" s="577"/>
      <c r="C400" s="577"/>
      <c r="D400" s="577"/>
      <c r="E400" s="577"/>
      <c r="F400" s="577"/>
      <c r="G400" s="594"/>
    </row>
    <row r="401" spans="1:7" s="593" customFormat="1" ht="12.75" customHeight="1" x14ac:dyDescent="0.25">
      <c r="A401" s="577"/>
      <c r="B401" s="577"/>
      <c r="C401" s="577"/>
      <c r="D401" s="577"/>
      <c r="E401" s="577"/>
      <c r="F401" s="577"/>
      <c r="G401" s="594"/>
    </row>
    <row r="402" spans="1:7" s="593" customFormat="1" ht="12.75" customHeight="1" x14ac:dyDescent="0.25">
      <c r="A402" s="577"/>
      <c r="B402" s="577"/>
      <c r="C402" s="577"/>
      <c r="D402" s="577"/>
      <c r="E402" s="577"/>
      <c r="F402" s="577"/>
      <c r="G402" s="594"/>
    </row>
    <row r="403" spans="1:7" s="593" customFormat="1" ht="12.75" customHeight="1" x14ac:dyDescent="0.25">
      <c r="A403" s="577"/>
      <c r="B403" s="577"/>
      <c r="C403" s="577"/>
      <c r="D403" s="577"/>
      <c r="E403" s="577"/>
      <c r="F403" s="577"/>
      <c r="G403" s="594"/>
    </row>
    <row r="404" spans="1:7" s="593" customFormat="1" ht="12.75" customHeight="1" x14ac:dyDescent="0.25">
      <c r="A404" s="577"/>
      <c r="B404" s="577"/>
      <c r="C404" s="577"/>
      <c r="D404" s="577"/>
      <c r="E404" s="577"/>
      <c r="F404" s="577"/>
      <c r="G404" s="594"/>
    </row>
    <row r="405" spans="1:7" s="593" customFormat="1" ht="12.75" customHeight="1" x14ac:dyDescent="0.25">
      <c r="A405" s="577"/>
      <c r="B405" s="577"/>
      <c r="C405" s="577"/>
      <c r="D405" s="577"/>
      <c r="E405" s="577"/>
      <c r="F405" s="577"/>
      <c r="G405" s="594"/>
    </row>
    <row r="406" spans="1:7" s="593" customFormat="1" ht="12.75" customHeight="1" x14ac:dyDescent="0.25">
      <c r="A406" s="577"/>
      <c r="B406" s="577"/>
      <c r="C406" s="577"/>
      <c r="D406" s="577"/>
      <c r="E406" s="577"/>
      <c r="F406" s="577"/>
      <c r="G406" s="594"/>
    </row>
    <row r="407" spans="1:7" s="593" customFormat="1" ht="12.75" customHeight="1" x14ac:dyDescent="0.25">
      <c r="A407" s="577"/>
      <c r="B407" s="577"/>
      <c r="C407" s="577"/>
      <c r="D407" s="577"/>
      <c r="E407" s="577"/>
      <c r="F407" s="577"/>
      <c r="G407" s="594"/>
    </row>
    <row r="408" spans="1:7" s="593" customFormat="1" ht="12.75" customHeight="1" x14ac:dyDescent="0.25">
      <c r="A408" s="577"/>
      <c r="B408" s="577"/>
      <c r="C408" s="577"/>
      <c r="D408" s="577"/>
      <c r="E408" s="577"/>
      <c r="F408" s="577"/>
      <c r="G408" s="594"/>
    </row>
    <row r="409" spans="1:7" s="593" customFormat="1" ht="12.75" customHeight="1" x14ac:dyDescent="0.25">
      <c r="A409" s="577"/>
      <c r="B409" s="577"/>
      <c r="C409" s="577"/>
      <c r="D409" s="577"/>
      <c r="E409" s="577"/>
      <c r="F409" s="577"/>
      <c r="G409" s="594"/>
    </row>
    <row r="410" spans="1:7" s="593" customFormat="1" ht="12.75" customHeight="1" x14ac:dyDescent="0.25">
      <c r="A410" s="577"/>
      <c r="B410" s="577"/>
      <c r="C410" s="577"/>
      <c r="D410" s="577"/>
      <c r="E410" s="577"/>
      <c r="F410" s="577"/>
      <c r="G410" s="594"/>
    </row>
    <row r="411" spans="1:7" s="593" customFormat="1" ht="12.75" customHeight="1" x14ac:dyDescent="0.25">
      <c r="A411" s="577"/>
      <c r="B411" s="577"/>
      <c r="C411" s="577"/>
      <c r="D411" s="577"/>
      <c r="E411" s="577"/>
      <c r="F411" s="577"/>
      <c r="G411" s="594"/>
    </row>
    <row r="412" spans="1:7" s="593" customFormat="1" ht="12.75" customHeight="1" x14ac:dyDescent="0.25">
      <c r="A412" s="577"/>
      <c r="B412" s="577"/>
      <c r="C412" s="577"/>
      <c r="D412" s="577"/>
      <c r="E412" s="577"/>
      <c r="F412" s="577"/>
      <c r="G412" s="594"/>
    </row>
    <row r="413" spans="1:7" s="593" customFormat="1" ht="12.75" customHeight="1" x14ac:dyDescent="0.25">
      <c r="A413" s="577"/>
      <c r="B413" s="577"/>
      <c r="C413" s="577"/>
      <c r="D413" s="577"/>
      <c r="E413" s="577"/>
      <c r="F413" s="577"/>
      <c r="G413" s="594"/>
    </row>
    <row r="414" spans="1:7" s="593" customFormat="1" ht="12.75" customHeight="1" x14ac:dyDescent="0.25">
      <c r="A414" s="577"/>
      <c r="B414" s="577"/>
      <c r="C414" s="577"/>
      <c r="D414" s="577"/>
      <c r="E414" s="577"/>
      <c r="F414" s="577"/>
      <c r="G414" s="594"/>
    </row>
    <row r="415" spans="1:7" s="593" customFormat="1" ht="12.75" customHeight="1" x14ac:dyDescent="0.25">
      <c r="A415" s="577"/>
      <c r="B415" s="577"/>
      <c r="C415" s="577"/>
      <c r="D415" s="577"/>
      <c r="E415" s="577"/>
      <c r="F415" s="577"/>
      <c r="G415" s="594"/>
    </row>
    <row r="416" spans="1:7" s="593" customFormat="1" ht="12.75" customHeight="1" x14ac:dyDescent="0.25">
      <c r="A416" s="577"/>
      <c r="B416" s="577"/>
      <c r="C416" s="577"/>
      <c r="D416" s="577"/>
      <c r="E416" s="577"/>
      <c r="F416" s="577"/>
      <c r="G416" s="594"/>
    </row>
    <row r="417" spans="1:7" s="593" customFormat="1" ht="12.75" customHeight="1" x14ac:dyDescent="0.25">
      <c r="A417" s="577"/>
      <c r="B417" s="577"/>
      <c r="C417" s="577"/>
      <c r="D417" s="577"/>
      <c r="E417" s="577"/>
      <c r="F417" s="577"/>
      <c r="G417" s="594"/>
    </row>
    <row r="418" spans="1:7" s="593" customFormat="1" ht="12.75" customHeight="1" x14ac:dyDescent="0.25">
      <c r="A418" s="577"/>
      <c r="B418" s="577"/>
      <c r="C418" s="577"/>
      <c r="D418" s="577"/>
      <c r="E418" s="577"/>
      <c r="F418" s="577"/>
      <c r="G418" s="594"/>
    </row>
    <row r="419" spans="1:7" s="593" customFormat="1" ht="12.75" customHeight="1" x14ac:dyDescent="0.25">
      <c r="A419" s="577"/>
      <c r="B419" s="577"/>
      <c r="C419" s="577"/>
      <c r="D419" s="577"/>
      <c r="E419" s="577"/>
      <c r="F419" s="577"/>
      <c r="G419" s="594"/>
    </row>
    <row r="420" spans="1:7" s="593" customFormat="1" ht="12.75" customHeight="1" x14ac:dyDescent="0.25">
      <c r="A420" s="577"/>
      <c r="B420" s="577"/>
      <c r="C420" s="577"/>
      <c r="D420" s="577"/>
      <c r="E420" s="577"/>
      <c r="F420" s="577"/>
      <c r="G420" s="594"/>
    </row>
    <row r="421" spans="1:7" s="593" customFormat="1" ht="12.75" customHeight="1" x14ac:dyDescent="0.25">
      <c r="A421" s="577"/>
      <c r="B421" s="577"/>
      <c r="C421" s="577"/>
      <c r="D421" s="577"/>
      <c r="E421" s="577"/>
      <c r="F421" s="577"/>
      <c r="G421" s="594"/>
    </row>
    <row r="422" spans="1:7" s="593" customFormat="1" ht="12.75" customHeight="1" x14ac:dyDescent="0.25">
      <c r="A422" s="577"/>
      <c r="B422" s="577"/>
      <c r="C422" s="577"/>
      <c r="D422" s="577"/>
      <c r="E422" s="577"/>
      <c r="F422" s="577"/>
      <c r="G422" s="594"/>
    </row>
    <row r="423" spans="1:7" s="593" customFormat="1" ht="12.75" customHeight="1" x14ac:dyDescent="0.25">
      <c r="A423" s="577"/>
      <c r="B423" s="577"/>
      <c r="C423" s="577"/>
      <c r="D423" s="577"/>
      <c r="E423" s="577"/>
      <c r="F423" s="577"/>
      <c r="G423" s="594"/>
    </row>
    <row r="424" spans="1:7" s="593" customFormat="1" ht="12.75" customHeight="1" x14ac:dyDescent="0.25">
      <c r="A424" s="577"/>
      <c r="B424" s="577"/>
      <c r="C424" s="577"/>
      <c r="D424" s="577"/>
      <c r="E424" s="577"/>
      <c r="F424" s="577"/>
      <c r="G424" s="594"/>
    </row>
    <row r="425" spans="1:7" s="593" customFormat="1" ht="12.75" customHeight="1" x14ac:dyDescent="0.25">
      <c r="A425" s="577"/>
      <c r="B425" s="577"/>
      <c r="C425" s="577"/>
      <c r="D425" s="577"/>
      <c r="E425" s="577"/>
      <c r="F425" s="577"/>
      <c r="G425" s="594"/>
    </row>
    <row r="426" spans="1:7" s="593" customFormat="1" ht="12.75" customHeight="1" x14ac:dyDescent="0.25">
      <c r="A426" s="577"/>
      <c r="B426" s="577"/>
      <c r="C426" s="577"/>
      <c r="D426" s="577"/>
      <c r="E426" s="577"/>
      <c r="F426" s="577"/>
      <c r="G426" s="594"/>
    </row>
    <row r="427" spans="1:7" s="593" customFormat="1" ht="12.75" customHeight="1" x14ac:dyDescent="0.25">
      <c r="A427" s="577"/>
      <c r="B427" s="577"/>
      <c r="C427" s="577"/>
      <c r="D427" s="577"/>
      <c r="E427" s="577"/>
      <c r="F427" s="577"/>
      <c r="G427" s="594"/>
    </row>
    <row r="428" spans="1:7" s="593" customFormat="1" ht="12.75" customHeight="1" x14ac:dyDescent="0.25">
      <c r="A428" s="577"/>
      <c r="B428" s="577"/>
      <c r="C428" s="577"/>
      <c r="D428" s="577"/>
      <c r="E428" s="577"/>
      <c r="F428" s="577"/>
      <c r="G428" s="594"/>
    </row>
    <row r="429" spans="1:7" s="593" customFormat="1" ht="12.75" customHeight="1" x14ac:dyDescent="0.25">
      <c r="A429" s="577"/>
      <c r="B429" s="577"/>
      <c r="C429" s="577"/>
      <c r="D429" s="577"/>
      <c r="E429" s="577"/>
      <c r="F429" s="577"/>
      <c r="G429" s="594"/>
    </row>
    <row r="430" spans="1:7" s="593" customFormat="1" ht="12.75" customHeight="1" x14ac:dyDescent="0.25">
      <c r="A430" s="577"/>
      <c r="B430" s="577"/>
      <c r="C430" s="577"/>
      <c r="D430" s="577"/>
      <c r="E430" s="577"/>
      <c r="F430" s="577"/>
      <c r="G430" s="594"/>
    </row>
    <row r="431" spans="1:7" s="593" customFormat="1" ht="12.75" customHeight="1" x14ac:dyDescent="0.25">
      <c r="A431" s="577"/>
      <c r="B431" s="577"/>
      <c r="C431" s="577"/>
      <c r="D431" s="577"/>
      <c r="E431" s="577"/>
      <c r="F431" s="577"/>
      <c r="G431" s="594"/>
    </row>
    <row r="432" spans="1:7" s="593" customFormat="1" ht="12.75" customHeight="1" x14ac:dyDescent="0.25">
      <c r="A432" s="577"/>
      <c r="B432" s="577"/>
      <c r="C432" s="577"/>
      <c r="D432" s="577"/>
      <c r="E432" s="577"/>
      <c r="F432" s="577"/>
      <c r="G432" s="594"/>
    </row>
    <row r="433" spans="1:7" s="593" customFormat="1" ht="12.75" customHeight="1" x14ac:dyDescent="0.25">
      <c r="A433" s="577"/>
      <c r="B433" s="577"/>
      <c r="C433" s="577"/>
      <c r="D433" s="577"/>
      <c r="E433" s="577"/>
      <c r="F433" s="577"/>
      <c r="G433" s="594"/>
    </row>
    <row r="434" spans="1:7" s="593" customFormat="1" ht="12.75" customHeight="1" x14ac:dyDescent="0.25">
      <c r="A434" s="577"/>
      <c r="B434" s="577"/>
      <c r="C434" s="577"/>
      <c r="D434" s="577"/>
      <c r="E434" s="577"/>
      <c r="F434" s="577"/>
      <c r="G434" s="594"/>
    </row>
    <row r="435" spans="1:7" s="593" customFormat="1" ht="12.75" customHeight="1" x14ac:dyDescent="0.25">
      <c r="A435" s="577"/>
      <c r="B435" s="577"/>
      <c r="C435" s="577"/>
      <c r="D435" s="577"/>
      <c r="E435" s="577"/>
      <c r="F435" s="577"/>
      <c r="G435" s="594"/>
    </row>
    <row r="436" spans="1:7" s="593" customFormat="1" ht="12.75" customHeight="1" x14ac:dyDescent="0.25">
      <c r="A436" s="577"/>
      <c r="B436" s="577"/>
      <c r="C436" s="577"/>
      <c r="D436" s="577"/>
      <c r="E436" s="577"/>
      <c r="F436" s="577"/>
      <c r="G436" s="594"/>
    </row>
    <row r="437" spans="1:7" s="593" customFormat="1" ht="12.75" customHeight="1" x14ac:dyDescent="0.25">
      <c r="A437" s="577"/>
      <c r="B437" s="577"/>
      <c r="C437" s="577"/>
      <c r="D437" s="577"/>
      <c r="E437" s="577"/>
      <c r="F437" s="577"/>
      <c r="G437" s="594"/>
    </row>
    <row r="438" spans="1:7" s="593" customFormat="1" ht="12.75" customHeight="1" x14ac:dyDescent="0.25">
      <c r="A438" s="577"/>
      <c r="B438" s="577"/>
      <c r="C438" s="577"/>
      <c r="D438" s="577"/>
      <c r="E438" s="577"/>
      <c r="F438" s="577"/>
      <c r="G438" s="594"/>
    </row>
    <row r="439" spans="1:7" s="593" customFormat="1" ht="12.75" customHeight="1" x14ac:dyDescent="0.25">
      <c r="A439" s="577"/>
      <c r="B439" s="577"/>
      <c r="C439" s="577"/>
      <c r="D439" s="577"/>
      <c r="E439" s="577"/>
      <c r="F439" s="577"/>
      <c r="G439" s="594"/>
    </row>
    <row r="440" spans="1:7" s="593" customFormat="1" ht="12.75" customHeight="1" x14ac:dyDescent="0.25">
      <c r="A440" s="577"/>
      <c r="B440" s="577"/>
      <c r="C440" s="577"/>
      <c r="D440" s="577"/>
      <c r="E440" s="577"/>
      <c r="F440" s="577"/>
      <c r="G440" s="594"/>
    </row>
    <row r="441" spans="1:7" s="593" customFormat="1" ht="12.75" customHeight="1" x14ac:dyDescent="0.25">
      <c r="A441" s="577"/>
      <c r="B441" s="577"/>
      <c r="C441" s="577"/>
      <c r="D441" s="577"/>
      <c r="E441" s="577"/>
      <c r="F441" s="577"/>
      <c r="G441" s="594"/>
    </row>
    <row r="442" spans="1:7" s="593" customFormat="1" ht="12.75" customHeight="1" x14ac:dyDescent="0.25">
      <c r="A442" s="577"/>
      <c r="B442" s="577"/>
      <c r="C442" s="577"/>
      <c r="D442" s="577"/>
      <c r="E442" s="577"/>
      <c r="F442" s="577"/>
      <c r="G442" s="594"/>
    </row>
    <row r="443" spans="1:7" s="593" customFormat="1" ht="12.75" customHeight="1" x14ac:dyDescent="0.25">
      <c r="A443" s="577"/>
      <c r="B443" s="577"/>
      <c r="C443" s="577"/>
      <c r="D443" s="577"/>
      <c r="E443" s="577"/>
      <c r="F443" s="577"/>
      <c r="G443" s="594"/>
    </row>
    <row r="444" spans="1:7" s="593" customFormat="1" ht="12.75" customHeight="1" x14ac:dyDescent="0.25">
      <c r="A444" s="577"/>
      <c r="B444" s="577"/>
      <c r="C444" s="577"/>
      <c r="D444" s="577"/>
      <c r="E444" s="577"/>
      <c r="F444" s="577"/>
      <c r="G444" s="594"/>
    </row>
    <row r="445" spans="1:7" s="593" customFormat="1" ht="12.75" customHeight="1" x14ac:dyDescent="0.25">
      <c r="A445" s="577"/>
      <c r="B445" s="577"/>
      <c r="C445" s="577"/>
      <c r="D445" s="577"/>
      <c r="E445" s="577"/>
      <c r="F445" s="577"/>
      <c r="G445" s="594"/>
    </row>
    <row r="446" spans="1:7" s="593" customFormat="1" ht="12.75" customHeight="1" x14ac:dyDescent="0.25">
      <c r="A446" s="577"/>
      <c r="B446" s="577"/>
      <c r="C446" s="577"/>
      <c r="D446" s="577"/>
      <c r="E446" s="577"/>
      <c r="F446" s="577"/>
      <c r="G446" s="594"/>
    </row>
    <row r="447" spans="1:7" s="593" customFormat="1" ht="12.75" customHeight="1" x14ac:dyDescent="0.25">
      <c r="A447" s="577"/>
      <c r="B447" s="577"/>
      <c r="C447" s="577"/>
      <c r="D447" s="577"/>
      <c r="E447" s="577"/>
      <c r="F447" s="577"/>
      <c r="G447" s="594"/>
    </row>
    <row r="448" spans="1:7" s="593" customFormat="1" ht="12.75" customHeight="1" x14ac:dyDescent="0.25">
      <c r="A448" s="577"/>
      <c r="B448" s="577"/>
      <c r="C448" s="577"/>
      <c r="D448" s="577"/>
      <c r="E448" s="577"/>
      <c r="F448" s="577"/>
      <c r="G448" s="594"/>
    </row>
    <row r="449" spans="1:7" s="593" customFormat="1" ht="12.75" customHeight="1" x14ac:dyDescent="0.25">
      <c r="A449" s="577"/>
      <c r="B449" s="577"/>
      <c r="C449" s="577"/>
      <c r="D449" s="577"/>
      <c r="E449" s="577"/>
      <c r="F449" s="577"/>
      <c r="G449" s="594"/>
    </row>
    <row r="450" spans="1:7" s="593" customFormat="1" ht="12.75" customHeight="1" x14ac:dyDescent="0.25">
      <c r="A450" s="577"/>
      <c r="B450" s="577"/>
      <c r="C450" s="577"/>
      <c r="D450" s="577"/>
      <c r="E450" s="577"/>
      <c r="F450" s="577"/>
      <c r="G450" s="594"/>
    </row>
    <row r="451" spans="1:7" s="593" customFormat="1" ht="12.75" customHeight="1" x14ac:dyDescent="0.25">
      <c r="A451" s="577"/>
      <c r="B451" s="577"/>
      <c r="C451" s="577"/>
      <c r="D451" s="577"/>
      <c r="E451" s="577"/>
      <c r="F451" s="577"/>
      <c r="G451" s="594"/>
    </row>
    <row r="452" spans="1:7" s="593" customFormat="1" ht="12.75" customHeight="1" x14ac:dyDescent="0.25">
      <c r="A452" s="577"/>
      <c r="B452" s="577"/>
      <c r="C452" s="577"/>
      <c r="D452" s="577"/>
      <c r="E452" s="577"/>
      <c r="F452" s="577"/>
      <c r="G452" s="594"/>
    </row>
    <row r="453" spans="1:7" s="593" customFormat="1" ht="12.75" customHeight="1" x14ac:dyDescent="0.25">
      <c r="A453" s="577"/>
      <c r="B453" s="577"/>
      <c r="C453" s="577"/>
      <c r="D453" s="577"/>
      <c r="E453" s="577"/>
      <c r="F453" s="577"/>
      <c r="G453" s="594"/>
    </row>
    <row r="454" spans="1:7" s="593" customFormat="1" ht="12.75" customHeight="1" x14ac:dyDescent="0.25">
      <c r="A454" s="577"/>
      <c r="B454" s="577"/>
      <c r="C454" s="577"/>
      <c r="D454" s="577"/>
      <c r="E454" s="577"/>
      <c r="F454" s="577"/>
      <c r="G454" s="594"/>
    </row>
    <row r="455" spans="1:7" s="593" customFormat="1" ht="12.75" customHeight="1" x14ac:dyDescent="0.25">
      <c r="A455" s="577"/>
      <c r="B455" s="577"/>
      <c r="C455" s="577"/>
      <c r="D455" s="577"/>
      <c r="E455" s="577"/>
      <c r="F455" s="577"/>
      <c r="G455" s="594"/>
    </row>
    <row r="456" spans="1:7" s="593" customFormat="1" ht="12.75" customHeight="1" x14ac:dyDescent="0.25">
      <c r="A456" s="577"/>
      <c r="B456" s="577"/>
      <c r="C456" s="577"/>
      <c r="D456" s="577"/>
      <c r="E456" s="577"/>
      <c r="F456" s="577"/>
      <c r="G456" s="594"/>
    </row>
    <row r="457" spans="1:7" s="593" customFormat="1" ht="12.75" customHeight="1" x14ac:dyDescent="0.25">
      <c r="A457" s="577"/>
      <c r="B457" s="577"/>
      <c r="C457" s="577"/>
      <c r="D457" s="577"/>
      <c r="E457" s="577"/>
      <c r="F457" s="577"/>
      <c r="G457" s="594"/>
    </row>
    <row r="458" spans="1:7" s="593" customFormat="1" ht="12.75" customHeight="1" x14ac:dyDescent="0.25">
      <c r="A458" s="577"/>
      <c r="B458" s="577"/>
      <c r="C458" s="577"/>
      <c r="D458" s="577"/>
      <c r="E458" s="577"/>
      <c r="F458" s="577"/>
      <c r="G458" s="594"/>
    </row>
    <row r="459" spans="1:7" s="593" customFormat="1" ht="12.75" customHeight="1" x14ac:dyDescent="0.25">
      <c r="A459" s="577"/>
      <c r="B459" s="577"/>
      <c r="C459" s="577"/>
      <c r="D459" s="577"/>
      <c r="E459" s="577"/>
      <c r="F459" s="577"/>
      <c r="G459" s="594"/>
    </row>
    <row r="460" spans="1:7" s="593" customFormat="1" ht="12.75" customHeight="1" x14ac:dyDescent="0.25">
      <c r="A460" s="577"/>
      <c r="B460" s="577"/>
      <c r="C460" s="577"/>
      <c r="D460" s="577"/>
      <c r="E460" s="577"/>
      <c r="F460" s="577"/>
      <c r="G460" s="594"/>
    </row>
    <row r="461" spans="1:7" s="593" customFormat="1" ht="12.75" customHeight="1" x14ac:dyDescent="0.25">
      <c r="A461" s="577"/>
      <c r="B461" s="577"/>
      <c r="C461" s="577"/>
      <c r="D461" s="577"/>
      <c r="E461" s="577"/>
      <c r="F461" s="577"/>
      <c r="G461" s="594"/>
    </row>
    <row r="462" spans="1:7" s="593" customFormat="1" ht="12.75" customHeight="1" x14ac:dyDescent="0.25">
      <c r="A462" s="577"/>
      <c r="B462" s="577"/>
      <c r="C462" s="577"/>
      <c r="D462" s="577"/>
      <c r="E462" s="577"/>
      <c r="F462" s="577"/>
      <c r="G462" s="594"/>
    </row>
    <row r="463" spans="1:7" s="593" customFormat="1" ht="12.75" customHeight="1" x14ac:dyDescent="0.25">
      <c r="A463" s="577"/>
      <c r="B463" s="577"/>
      <c r="C463" s="577"/>
      <c r="D463" s="577"/>
      <c r="E463" s="577"/>
      <c r="F463" s="577"/>
      <c r="G463" s="594"/>
    </row>
    <row r="464" spans="1:7" s="593" customFormat="1" ht="12.75" customHeight="1" x14ac:dyDescent="0.25">
      <c r="A464" s="577"/>
      <c r="B464" s="577"/>
      <c r="C464" s="577"/>
      <c r="D464" s="577"/>
      <c r="E464" s="577"/>
      <c r="F464" s="577"/>
      <c r="G464" s="594"/>
    </row>
    <row r="465" spans="1:7" s="593" customFormat="1" ht="12.75" customHeight="1" x14ac:dyDescent="0.25">
      <c r="A465" s="577"/>
      <c r="B465" s="577"/>
      <c r="C465" s="577"/>
      <c r="D465" s="577"/>
      <c r="E465" s="577"/>
      <c r="F465" s="577"/>
      <c r="G465" s="594"/>
    </row>
    <row r="466" spans="1:7" s="593" customFormat="1" ht="12.75" customHeight="1" x14ac:dyDescent="0.25">
      <c r="A466" s="577"/>
      <c r="B466" s="577"/>
      <c r="C466" s="577"/>
      <c r="D466" s="577"/>
      <c r="E466" s="577"/>
      <c r="F466" s="577"/>
      <c r="G466" s="594"/>
    </row>
    <row r="467" spans="1:7" s="593" customFormat="1" ht="12.75" customHeight="1" x14ac:dyDescent="0.25">
      <c r="A467" s="577"/>
      <c r="B467" s="577"/>
      <c r="C467" s="577"/>
      <c r="D467" s="577"/>
      <c r="E467" s="577"/>
      <c r="F467" s="577"/>
      <c r="G467" s="594"/>
    </row>
    <row r="468" spans="1:7" s="593" customFormat="1" ht="12.75" customHeight="1" x14ac:dyDescent="0.25">
      <c r="A468" s="577"/>
      <c r="B468" s="577"/>
      <c r="C468" s="577"/>
      <c r="D468" s="577"/>
      <c r="E468" s="577"/>
      <c r="F468" s="577"/>
      <c r="G468" s="594"/>
    </row>
    <row r="469" spans="1:7" s="593" customFormat="1" ht="12.75" customHeight="1" x14ac:dyDescent="0.25">
      <c r="A469" s="577"/>
      <c r="B469" s="577"/>
      <c r="C469" s="577"/>
      <c r="D469" s="577"/>
      <c r="E469" s="577"/>
      <c r="F469" s="577"/>
      <c r="G469" s="594"/>
    </row>
    <row r="470" spans="1:7" s="593" customFormat="1" ht="12.75" customHeight="1" x14ac:dyDescent="0.25">
      <c r="A470" s="577"/>
      <c r="B470" s="577"/>
      <c r="C470" s="577"/>
      <c r="D470" s="577"/>
      <c r="E470" s="577"/>
      <c r="F470" s="577"/>
      <c r="G470" s="594"/>
    </row>
    <row r="471" spans="1:7" s="593" customFormat="1" ht="12.75" customHeight="1" x14ac:dyDescent="0.25">
      <c r="A471" s="577"/>
      <c r="B471" s="577"/>
      <c r="C471" s="577"/>
      <c r="D471" s="577"/>
      <c r="E471" s="577"/>
      <c r="F471" s="577"/>
      <c r="G471" s="594"/>
    </row>
    <row r="472" spans="1:7" s="593" customFormat="1" ht="12.75" customHeight="1" x14ac:dyDescent="0.25">
      <c r="A472" s="577"/>
      <c r="B472" s="577"/>
      <c r="C472" s="577"/>
      <c r="D472" s="577"/>
      <c r="E472" s="577"/>
      <c r="F472" s="577"/>
      <c r="G472" s="594"/>
    </row>
    <row r="473" spans="1:7" s="593" customFormat="1" ht="12.75" customHeight="1" x14ac:dyDescent="0.25">
      <c r="A473" s="577"/>
      <c r="B473" s="577"/>
      <c r="C473" s="577"/>
      <c r="D473" s="577"/>
      <c r="E473" s="577"/>
      <c r="F473" s="577"/>
      <c r="G473" s="594"/>
    </row>
    <row r="474" spans="1:7" s="593" customFormat="1" ht="12.75" customHeight="1" x14ac:dyDescent="0.25">
      <c r="A474" s="577"/>
      <c r="B474" s="577"/>
      <c r="C474" s="577"/>
      <c r="D474" s="577"/>
      <c r="E474" s="577"/>
      <c r="F474" s="577"/>
      <c r="G474" s="594"/>
    </row>
    <row r="475" spans="1:7" s="593" customFormat="1" ht="12.75" customHeight="1" x14ac:dyDescent="0.25">
      <c r="A475" s="577"/>
      <c r="B475" s="577"/>
      <c r="C475" s="577"/>
      <c r="D475" s="577"/>
      <c r="E475" s="577"/>
      <c r="F475" s="577"/>
      <c r="G475" s="594"/>
    </row>
    <row r="476" spans="1:7" s="593" customFormat="1" ht="12.75" customHeight="1" x14ac:dyDescent="0.25">
      <c r="A476" s="577"/>
      <c r="B476" s="577"/>
      <c r="C476" s="577"/>
      <c r="D476" s="577"/>
      <c r="E476" s="577"/>
      <c r="F476" s="577"/>
      <c r="G476" s="594"/>
    </row>
    <row r="477" spans="1:7" s="593" customFormat="1" ht="12.75" customHeight="1" x14ac:dyDescent="0.25">
      <c r="A477" s="577"/>
      <c r="B477" s="577"/>
      <c r="C477" s="577"/>
      <c r="D477" s="577"/>
      <c r="E477" s="577"/>
      <c r="F477" s="577"/>
      <c r="G477" s="594"/>
    </row>
    <row r="478" spans="1:7" s="593" customFormat="1" ht="12.75" customHeight="1" x14ac:dyDescent="0.25">
      <c r="A478" s="577"/>
      <c r="B478" s="577"/>
      <c r="C478" s="577"/>
      <c r="D478" s="577"/>
      <c r="E478" s="577"/>
      <c r="F478" s="577"/>
      <c r="G478" s="594"/>
    </row>
    <row r="479" spans="1:7" s="593" customFormat="1" ht="12.75" customHeight="1" x14ac:dyDescent="0.25">
      <c r="A479" s="577"/>
      <c r="B479" s="577"/>
      <c r="C479" s="577"/>
      <c r="D479" s="577"/>
      <c r="E479" s="577"/>
      <c r="F479" s="577"/>
      <c r="G479" s="594"/>
    </row>
    <row r="480" spans="1:7" s="593" customFormat="1" ht="12.75" customHeight="1" x14ac:dyDescent="0.25">
      <c r="A480" s="577"/>
      <c r="B480" s="577"/>
      <c r="C480" s="577"/>
      <c r="D480" s="577"/>
      <c r="E480" s="577"/>
      <c r="F480" s="577"/>
      <c r="G480" s="594"/>
    </row>
    <row r="481" spans="1:7" s="593" customFormat="1" ht="12.75" customHeight="1" x14ac:dyDescent="0.25">
      <c r="A481" s="577"/>
      <c r="B481" s="577"/>
      <c r="C481" s="577"/>
      <c r="D481" s="577"/>
      <c r="E481" s="577"/>
      <c r="F481" s="577"/>
      <c r="G481" s="594"/>
    </row>
    <row r="482" spans="1:7" s="593" customFormat="1" ht="12.75" customHeight="1" x14ac:dyDescent="0.25">
      <c r="A482" s="577"/>
      <c r="B482" s="577"/>
      <c r="C482" s="577"/>
      <c r="D482" s="577"/>
      <c r="E482" s="577"/>
      <c r="F482" s="577"/>
      <c r="G482" s="594"/>
    </row>
    <row r="483" spans="1:7" s="593" customFormat="1" ht="12.75" customHeight="1" x14ac:dyDescent="0.25">
      <c r="A483" s="577"/>
      <c r="B483" s="577"/>
      <c r="C483" s="577"/>
      <c r="D483" s="577"/>
      <c r="E483" s="577"/>
      <c r="F483" s="577"/>
      <c r="G483" s="594"/>
    </row>
    <row r="484" spans="1:7" s="593" customFormat="1" ht="12.75" customHeight="1" x14ac:dyDescent="0.25">
      <c r="A484" s="577"/>
      <c r="B484" s="577"/>
      <c r="C484" s="577"/>
      <c r="D484" s="577"/>
      <c r="E484" s="577"/>
      <c r="F484" s="577"/>
      <c r="G484" s="594"/>
    </row>
    <row r="485" spans="1:7" s="593" customFormat="1" ht="12.75" customHeight="1" x14ac:dyDescent="0.25">
      <c r="A485" s="577"/>
      <c r="B485" s="577"/>
      <c r="C485" s="577"/>
      <c r="D485" s="577"/>
      <c r="E485" s="577"/>
      <c r="F485" s="577"/>
      <c r="G485" s="594"/>
    </row>
    <row r="486" spans="1:7" s="593" customFormat="1" ht="12.75" customHeight="1" x14ac:dyDescent="0.25">
      <c r="A486" s="577"/>
      <c r="B486" s="577"/>
      <c r="C486" s="577"/>
      <c r="D486" s="577"/>
      <c r="E486" s="577"/>
      <c r="F486" s="577"/>
      <c r="G486" s="594"/>
    </row>
    <row r="487" spans="1:7" s="593" customFormat="1" ht="12.75" customHeight="1" x14ac:dyDescent="0.25">
      <c r="A487" s="577"/>
      <c r="B487" s="577"/>
      <c r="C487" s="577"/>
      <c r="D487" s="577"/>
      <c r="E487" s="577"/>
      <c r="F487" s="577"/>
      <c r="G487" s="594"/>
    </row>
    <row r="488" spans="1:7" s="593" customFormat="1" ht="12.75" customHeight="1" x14ac:dyDescent="0.25">
      <c r="A488" s="577"/>
      <c r="B488" s="577"/>
      <c r="C488" s="577"/>
      <c r="D488" s="577"/>
      <c r="E488" s="577"/>
      <c r="F488" s="577"/>
      <c r="G488" s="594"/>
    </row>
    <row r="489" spans="1:7" s="593" customFormat="1" ht="12.75" customHeight="1" x14ac:dyDescent="0.25">
      <c r="A489" s="577"/>
      <c r="B489" s="577"/>
      <c r="C489" s="577"/>
      <c r="D489" s="577"/>
      <c r="E489" s="577"/>
      <c r="F489" s="577"/>
      <c r="G489" s="594"/>
    </row>
    <row r="490" spans="1:7" s="593" customFormat="1" ht="12.75" customHeight="1" x14ac:dyDescent="0.25">
      <c r="A490" s="577"/>
      <c r="B490" s="577"/>
      <c r="C490" s="577"/>
      <c r="D490" s="577"/>
      <c r="E490" s="577"/>
      <c r="F490" s="577"/>
      <c r="G490" s="594"/>
    </row>
    <row r="491" spans="1:7" s="593" customFormat="1" ht="12.75" customHeight="1" x14ac:dyDescent="0.25">
      <c r="A491" s="577"/>
      <c r="B491" s="577"/>
      <c r="C491" s="577"/>
      <c r="D491" s="577"/>
      <c r="E491" s="577"/>
      <c r="F491" s="577"/>
      <c r="G491" s="594"/>
    </row>
    <row r="492" spans="1:7" s="593" customFormat="1" ht="12.75" customHeight="1" x14ac:dyDescent="0.25">
      <c r="A492" s="577"/>
      <c r="B492" s="577"/>
      <c r="C492" s="577"/>
      <c r="D492" s="577"/>
      <c r="E492" s="577"/>
      <c r="F492" s="577"/>
      <c r="G492" s="594"/>
    </row>
    <row r="493" spans="1:7" s="593" customFormat="1" ht="12.75" customHeight="1" x14ac:dyDescent="0.25">
      <c r="A493" s="577"/>
      <c r="B493" s="577"/>
      <c r="C493" s="577"/>
      <c r="D493" s="577"/>
      <c r="E493" s="577"/>
      <c r="F493" s="577"/>
      <c r="G493" s="594"/>
    </row>
    <row r="494" spans="1:7" s="593" customFormat="1" ht="12.75" customHeight="1" x14ac:dyDescent="0.25">
      <c r="A494" s="577"/>
      <c r="B494" s="577"/>
      <c r="C494" s="577"/>
      <c r="D494" s="577"/>
      <c r="E494" s="577"/>
      <c r="F494" s="577"/>
      <c r="G494" s="594"/>
    </row>
    <row r="495" spans="1:7" s="593" customFormat="1" ht="12.75" customHeight="1" x14ac:dyDescent="0.25">
      <c r="A495" s="577"/>
      <c r="B495" s="577"/>
      <c r="C495" s="577"/>
      <c r="D495" s="577"/>
      <c r="E495" s="577"/>
      <c r="F495" s="577"/>
      <c r="G495" s="594"/>
    </row>
    <row r="496" spans="1:7" s="593" customFormat="1" ht="12.75" customHeight="1" x14ac:dyDescent="0.25">
      <c r="A496" s="577"/>
      <c r="B496" s="577"/>
      <c r="C496" s="577"/>
      <c r="D496" s="577"/>
      <c r="E496" s="577"/>
      <c r="F496" s="577"/>
      <c r="G496" s="594"/>
    </row>
    <row r="497" spans="1:7" s="593" customFormat="1" ht="12.75" customHeight="1" x14ac:dyDescent="0.25">
      <c r="A497" s="577"/>
      <c r="B497" s="577"/>
      <c r="C497" s="577"/>
      <c r="D497" s="577"/>
      <c r="E497" s="577"/>
      <c r="F497" s="577"/>
      <c r="G497" s="594"/>
    </row>
    <row r="498" spans="1:7" s="593" customFormat="1" ht="12.75" customHeight="1" x14ac:dyDescent="0.25">
      <c r="A498" s="577"/>
      <c r="B498" s="577"/>
      <c r="C498" s="577"/>
      <c r="D498" s="577"/>
      <c r="E498" s="577"/>
      <c r="F498" s="577"/>
      <c r="G498" s="594"/>
    </row>
    <row r="499" spans="1:7" s="593" customFormat="1" ht="12.75" customHeight="1" x14ac:dyDescent="0.25">
      <c r="A499" s="577"/>
      <c r="B499" s="577"/>
      <c r="C499" s="577"/>
      <c r="D499" s="577"/>
      <c r="E499" s="577"/>
      <c r="F499" s="577"/>
      <c r="G499" s="594"/>
    </row>
    <row r="500" spans="1:7" s="593" customFormat="1" ht="12.75" customHeight="1" x14ac:dyDescent="0.25">
      <c r="A500" s="577"/>
      <c r="B500" s="577"/>
      <c r="C500" s="577"/>
      <c r="D500" s="577"/>
      <c r="E500" s="577"/>
      <c r="F500" s="577"/>
      <c r="G500" s="594"/>
    </row>
    <row r="501" spans="1:7" s="593" customFormat="1" ht="12.75" customHeight="1" x14ac:dyDescent="0.25">
      <c r="A501" s="577"/>
      <c r="B501" s="577"/>
      <c r="C501" s="577"/>
      <c r="D501" s="577"/>
      <c r="E501" s="577"/>
      <c r="F501" s="577"/>
      <c r="G501" s="594"/>
    </row>
    <row r="502" spans="1:7" s="593" customFormat="1" ht="12.75" customHeight="1" x14ac:dyDescent="0.25">
      <c r="A502" s="577"/>
      <c r="B502" s="577"/>
      <c r="C502" s="577"/>
      <c r="D502" s="577"/>
      <c r="E502" s="577"/>
      <c r="F502" s="577"/>
      <c r="G502" s="594"/>
    </row>
    <row r="503" spans="1:7" s="593" customFormat="1" ht="12.75" customHeight="1" x14ac:dyDescent="0.25">
      <c r="A503" s="577"/>
      <c r="B503" s="577"/>
      <c r="C503" s="577"/>
      <c r="D503" s="577"/>
      <c r="E503" s="577"/>
      <c r="F503" s="577"/>
      <c r="G503" s="594"/>
    </row>
    <row r="504" spans="1:7" s="593" customFormat="1" ht="12.75" customHeight="1" x14ac:dyDescent="0.25">
      <c r="A504" s="577"/>
      <c r="B504" s="577"/>
      <c r="C504" s="577"/>
      <c r="D504" s="577"/>
      <c r="E504" s="577"/>
      <c r="F504" s="577"/>
      <c r="G504" s="594"/>
    </row>
    <row r="505" spans="1:7" s="593" customFormat="1" ht="12.75" customHeight="1" x14ac:dyDescent="0.25">
      <c r="A505" s="577"/>
      <c r="B505" s="577"/>
      <c r="C505" s="577"/>
      <c r="D505" s="577"/>
      <c r="E505" s="577"/>
      <c r="F505" s="577"/>
      <c r="G505" s="594"/>
    </row>
    <row r="506" spans="1:7" s="593" customFormat="1" ht="12.75" customHeight="1" x14ac:dyDescent="0.25">
      <c r="A506" s="577"/>
      <c r="B506" s="577"/>
      <c r="C506" s="577"/>
      <c r="D506" s="577"/>
      <c r="E506" s="577"/>
      <c r="F506" s="577"/>
      <c r="G506" s="594"/>
    </row>
    <row r="507" spans="1:7" s="593" customFormat="1" ht="12.75" customHeight="1" x14ac:dyDescent="0.25">
      <c r="A507" s="577"/>
      <c r="B507" s="577"/>
      <c r="C507" s="577"/>
      <c r="D507" s="577"/>
      <c r="E507" s="577"/>
      <c r="F507" s="577"/>
      <c r="G507" s="594"/>
    </row>
    <row r="508" spans="1:7" s="593" customFormat="1" ht="12.75" customHeight="1" x14ac:dyDescent="0.25">
      <c r="A508" s="577"/>
      <c r="B508" s="577"/>
      <c r="C508" s="577"/>
      <c r="D508" s="577"/>
      <c r="E508" s="577"/>
      <c r="F508" s="577"/>
      <c r="G508" s="594"/>
    </row>
    <row r="509" spans="1:7" s="593" customFormat="1" ht="12.75" customHeight="1" x14ac:dyDescent="0.25">
      <c r="A509" s="577"/>
      <c r="B509" s="577"/>
      <c r="C509" s="577"/>
      <c r="D509" s="577"/>
      <c r="E509" s="577"/>
      <c r="F509" s="577"/>
      <c r="G509" s="594"/>
    </row>
    <row r="510" spans="1:7" s="593" customFormat="1" ht="12.75" customHeight="1" x14ac:dyDescent="0.25">
      <c r="A510" s="577"/>
      <c r="B510" s="577"/>
      <c r="C510" s="577"/>
      <c r="D510" s="577"/>
      <c r="E510" s="577"/>
      <c r="F510" s="577"/>
      <c r="G510" s="594"/>
    </row>
    <row r="511" spans="1:7" s="593" customFormat="1" ht="12.75" customHeight="1" x14ac:dyDescent="0.25">
      <c r="A511" s="577"/>
      <c r="B511" s="577"/>
      <c r="C511" s="577"/>
      <c r="D511" s="577"/>
      <c r="E511" s="577"/>
      <c r="F511" s="577"/>
      <c r="G511" s="594"/>
    </row>
    <row r="512" spans="1:7" s="593" customFormat="1" ht="12.75" customHeight="1" x14ac:dyDescent="0.25">
      <c r="A512" s="577"/>
      <c r="B512" s="577"/>
      <c r="C512" s="577"/>
      <c r="D512" s="577"/>
      <c r="E512" s="577"/>
      <c r="F512" s="577"/>
      <c r="G512" s="594"/>
    </row>
    <row r="513" spans="1:7" s="593" customFormat="1" ht="12.75" customHeight="1" x14ac:dyDescent="0.25">
      <c r="A513" s="577"/>
      <c r="B513" s="577"/>
      <c r="C513" s="577"/>
      <c r="D513" s="577"/>
      <c r="E513" s="577"/>
      <c r="F513" s="577"/>
      <c r="G513" s="594"/>
    </row>
    <row r="514" spans="1:7" s="593" customFormat="1" ht="12.75" customHeight="1" x14ac:dyDescent="0.25">
      <c r="A514" s="577"/>
      <c r="B514" s="577"/>
      <c r="C514" s="577"/>
      <c r="D514" s="577"/>
      <c r="E514" s="577"/>
      <c r="F514" s="577"/>
      <c r="G514" s="594"/>
    </row>
    <row r="515" spans="1:7" s="593" customFormat="1" ht="12.75" customHeight="1" x14ac:dyDescent="0.25">
      <c r="A515" s="577"/>
      <c r="B515" s="577"/>
      <c r="C515" s="577"/>
      <c r="D515" s="577"/>
      <c r="E515" s="577"/>
      <c r="F515" s="577"/>
      <c r="G515" s="594"/>
    </row>
    <row r="516" spans="1:7" s="593" customFormat="1" ht="12.75" customHeight="1" x14ac:dyDescent="0.25">
      <c r="A516" s="577"/>
      <c r="B516" s="577"/>
      <c r="C516" s="577"/>
      <c r="D516" s="577"/>
      <c r="E516" s="577"/>
      <c r="F516" s="577"/>
      <c r="G516" s="594"/>
    </row>
    <row r="517" spans="1:7" s="593" customFormat="1" ht="12.75" customHeight="1" x14ac:dyDescent="0.25">
      <c r="A517" s="577"/>
      <c r="B517" s="577"/>
      <c r="C517" s="577"/>
      <c r="D517" s="577"/>
      <c r="E517" s="577"/>
      <c r="F517" s="577"/>
      <c r="G517" s="594"/>
    </row>
    <row r="518" spans="1:7" s="593" customFormat="1" ht="12.75" customHeight="1" x14ac:dyDescent="0.25">
      <c r="A518" s="577"/>
      <c r="B518" s="577"/>
      <c r="C518" s="577"/>
      <c r="D518" s="577"/>
      <c r="E518" s="577"/>
      <c r="F518" s="577"/>
      <c r="G518" s="594"/>
    </row>
    <row r="519" spans="1:7" s="593" customFormat="1" ht="12.75" customHeight="1" x14ac:dyDescent="0.25">
      <c r="A519" s="577"/>
      <c r="B519" s="577"/>
      <c r="C519" s="577"/>
      <c r="D519" s="577"/>
      <c r="E519" s="577"/>
      <c r="F519" s="577"/>
      <c r="G519" s="594"/>
    </row>
    <row r="520" spans="1:7" s="593" customFormat="1" ht="12.75" customHeight="1" x14ac:dyDescent="0.25">
      <c r="A520" s="577"/>
      <c r="B520" s="577"/>
      <c r="C520" s="577"/>
      <c r="D520" s="577"/>
      <c r="E520" s="577"/>
      <c r="F520" s="577"/>
      <c r="G520" s="594"/>
    </row>
    <row r="521" spans="1:7" s="593" customFormat="1" ht="12.75" customHeight="1" x14ac:dyDescent="0.25">
      <c r="A521" s="577"/>
      <c r="B521" s="577"/>
      <c r="C521" s="577"/>
      <c r="D521" s="577"/>
      <c r="E521" s="577"/>
      <c r="F521" s="577"/>
      <c r="G521" s="594"/>
    </row>
    <row r="522" spans="1:7" s="593" customFormat="1" ht="12.75" customHeight="1" x14ac:dyDescent="0.25">
      <c r="A522" s="577"/>
      <c r="B522" s="577"/>
      <c r="C522" s="577"/>
      <c r="D522" s="577"/>
      <c r="E522" s="577"/>
      <c r="F522" s="577"/>
      <c r="G522" s="594"/>
    </row>
    <row r="523" spans="1:7" s="593" customFormat="1" ht="12.75" customHeight="1" x14ac:dyDescent="0.25">
      <c r="A523" s="577"/>
      <c r="B523" s="577"/>
      <c r="C523" s="577"/>
      <c r="D523" s="577"/>
      <c r="E523" s="577"/>
      <c r="F523" s="577"/>
      <c r="G523" s="594"/>
    </row>
    <row r="524" spans="1:7" s="593" customFormat="1" ht="12.75" customHeight="1" x14ac:dyDescent="0.25">
      <c r="A524" s="577"/>
      <c r="B524" s="577"/>
      <c r="C524" s="577"/>
      <c r="D524" s="577"/>
      <c r="E524" s="577"/>
      <c r="F524" s="577"/>
      <c r="G524" s="594"/>
    </row>
    <row r="525" spans="1:7" s="593" customFormat="1" ht="12.75" customHeight="1" x14ac:dyDescent="0.25">
      <c r="A525" s="577"/>
      <c r="B525" s="577"/>
      <c r="C525" s="577"/>
      <c r="D525" s="577"/>
      <c r="E525" s="577"/>
      <c r="F525" s="577"/>
      <c r="G525" s="594"/>
    </row>
    <row r="526" spans="1:7" s="593" customFormat="1" ht="12.75" customHeight="1" x14ac:dyDescent="0.25">
      <c r="A526" s="577"/>
      <c r="B526" s="577"/>
      <c r="C526" s="577"/>
      <c r="D526" s="577"/>
      <c r="E526" s="577"/>
      <c r="F526" s="577"/>
      <c r="G526" s="594"/>
    </row>
    <row r="527" spans="1:7" s="593" customFormat="1" ht="12.75" customHeight="1" x14ac:dyDescent="0.25">
      <c r="A527" s="577"/>
      <c r="B527" s="577"/>
      <c r="C527" s="577"/>
      <c r="D527" s="577"/>
      <c r="E527" s="577"/>
      <c r="F527" s="577"/>
      <c r="G527" s="594"/>
    </row>
    <row r="528" spans="1:7" s="593" customFormat="1" ht="12.75" customHeight="1" x14ac:dyDescent="0.25">
      <c r="A528" s="577"/>
      <c r="B528" s="577"/>
      <c r="C528" s="577"/>
      <c r="D528" s="577"/>
      <c r="E528" s="577"/>
      <c r="F528" s="577"/>
      <c r="G528" s="594"/>
    </row>
    <row r="529" spans="1:7" s="593" customFormat="1" ht="12.75" customHeight="1" x14ac:dyDescent="0.25">
      <c r="A529" s="577"/>
      <c r="B529" s="577"/>
      <c r="C529" s="577"/>
      <c r="D529" s="577"/>
      <c r="E529" s="577"/>
      <c r="F529" s="577"/>
      <c r="G529" s="594"/>
    </row>
    <row r="530" spans="1:7" s="593" customFormat="1" ht="12.75" customHeight="1" x14ac:dyDescent="0.25">
      <c r="A530" s="577"/>
      <c r="B530" s="577"/>
      <c r="C530" s="577"/>
      <c r="D530" s="577"/>
      <c r="E530" s="577"/>
      <c r="F530" s="577"/>
      <c r="G530" s="594"/>
    </row>
    <row r="531" spans="1:7" s="593" customFormat="1" ht="12.75" customHeight="1" x14ac:dyDescent="0.25">
      <c r="A531" s="577"/>
      <c r="B531" s="577"/>
      <c r="C531" s="577"/>
      <c r="D531" s="577"/>
      <c r="E531" s="577"/>
      <c r="F531" s="577"/>
      <c r="G531" s="594"/>
    </row>
    <row r="532" spans="1:7" s="593" customFormat="1" ht="12.75" customHeight="1" x14ac:dyDescent="0.25">
      <c r="A532" s="577"/>
      <c r="B532" s="577"/>
      <c r="C532" s="577"/>
      <c r="D532" s="577"/>
      <c r="E532" s="577"/>
      <c r="F532" s="577"/>
      <c r="G532" s="594"/>
    </row>
    <row r="533" spans="1:7" s="593" customFormat="1" ht="12.75" customHeight="1" x14ac:dyDescent="0.25">
      <c r="A533" s="577"/>
      <c r="B533" s="577"/>
      <c r="C533" s="577"/>
      <c r="D533" s="577"/>
      <c r="E533" s="577"/>
      <c r="F533" s="577"/>
      <c r="G533" s="594"/>
    </row>
    <row r="534" spans="1:7" s="593" customFormat="1" ht="12.75" customHeight="1" x14ac:dyDescent="0.25">
      <c r="A534" s="577"/>
      <c r="B534" s="577"/>
      <c r="C534" s="577"/>
      <c r="D534" s="577"/>
      <c r="E534" s="577"/>
      <c r="F534" s="577"/>
      <c r="G534" s="594"/>
    </row>
    <row r="535" spans="1:7" s="593" customFormat="1" ht="12.75" customHeight="1" x14ac:dyDescent="0.25">
      <c r="A535" s="577"/>
      <c r="B535" s="577"/>
      <c r="C535" s="577"/>
      <c r="D535" s="577"/>
      <c r="E535" s="577"/>
      <c r="F535" s="577"/>
      <c r="G535" s="594"/>
    </row>
    <row r="536" spans="1:7" s="593" customFormat="1" ht="12.75" customHeight="1" x14ac:dyDescent="0.25">
      <c r="A536" s="577"/>
      <c r="B536" s="577"/>
      <c r="C536" s="577"/>
      <c r="D536" s="577"/>
      <c r="E536" s="577"/>
      <c r="F536" s="577"/>
      <c r="G536" s="594"/>
    </row>
    <row r="537" spans="1:7" s="593" customFormat="1" ht="12.75" customHeight="1" x14ac:dyDescent="0.25">
      <c r="A537" s="577"/>
      <c r="B537" s="577"/>
      <c r="C537" s="577"/>
      <c r="D537" s="577"/>
      <c r="E537" s="577"/>
      <c r="F537" s="577"/>
      <c r="G537" s="594"/>
    </row>
    <row r="538" spans="1:7" s="593" customFormat="1" ht="12.75" customHeight="1" x14ac:dyDescent="0.25">
      <c r="A538" s="577"/>
      <c r="B538" s="577"/>
      <c r="C538" s="577"/>
      <c r="D538" s="577"/>
      <c r="E538" s="577"/>
      <c r="F538" s="577"/>
      <c r="G538" s="594"/>
    </row>
    <row r="539" spans="1:7" s="593" customFormat="1" ht="12.75" customHeight="1" x14ac:dyDescent="0.25">
      <c r="A539" s="577"/>
      <c r="B539" s="577"/>
      <c r="C539" s="577"/>
      <c r="D539" s="577"/>
      <c r="E539" s="577"/>
      <c r="F539" s="577"/>
      <c r="G539" s="594"/>
    </row>
    <row r="540" spans="1:7" s="593" customFormat="1" ht="12.75" customHeight="1" x14ac:dyDescent="0.25">
      <c r="A540" s="577"/>
      <c r="B540" s="577"/>
      <c r="C540" s="577"/>
      <c r="D540" s="577"/>
      <c r="E540" s="577"/>
      <c r="F540" s="577"/>
      <c r="G540" s="594"/>
    </row>
    <row r="541" spans="1:7" s="593" customFormat="1" ht="12.75" customHeight="1" x14ac:dyDescent="0.25">
      <c r="A541" s="577"/>
      <c r="B541" s="577"/>
      <c r="C541" s="577"/>
      <c r="D541" s="577"/>
      <c r="E541" s="577"/>
      <c r="F541" s="577"/>
      <c r="G541" s="594"/>
    </row>
    <row r="542" spans="1:7" s="593" customFormat="1" ht="12.75" customHeight="1" x14ac:dyDescent="0.25">
      <c r="A542" s="577"/>
      <c r="B542" s="577"/>
      <c r="C542" s="577"/>
      <c r="D542" s="577"/>
      <c r="E542" s="577"/>
      <c r="F542" s="577"/>
      <c r="G542" s="594"/>
    </row>
    <row r="543" spans="1:7" s="593" customFormat="1" ht="12.75" customHeight="1" x14ac:dyDescent="0.25">
      <c r="A543" s="577"/>
      <c r="B543" s="577"/>
      <c r="C543" s="577"/>
      <c r="D543" s="577"/>
      <c r="E543" s="577"/>
      <c r="F543" s="577"/>
      <c r="G543" s="594"/>
    </row>
    <row r="544" spans="1:7" s="593" customFormat="1" ht="12.75" customHeight="1" x14ac:dyDescent="0.25">
      <c r="A544" s="577"/>
      <c r="B544" s="577"/>
      <c r="C544" s="577"/>
      <c r="D544" s="577"/>
      <c r="E544" s="577"/>
      <c r="F544" s="577"/>
      <c r="G544" s="594"/>
    </row>
    <row r="545" spans="1:7" s="593" customFormat="1" ht="12.75" customHeight="1" x14ac:dyDescent="0.25">
      <c r="A545" s="577"/>
      <c r="B545" s="577"/>
      <c r="C545" s="577"/>
      <c r="D545" s="577"/>
      <c r="E545" s="577"/>
      <c r="F545" s="577"/>
      <c r="G545" s="594"/>
    </row>
    <row r="546" spans="1:7" s="593" customFormat="1" ht="12.75" customHeight="1" x14ac:dyDescent="0.25">
      <c r="A546" s="577"/>
      <c r="B546" s="577"/>
      <c r="C546" s="577"/>
      <c r="D546" s="577"/>
      <c r="E546" s="577"/>
      <c r="F546" s="577"/>
      <c r="G546" s="594"/>
    </row>
    <row r="547" spans="1:7" s="593" customFormat="1" ht="12.75" customHeight="1" x14ac:dyDescent="0.25">
      <c r="A547" s="577"/>
      <c r="B547" s="577"/>
      <c r="C547" s="577"/>
      <c r="D547" s="577"/>
      <c r="E547" s="577"/>
      <c r="F547" s="577"/>
      <c r="G547" s="594"/>
    </row>
    <row r="548" spans="1:7" s="593" customFormat="1" ht="12.75" customHeight="1" x14ac:dyDescent="0.25">
      <c r="A548" s="577"/>
      <c r="B548" s="577"/>
      <c r="C548" s="577"/>
      <c r="D548" s="577"/>
      <c r="E548" s="577"/>
      <c r="F548" s="577"/>
      <c r="G548" s="594"/>
    </row>
    <row r="549" spans="1:7" s="593" customFormat="1" ht="12.75" customHeight="1" x14ac:dyDescent="0.25">
      <c r="A549" s="577"/>
      <c r="B549" s="577"/>
      <c r="C549" s="577"/>
      <c r="D549" s="577"/>
      <c r="E549" s="577"/>
      <c r="F549" s="577"/>
      <c r="G549" s="594"/>
    </row>
    <row r="550" spans="1:7" s="593" customFormat="1" ht="12.75" customHeight="1" x14ac:dyDescent="0.25">
      <c r="A550" s="577"/>
      <c r="B550" s="577"/>
      <c r="C550" s="577"/>
      <c r="D550" s="577"/>
      <c r="E550" s="577"/>
      <c r="F550" s="577"/>
      <c r="G550" s="594"/>
    </row>
    <row r="551" spans="1:7" s="593" customFormat="1" ht="12.75" customHeight="1" x14ac:dyDescent="0.25">
      <c r="A551" s="577"/>
      <c r="B551" s="577"/>
      <c r="C551" s="577"/>
      <c r="D551" s="577"/>
      <c r="E551" s="577"/>
      <c r="F551" s="577"/>
      <c r="G551" s="594"/>
    </row>
    <row r="552" spans="1:7" s="593" customFormat="1" ht="12.75" customHeight="1" x14ac:dyDescent="0.25">
      <c r="A552" s="577"/>
      <c r="B552" s="577"/>
      <c r="C552" s="577"/>
      <c r="D552" s="577"/>
      <c r="E552" s="577"/>
      <c r="F552" s="577"/>
      <c r="G552" s="594"/>
    </row>
    <row r="553" spans="1:7" s="593" customFormat="1" ht="12.75" customHeight="1" x14ac:dyDescent="0.25">
      <c r="A553" s="577"/>
      <c r="B553" s="577"/>
      <c r="C553" s="577"/>
      <c r="D553" s="577"/>
      <c r="E553" s="577"/>
      <c r="F553" s="577"/>
      <c r="G553" s="594"/>
    </row>
    <row r="554" spans="1:7" s="593" customFormat="1" ht="12.75" customHeight="1" x14ac:dyDescent="0.25">
      <c r="A554" s="577"/>
      <c r="B554" s="577"/>
      <c r="C554" s="577"/>
      <c r="D554" s="577"/>
      <c r="E554" s="577"/>
      <c r="F554" s="577"/>
      <c r="G554" s="594"/>
    </row>
    <row r="555" spans="1:7" s="593" customFormat="1" ht="12.75" customHeight="1" x14ac:dyDescent="0.25">
      <c r="A555" s="577"/>
      <c r="B555" s="577"/>
      <c r="C555" s="577"/>
      <c r="D555" s="577"/>
      <c r="E555" s="577"/>
      <c r="F555" s="577"/>
      <c r="G555" s="594"/>
    </row>
    <row r="556" spans="1:7" s="593" customFormat="1" ht="12.75" customHeight="1" x14ac:dyDescent="0.25">
      <c r="A556" s="577"/>
      <c r="B556" s="577"/>
      <c r="C556" s="577"/>
      <c r="D556" s="577"/>
      <c r="E556" s="577"/>
      <c r="F556" s="577"/>
      <c r="G556" s="594"/>
    </row>
    <row r="557" spans="1:7" s="593" customFormat="1" ht="12.75" customHeight="1" x14ac:dyDescent="0.25">
      <c r="A557" s="577"/>
      <c r="B557" s="577"/>
      <c r="C557" s="577"/>
      <c r="D557" s="577"/>
      <c r="E557" s="577"/>
      <c r="F557" s="577"/>
      <c r="G557" s="594"/>
    </row>
    <row r="558" spans="1:7" s="593" customFormat="1" ht="12.75" customHeight="1" x14ac:dyDescent="0.25">
      <c r="A558" s="577"/>
      <c r="B558" s="577"/>
      <c r="C558" s="577"/>
      <c r="D558" s="577"/>
      <c r="E558" s="577"/>
      <c r="F558" s="577"/>
      <c r="G558" s="594"/>
    </row>
    <row r="559" spans="1:7" s="593" customFormat="1" ht="12.75" customHeight="1" x14ac:dyDescent="0.25">
      <c r="A559" s="577"/>
      <c r="B559" s="577"/>
      <c r="C559" s="577"/>
      <c r="D559" s="577"/>
      <c r="E559" s="577"/>
      <c r="F559" s="577"/>
      <c r="G559" s="594"/>
    </row>
    <row r="560" spans="1:7" s="593" customFormat="1" ht="12.75" customHeight="1" x14ac:dyDescent="0.25">
      <c r="A560" s="577"/>
      <c r="B560" s="577"/>
      <c r="C560" s="577"/>
      <c r="D560" s="577"/>
      <c r="E560" s="577"/>
      <c r="F560" s="577"/>
      <c r="G560" s="594"/>
    </row>
    <row r="561" spans="1:9" s="593" customFormat="1" ht="12.75" customHeight="1" x14ac:dyDescent="0.25">
      <c r="A561" s="577"/>
      <c r="B561" s="577"/>
      <c r="C561" s="577"/>
      <c r="D561" s="577"/>
      <c r="E561" s="577"/>
      <c r="F561" s="577"/>
      <c r="G561" s="594"/>
    </row>
    <row r="562" spans="1:9" s="593" customFormat="1" ht="12.75" customHeight="1" x14ac:dyDescent="0.25">
      <c r="A562" s="577"/>
      <c r="B562" s="577"/>
      <c r="C562" s="577"/>
      <c r="D562" s="577"/>
      <c r="E562" s="577"/>
      <c r="F562" s="577"/>
      <c r="G562" s="594"/>
    </row>
    <row r="563" spans="1:9" ht="12.75" customHeight="1" x14ac:dyDescent="0.25">
      <c r="H563" s="593"/>
      <c r="I563" s="593"/>
    </row>
    <row r="564" spans="1:9" ht="12.75" customHeight="1" x14ac:dyDescent="0.25">
      <c r="H564" s="593"/>
      <c r="I564" s="593"/>
    </row>
    <row r="565" spans="1:9" ht="12.75" customHeight="1" x14ac:dyDescent="0.25">
      <c r="H565" s="593"/>
      <c r="I565" s="593"/>
    </row>
    <row r="566" spans="1:9" ht="12.75" customHeight="1" x14ac:dyDescent="0.25">
      <c r="H566" s="593"/>
      <c r="I566" s="593"/>
    </row>
    <row r="567" spans="1:9" ht="12.75" customHeight="1" x14ac:dyDescent="0.25">
      <c r="H567" s="593"/>
      <c r="I567" s="593"/>
    </row>
    <row r="568" spans="1:9" ht="12.75" customHeight="1" x14ac:dyDescent="0.25">
      <c r="H568" s="593"/>
      <c r="I568" s="593"/>
    </row>
    <row r="569" spans="1:9" ht="12.75" customHeight="1" x14ac:dyDescent="0.25">
      <c r="H569" s="593"/>
      <c r="I569" s="593"/>
    </row>
    <row r="570" spans="1:9" ht="12.75" customHeight="1" x14ac:dyDescent="0.25">
      <c r="H570" s="593"/>
      <c r="I570" s="593"/>
    </row>
    <row r="571" spans="1:9" ht="12.75" customHeight="1" x14ac:dyDescent="0.25">
      <c r="H571" s="593"/>
      <c r="I571" s="593"/>
    </row>
    <row r="572" spans="1:9" ht="12.75" customHeight="1" x14ac:dyDescent="0.25">
      <c r="H572" s="593"/>
      <c r="I572" s="593"/>
    </row>
    <row r="573" spans="1:9" ht="12.75" customHeight="1" x14ac:dyDescent="0.25">
      <c r="H573" s="593"/>
      <c r="I573" s="593"/>
    </row>
    <row r="574" spans="1:9" ht="12.75" customHeight="1" x14ac:dyDescent="0.25">
      <c r="H574" s="593"/>
      <c r="I574" s="593"/>
    </row>
    <row r="575" spans="1:9" ht="12.75" customHeight="1" x14ac:dyDescent="0.25">
      <c r="H575" s="593"/>
      <c r="I575" s="593"/>
    </row>
    <row r="576" spans="1:9" ht="12.75" customHeight="1" x14ac:dyDescent="0.25">
      <c r="H576" s="593"/>
      <c r="I576" s="593"/>
    </row>
    <row r="577" spans="8:9" ht="12.75" customHeight="1" x14ac:dyDescent="0.25">
      <c r="H577" s="593"/>
      <c r="I577" s="593"/>
    </row>
    <row r="578" spans="8:9" ht="12.75" customHeight="1" x14ac:dyDescent="0.25">
      <c r="H578" s="593"/>
      <c r="I578" s="593"/>
    </row>
    <row r="579" spans="8:9" ht="12.75" customHeight="1" x14ac:dyDescent="0.25">
      <c r="H579" s="593"/>
      <c r="I579" s="593"/>
    </row>
    <row r="580" spans="8:9" ht="12.75" customHeight="1" x14ac:dyDescent="0.25">
      <c r="H580" s="593"/>
      <c r="I580" s="593"/>
    </row>
    <row r="581" spans="8:9" ht="12.75" customHeight="1" x14ac:dyDescent="0.25"/>
    <row r="582" spans="8:9" ht="12.75" customHeight="1" x14ac:dyDescent="0.25"/>
    <row r="583" spans="8:9" ht="12.75" customHeight="1" x14ac:dyDescent="0.25"/>
    <row r="584" spans="8:9" ht="12.75" customHeight="1" x14ac:dyDescent="0.25"/>
    <row r="585" spans="8:9" ht="12.75" customHeight="1" x14ac:dyDescent="0.25"/>
    <row r="586" spans="8:9" ht="12.75" customHeight="1" x14ac:dyDescent="0.25"/>
    <row r="587" spans="8:9" ht="12.75" customHeight="1" x14ac:dyDescent="0.25"/>
    <row r="588" spans="8:9" ht="12.75" customHeight="1" x14ac:dyDescent="0.25"/>
  </sheetData>
  <sheetProtection formatCells="0" formatColumns="0" formatRows="0"/>
  <mergeCells count="25">
    <mergeCell ref="A1:B5"/>
    <mergeCell ref="C1:I1"/>
    <mergeCell ref="C2:I2"/>
    <mergeCell ref="C3:I3"/>
    <mergeCell ref="C4:D4"/>
    <mergeCell ref="C5:D5"/>
    <mergeCell ref="E5:F5"/>
    <mergeCell ref="J23:J24"/>
    <mergeCell ref="K23:K24"/>
    <mergeCell ref="B50:I51"/>
    <mergeCell ref="A7:A8"/>
    <mergeCell ref="B7:E7"/>
    <mergeCell ref="B9:D9"/>
    <mergeCell ref="B10:C10"/>
    <mergeCell ref="A18:B18"/>
    <mergeCell ref="A23:A24"/>
    <mergeCell ref="B23:B24"/>
    <mergeCell ref="C23:C24"/>
    <mergeCell ref="D23:D24"/>
    <mergeCell ref="E23:E24"/>
    <mergeCell ref="A52:I52"/>
    <mergeCell ref="A53:I53"/>
    <mergeCell ref="F23:F24"/>
    <mergeCell ref="G23:G24"/>
    <mergeCell ref="H23:I24"/>
  </mergeCells>
  <conditionalFormatting sqref="B20">
    <cfRule type="cellIs" dxfId="846" priority="36" operator="equal">
      <formula>"LCS2"</formula>
    </cfRule>
    <cfRule type="cellIs" dxfId="845" priority="37" operator="equal">
      <formula>"MSD"</formula>
    </cfRule>
    <cfRule type="cellIs" dxfId="844" priority="38" operator="equal">
      <formula>"MB"</formula>
    </cfRule>
    <cfRule type="cellIs" dxfId="843" priority="39" operator="equal">
      <formula>"MSD"</formula>
    </cfRule>
    <cfRule type="cellIs" dxfId="842" priority="40" operator="equal">
      <formula>"MS"</formula>
    </cfRule>
    <cfRule type="cellIs" dxfId="841" priority="41" operator="equal">
      <formula>"MDL"</formula>
    </cfRule>
    <cfRule type="cellIs" dxfId="840" priority="42" operator="equal">
      <formula>"PQL"</formula>
    </cfRule>
    <cfRule type="cellIs" dxfId="839" priority="43" operator="equal">
      <formula>"LCS2"</formula>
    </cfRule>
    <cfRule type="cellIs" dxfId="838" priority="44" operator="equal">
      <formula>"LCSD"</formula>
    </cfRule>
    <cfRule type="cellIs" dxfId="837" priority="45" operator="equal">
      <formula>"LCS"</formula>
    </cfRule>
    <cfRule type="cellIs" dxfId="836" priority="46" operator="equal">
      <formula>"LCS"</formula>
    </cfRule>
    <cfRule type="cellIs" dxfId="835" priority="47" operator="equal">
      <formula>"BLANK"</formula>
    </cfRule>
  </conditionalFormatting>
  <conditionalFormatting sqref="B22">
    <cfRule type="cellIs" dxfId="834" priority="23" operator="equal">
      <formula>"LCS2"</formula>
    </cfRule>
    <cfRule type="cellIs" dxfId="833" priority="24" operator="equal">
      <formula>"MSD"</formula>
    </cfRule>
    <cfRule type="cellIs" dxfId="832" priority="25" operator="equal">
      <formula>"MB"</formula>
    </cfRule>
    <cfRule type="cellIs" dxfId="831" priority="26" operator="equal">
      <formula>"MSD"</formula>
    </cfRule>
    <cfRule type="cellIs" dxfId="830" priority="27" operator="equal">
      <formula>"MS"</formula>
    </cfRule>
    <cfRule type="cellIs" dxfId="829" priority="28" operator="equal">
      <formula>"MDL"</formula>
    </cfRule>
    <cfRule type="cellIs" dxfId="828" priority="29" operator="equal">
      <formula>"PQL"</formula>
    </cfRule>
    <cfRule type="cellIs" dxfId="827" priority="30" operator="equal">
      <formula>"LCS2"</formula>
    </cfRule>
    <cfRule type="cellIs" dxfId="826" priority="31" operator="equal">
      <formula>"LCSD"</formula>
    </cfRule>
    <cfRule type="cellIs" dxfId="825" priority="32" operator="equal">
      <formula>"LCS"</formula>
    </cfRule>
    <cfRule type="cellIs" dxfId="824" priority="33" operator="equal">
      <formula>"LCS"</formula>
    </cfRule>
    <cfRule type="cellIs" dxfId="823" priority="34" operator="equal">
      <formula>"BLANK"</formula>
    </cfRule>
  </conditionalFormatting>
  <conditionalFormatting sqref="B26:B29">
    <cfRule type="cellIs" dxfId="822" priority="13" operator="equal">
      <formula>"MB"</formula>
    </cfRule>
    <cfRule type="cellIs" dxfId="821" priority="14" operator="equal">
      <formula>"MDL"</formula>
    </cfRule>
    <cfRule type="cellIs" dxfId="820" priority="15" operator="equal">
      <formula>"PQL"</formula>
    </cfRule>
    <cfRule type="cellIs" dxfId="819" priority="16" operator="equal">
      <formula>"LCSD"</formula>
    </cfRule>
    <cfRule type="cellIs" dxfId="818" priority="17" operator="equal">
      <formula>"LCS"</formula>
    </cfRule>
  </conditionalFormatting>
  <conditionalFormatting sqref="B30:B49">
    <cfRule type="cellIs" dxfId="817" priority="1" operator="equal">
      <formula>"LCS2"</formula>
    </cfRule>
    <cfRule type="cellIs" dxfId="816" priority="2" operator="equal">
      <formula>"MSD"</formula>
    </cfRule>
    <cfRule type="cellIs" dxfId="815" priority="3" operator="equal">
      <formula>"MB"</formula>
    </cfRule>
    <cfRule type="cellIs" dxfId="814" priority="4" operator="equal">
      <formula>"MSD"</formula>
    </cfRule>
    <cfRule type="cellIs" dxfId="813" priority="5" operator="equal">
      <formula>"MS"</formula>
    </cfRule>
    <cfRule type="cellIs" dxfId="812" priority="6" operator="equal">
      <formula>"MDL"</formula>
    </cfRule>
    <cfRule type="cellIs" dxfId="811" priority="7" operator="equal">
      <formula>"PQL"</formula>
    </cfRule>
    <cfRule type="cellIs" dxfId="810" priority="8" operator="equal">
      <formula>"LCS2"</formula>
    </cfRule>
    <cfRule type="cellIs" dxfId="809" priority="9" operator="equal">
      <formula>"LCSD"</formula>
    </cfRule>
    <cfRule type="cellIs" dxfId="808" priority="10" operator="equal">
      <formula>"LCS"</formula>
    </cfRule>
    <cfRule type="cellIs" dxfId="807" priority="11" operator="equal">
      <formula>"LCS"</formula>
    </cfRule>
    <cfRule type="cellIs" dxfId="806" priority="12" operator="equal">
      <formula>"BLANK"</formula>
    </cfRule>
  </conditionalFormatting>
  <conditionalFormatting sqref="G25:G49">
    <cfRule type="cellIs" dxfId="805" priority="48" operator="greaterThan">
      <formula>100</formula>
    </cfRule>
    <cfRule type="cellIs" dxfId="804" priority="49" operator="between">
      <formula>10</formula>
      <formula>99.9</formula>
    </cfRule>
    <cfRule type="cellIs" dxfId="803" priority="50" operator="between">
      <formula>1</formula>
      <formula>9.99</formula>
    </cfRule>
    <cfRule type="cellIs" dxfId="802" priority="51" operator="between">
      <formula>0.1</formula>
      <formula>0.999</formula>
    </cfRule>
    <cfRule type="cellIs" dxfId="801" priority="52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40" orientation="landscape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7D085899-ADAA-4F9F-A8D6-F5488D4569EF}">
            <x14:iconSet iconSet="3Symbols" custom="1">
              <x14:cfvo type="percent">
                <xm:f>0</xm:f>
              </x14:cfvo>
              <x14:cfvo type="num">
                <xm:f>0.995</xm:f>
              </x14:cfvo>
              <x14:cfvo type="num" gte="0">
                <xm:f>1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27AA-B5B9-4970-9E88-40C0C4C52813}">
  <sheetPr codeName="Hoja12">
    <tabColor rgb="FF92D050"/>
  </sheetPr>
  <dimension ref="A1:I43"/>
  <sheetViews>
    <sheetView workbookViewId="0">
      <selection activeCell="H43" sqref="H43"/>
    </sheetView>
  </sheetViews>
  <sheetFormatPr baseColWidth="10" defaultColWidth="10.6640625" defaultRowHeight="15" x14ac:dyDescent="0.25"/>
  <cols>
    <col min="1" max="1" width="18" style="14" customWidth="1"/>
    <col min="2" max="2" width="17.5" style="14" customWidth="1"/>
    <col min="3" max="3" width="13" style="14" customWidth="1"/>
    <col min="4" max="4" width="13.1640625" style="14" customWidth="1"/>
    <col min="5" max="5" width="14" style="14" customWidth="1"/>
    <col min="6" max="6" width="14.5" style="14" customWidth="1"/>
    <col min="7" max="7" width="15" style="14" customWidth="1"/>
    <col min="8" max="9" width="22.5" style="14" customWidth="1"/>
    <col min="10" max="16384" width="10.6640625" style="14"/>
  </cols>
  <sheetData>
    <row r="1" spans="1:9" x14ac:dyDescent="0.25">
      <c r="A1" s="1092" t="e" vm="1">
        <v>#VALUE!</v>
      </c>
      <c r="B1" s="1092"/>
      <c r="C1" s="1094" t="s">
        <v>170</v>
      </c>
      <c r="D1" s="1094"/>
      <c r="E1" s="1094"/>
      <c r="F1" s="1094"/>
      <c r="G1" s="1094"/>
      <c r="H1" s="1094"/>
      <c r="I1" s="1094"/>
    </row>
    <row r="2" spans="1:9" x14ac:dyDescent="0.25">
      <c r="A2" s="1093"/>
      <c r="B2" s="1093"/>
      <c r="C2" s="1094" t="s">
        <v>171</v>
      </c>
      <c r="D2" s="1094"/>
      <c r="E2" s="1094"/>
      <c r="F2" s="1094"/>
      <c r="G2" s="1094"/>
      <c r="H2" s="1094"/>
      <c r="I2" s="1094"/>
    </row>
    <row r="3" spans="1:9" x14ac:dyDescent="0.25">
      <c r="A3" s="1093"/>
      <c r="B3" s="1093"/>
      <c r="C3" s="1095" t="s">
        <v>313</v>
      </c>
      <c r="D3" s="1095"/>
      <c r="E3" s="1095"/>
      <c r="F3" s="1095"/>
      <c r="G3" s="1095"/>
      <c r="H3" s="1095"/>
      <c r="I3" s="1095"/>
    </row>
    <row r="4" spans="1:9" ht="30" x14ac:dyDescent="0.25">
      <c r="A4" s="1093"/>
      <c r="B4" s="1093"/>
      <c r="C4" s="1096"/>
      <c r="D4" s="1096"/>
      <c r="E4" s="11"/>
      <c r="F4" s="11"/>
      <c r="G4" s="12"/>
      <c r="H4" s="10" t="s">
        <v>235</v>
      </c>
      <c r="I4" s="13">
        <v>45244</v>
      </c>
    </row>
    <row r="5" spans="1:9" ht="15.75" thickBot="1" x14ac:dyDescent="0.3">
      <c r="A5" s="1093"/>
      <c r="B5" s="1093"/>
      <c r="C5" s="1097" t="s">
        <v>173</v>
      </c>
      <c r="D5" s="1097"/>
      <c r="E5" s="1098">
        <v>1</v>
      </c>
      <c r="F5" s="1098"/>
      <c r="G5" s="17"/>
      <c r="H5" s="15" t="s">
        <v>236</v>
      </c>
      <c r="I5" s="16" t="s">
        <v>174</v>
      </c>
    </row>
    <row r="6" spans="1:9" x14ac:dyDescent="0.25">
      <c r="A6" s="1083" t="e" vm="2">
        <v>#VALUE!</v>
      </c>
      <c r="B6" s="1084"/>
      <c r="C6" s="1084"/>
      <c r="D6" s="1084"/>
      <c r="E6" s="1084"/>
      <c r="F6" s="1084"/>
      <c r="G6" s="1084"/>
      <c r="H6" s="1084"/>
      <c r="I6" s="1085"/>
    </row>
    <row r="7" spans="1:9" x14ac:dyDescent="0.25">
      <c r="A7" s="1086"/>
      <c r="B7" s="1087"/>
      <c r="C7" s="1087"/>
      <c r="D7" s="1087"/>
      <c r="E7" s="1087"/>
      <c r="F7" s="1087"/>
      <c r="G7" s="1087"/>
      <c r="H7" s="1087"/>
      <c r="I7" s="1088"/>
    </row>
    <row r="8" spans="1:9" x14ac:dyDescent="0.25">
      <c r="A8" s="1086"/>
      <c r="B8" s="1087"/>
      <c r="C8" s="1087"/>
      <c r="D8" s="1087"/>
      <c r="E8" s="1087"/>
      <c r="F8" s="1087"/>
      <c r="G8" s="1087"/>
      <c r="H8" s="1087"/>
      <c r="I8" s="1088"/>
    </row>
    <row r="9" spans="1:9" x14ac:dyDescent="0.25">
      <c r="A9" s="1086"/>
      <c r="B9" s="1087"/>
      <c r="C9" s="1087"/>
      <c r="D9" s="1087"/>
      <c r="E9" s="1087"/>
      <c r="F9" s="1087"/>
      <c r="G9" s="1087"/>
      <c r="H9" s="1087"/>
      <c r="I9" s="1088"/>
    </row>
    <row r="10" spans="1:9" x14ac:dyDescent="0.25">
      <c r="A10" s="1086"/>
      <c r="B10" s="1087"/>
      <c r="C10" s="1087"/>
      <c r="D10" s="1087"/>
      <c r="E10" s="1087"/>
      <c r="F10" s="1087"/>
      <c r="G10" s="1087"/>
      <c r="H10" s="1087"/>
      <c r="I10" s="1088"/>
    </row>
    <row r="11" spans="1:9" x14ac:dyDescent="0.25">
      <c r="A11" s="1086"/>
      <c r="B11" s="1087"/>
      <c r="C11" s="1087"/>
      <c r="D11" s="1087"/>
      <c r="E11" s="1087"/>
      <c r="F11" s="1087"/>
      <c r="G11" s="1087"/>
      <c r="H11" s="1087"/>
      <c r="I11" s="1088"/>
    </row>
    <row r="12" spans="1:9" x14ac:dyDescent="0.25">
      <c r="A12" s="1086"/>
      <c r="B12" s="1087"/>
      <c r="C12" s="1087"/>
      <c r="D12" s="1087"/>
      <c r="E12" s="1087"/>
      <c r="F12" s="1087"/>
      <c r="G12" s="1087"/>
      <c r="H12" s="1087"/>
      <c r="I12" s="1088"/>
    </row>
    <row r="13" spans="1:9" x14ac:dyDescent="0.25">
      <c r="A13" s="1086"/>
      <c r="B13" s="1087"/>
      <c r="C13" s="1087"/>
      <c r="D13" s="1087"/>
      <c r="E13" s="1087"/>
      <c r="F13" s="1087"/>
      <c r="G13" s="1087"/>
      <c r="H13" s="1087"/>
      <c r="I13" s="1088"/>
    </row>
    <row r="14" spans="1:9" x14ac:dyDescent="0.25">
      <c r="A14" s="1086"/>
      <c r="B14" s="1087"/>
      <c r="C14" s="1087"/>
      <c r="D14" s="1087"/>
      <c r="E14" s="1087"/>
      <c r="F14" s="1087"/>
      <c r="G14" s="1087"/>
      <c r="H14" s="1087"/>
      <c r="I14" s="1088"/>
    </row>
    <row r="15" spans="1:9" x14ac:dyDescent="0.25">
      <c r="A15" s="1086"/>
      <c r="B15" s="1087"/>
      <c r="C15" s="1087"/>
      <c r="D15" s="1087"/>
      <c r="E15" s="1087"/>
      <c r="F15" s="1087"/>
      <c r="G15" s="1087"/>
      <c r="H15" s="1087"/>
      <c r="I15" s="1088"/>
    </row>
    <row r="16" spans="1:9" x14ac:dyDescent="0.25">
      <c r="A16" s="1086"/>
      <c r="B16" s="1087"/>
      <c r="C16" s="1087"/>
      <c r="D16" s="1087"/>
      <c r="E16" s="1087"/>
      <c r="F16" s="1087"/>
      <c r="G16" s="1087"/>
      <c r="H16" s="1087"/>
      <c r="I16" s="1088"/>
    </row>
    <row r="17" spans="1:9" x14ac:dyDescent="0.25">
      <c r="A17" s="1086"/>
      <c r="B17" s="1087"/>
      <c r="C17" s="1087"/>
      <c r="D17" s="1087"/>
      <c r="E17" s="1087"/>
      <c r="F17" s="1087"/>
      <c r="G17" s="1087"/>
      <c r="H17" s="1087"/>
      <c r="I17" s="1088"/>
    </row>
    <row r="18" spans="1:9" x14ac:dyDescent="0.25">
      <c r="A18" s="1086"/>
      <c r="B18" s="1087"/>
      <c r="C18" s="1087"/>
      <c r="D18" s="1087"/>
      <c r="E18" s="1087"/>
      <c r="F18" s="1087"/>
      <c r="G18" s="1087"/>
      <c r="H18" s="1087"/>
      <c r="I18" s="1088"/>
    </row>
    <row r="19" spans="1:9" x14ac:dyDescent="0.25">
      <c r="A19" s="1086"/>
      <c r="B19" s="1087"/>
      <c r="C19" s="1087"/>
      <c r="D19" s="1087"/>
      <c r="E19" s="1087"/>
      <c r="F19" s="1087"/>
      <c r="G19" s="1087"/>
      <c r="H19" s="1087"/>
      <c r="I19" s="1088"/>
    </row>
    <row r="20" spans="1:9" x14ac:dyDescent="0.25">
      <c r="A20" s="1086"/>
      <c r="B20" s="1087"/>
      <c r="C20" s="1087"/>
      <c r="D20" s="1087"/>
      <c r="E20" s="1087"/>
      <c r="F20" s="1087"/>
      <c r="G20" s="1087"/>
      <c r="H20" s="1087"/>
      <c r="I20" s="1088"/>
    </row>
    <row r="21" spans="1:9" x14ac:dyDescent="0.25">
      <c r="A21" s="1086"/>
      <c r="B21" s="1087"/>
      <c r="C21" s="1087"/>
      <c r="D21" s="1087"/>
      <c r="E21" s="1087"/>
      <c r="F21" s="1087"/>
      <c r="G21" s="1087"/>
      <c r="H21" s="1087"/>
      <c r="I21" s="1088"/>
    </row>
    <row r="22" spans="1:9" x14ac:dyDescent="0.25">
      <c r="A22" s="1086"/>
      <c r="B22" s="1087"/>
      <c r="C22" s="1087"/>
      <c r="D22" s="1087"/>
      <c r="E22" s="1087"/>
      <c r="F22" s="1087"/>
      <c r="G22" s="1087"/>
      <c r="H22" s="1087"/>
      <c r="I22" s="1088"/>
    </row>
    <row r="23" spans="1:9" x14ac:dyDescent="0.25">
      <c r="A23" s="1086"/>
      <c r="B23" s="1087"/>
      <c r="C23" s="1087"/>
      <c r="D23" s="1087"/>
      <c r="E23" s="1087"/>
      <c r="F23" s="1087"/>
      <c r="G23" s="1087"/>
      <c r="H23" s="1087"/>
      <c r="I23" s="1088"/>
    </row>
    <row r="24" spans="1:9" x14ac:dyDescent="0.25">
      <c r="A24" s="1086"/>
      <c r="B24" s="1087"/>
      <c r="C24" s="1087"/>
      <c r="D24" s="1087"/>
      <c r="E24" s="1087"/>
      <c r="F24" s="1087"/>
      <c r="G24" s="1087"/>
      <c r="H24" s="1087"/>
      <c r="I24" s="1088"/>
    </row>
    <row r="25" spans="1:9" x14ac:dyDescent="0.25">
      <c r="A25" s="1086"/>
      <c r="B25" s="1087"/>
      <c r="C25" s="1087"/>
      <c r="D25" s="1087"/>
      <c r="E25" s="1087"/>
      <c r="F25" s="1087"/>
      <c r="G25" s="1087"/>
      <c r="H25" s="1087"/>
      <c r="I25" s="1088"/>
    </row>
    <row r="26" spans="1:9" x14ac:dyDescent="0.25">
      <c r="A26" s="1086"/>
      <c r="B26" s="1087"/>
      <c r="C26" s="1087"/>
      <c r="D26" s="1087"/>
      <c r="E26" s="1087"/>
      <c r="F26" s="1087"/>
      <c r="G26" s="1087"/>
      <c r="H26" s="1087"/>
      <c r="I26" s="1088"/>
    </row>
    <row r="27" spans="1:9" x14ac:dyDescent="0.25">
      <c r="A27" s="1086"/>
      <c r="B27" s="1087"/>
      <c r="C27" s="1087"/>
      <c r="D27" s="1087"/>
      <c r="E27" s="1087"/>
      <c r="F27" s="1087"/>
      <c r="G27" s="1087"/>
      <c r="H27" s="1087"/>
      <c r="I27" s="1088"/>
    </row>
    <row r="28" spans="1:9" x14ac:dyDescent="0.25">
      <c r="A28" s="1086"/>
      <c r="B28" s="1087"/>
      <c r="C28" s="1087"/>
      <c r="D28" s="1087"/>
      <c r="E28" s="1087"/>
      <c r="F28" s="1087"/>
      <c r="G28" s="1087"/>
      <c r="H28" s="1087"/>
      <c r="I28" s="1088"/>
    </row>
    <row r="29" spans="1:9" x14ac:dyDescent="0.25">
      <c r="A29" s="1086"/>
      <c r="B29" s="1087"/>
      <c r="C29" s="1087"/>
      <c r="D29" s="1087"/>
      <c r="E29" s="1087"/>
      <c r="F29" s="1087"/>
      <c r="G29" s="1087"/>
      <c r="H29" s="1087"/>
      <c r="I29" s="1088"/>
    </row>
    <row r="30" spans="1:9" x14ac:dyDescent="0.25">
      <c r="A30" s="1086"/>
      <c r="B30" s="1087"/>
      <c r="C30" s="1087"/>
      <c r="D30" s="1087"/>
      <c r="E30" s="1087"/>
      <c r="F30" s="1087"/>
      <c r="G30" s="1087"/>
      <c r="H30" s="1087"/>
      <c r="I30" s="1088"/>
    </row>
    <row r="31" spans="1:9" x14ac:dyDescent="0.25">
      <c r="A31" s="1086"/>
      <c r="B31" s="1087"/>
      <c r="C31" s="1087"/>
      <c r="D31" s="1087"/>
      <c r="E31" s="1087"/>
      <c r="F31" s="1087"/>
      <c r="G31" s="1087"/>
      <c r="H31" s="1087"/>
      <c r="I31" s="1088"/>
    </row>
    <row r="32" spans="1:9" x14ac:dyDescent="0.25">
      <c r="A32" s="1086"/>
      <c r="B32" s="1087"/>
      <c r="C32" s="1087"/>
      <c r="D32" s="1087"/>
      <c r="E32" s="1087"/>
      <c r="F32" s="1087"/>
      <c r="G32" s="1087"/>
      <c r="H32" s="1087"/>
      <c r="I32" s="1088"/>
    </row>
    <row r="33" spans="1:9" x14ac:dyDescent="0.25">
      <c r="A33" s="1086"/>
      <c r="B33" s="1087"/>
      <c r="C33" s="1087"/>
      <c r="D33" s="1087"/>
      <c r="E33" s="1087"/>
      <c r="F33" s="1087"/>
      <c r="G33" s="1087"/>
      <c r="H33" s="1087"/>
      <c r="I33" s="1088"/>
    </row>
    <row r="34" spans="1:9" x14ac:dyDescent="0.25">
      <c r="A34" s="1086"/>
      <c r="B34" s="1087"/>
      <c r="C34" s="1087"/>
      <c r="D34" s="1087"/>
      <c r="E34" s="1087"/>
      <c r="F34" s="1087"/>
      <c r="G34" s="1087"/>
      <c r="H34" s="1087"/>
      <c r="I34" s="1088"/>
    </row>
    <row r="35" spans="1:9" x14ac:dyDescent="0.25">
      <c r="A35" s="1086"/>
      <c r="B35" s="1087"/>
      <c r="C35" s="1087"/>
      <c r="D35" s="1087"/>
      <c r="E35" s="1087"/>
      <c r="F35" s="1087"/>
      <c r="G35" s="1087"/>
      <c r="H35" s="1087"/>
      <c r="I35" s="1088"/>
    </row>
    <row r="36" spans="1:9" x14ac:dyDescent="0.25">
      <c r="A36" s="1086"/>
      <c r="B36" s="1087"/>
      <c r="C36" s="1087"/>
      <c r="D36" s="1087"/>
      <c r="E36" s="1087"/>
      <c r="F36" s="1087"/>
      <c r="G36" s="1087"/>
      <c r="H36" s="1087"/>
      <c r="I36" s="1088"/>
    </row>
    <row r="37" spans="1:9" x14ac:dyDescent="0.25">
      <c r="A37" s="1086"/>
      <c r="B37" s="1087"/>
      <c r="C37" s="1087"/>
      <c r="D37" s="1087"/>
      <c r="E37" s="1087"/>
      <c r="F37" s="1087"/>
      <c r="G37" s="1087"/>
      <c r="H37" s="1087"/>
      <c r="I37" s="1088"/>
    </row>
    <row r="38" spans="1:9" x14ac:dyDescent="0.25">
      <c r="A38" s="1086"/>
      <c r="B38" s="1087"/>
      <c r="C38" s="1087"/>
      <c r="D38" s="1087"/>
      <c r="E38" s="1087"/>
      <c r="F38" s="1087"/>
      <c r="G38" s="1087"/>
      <c r="H38" s="1087"/>
      <c r="I38" s="1088"/>
    </row>
    <row r="39" spans="1:9" x14ac:dyDescent="0.25">
      <c r="A39" s="1086"/>
      <c r="B39" s="1087"/>
      <c r="C39" s="1087"/>
      <c r="D39" s="1087"/>
      <c r="E39" s="1087"/>
      <c r="F39" s="1087"/>
      <c r="G39" s="1087"/>
      <c r="H39" s="1087"/>
      <c r="I39" s="1088"/>
    </row>
    <row r="40" spans="1:9" x14ac:dyDescent="0.25">
      <c r="A40" s="1086"/>
      <c r="B40" s="1087"/>
      <c r="C40" s="1087"/>
      <c r="D40" s="1087"/>
      <c r="E40" s="1087"/>
      <c r="F40" s="1087"/>
      <c r="G40" s="1087"/>
      <c r="H40" s="1087"/>
      <c r="I40" s="1088"/>
    </row>
    <row r="41" spans="1:9" x14ac:dyDescent="0.25">
      <c r="A41" s="1086"/>
      <c r="B41" s="1087"/>
      <c r="C41" s="1087"/>
      <c r="D41" s="1087"/>
      <c r="E41" s="1087"/>
      <c r="F41" s="1087"/>
      <c r="G41" s="1087"/>
      <c r="H41" s="1087"/>
      <c r="I41" s="1088"/>
    </row>
    <row r="42" spans="1:9" ht="15.75" thickBot="1" x14ac:dyDescent="0.3">
      <c r="A42" s="1089"/>
      <c r="B42" s="1090"/>
      <c r="C42" s="1090"/>
      <c r="D42" s="1090"/>
      <c r="E42" s="1090"/>
      <c r="F42" s="1090"/>
      <c r="G42" s="1090"/>
      <c r="H42" s="1090"/>
      <c r="I42" s="1091"/>
    </row>
    <row r="43" spans="1:9" x14ac:dyDescent="0.25">
      <c r="H43" s="208"/>
    </row>
  </sheetData>
  <mergeCells count="8">
    <mergeCell ref="A6:I42"/>
    <mergeCell ref="A1:B5"/>
    <mergeCell ref="C1:I1"/>
    <mergeCell ref="C2:I2"/>
    <mergeCell ref="C3:I3"/>
    <mergeCell ref="C4:D4"/>
    <mergeCell ref="C5:D5"/>
    <mergeCell ref="E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096B-0A1D-451F-939D-7B7EDA25EC35}">
  <sheetPr codeName="Hoja13">
    <tabColor rgb="FF00B050"/>
  </sheetPr>
  <dimension ref="A1:L56"/>
  <sheetViews>
    <sheetView showGridLines="0" topLeftCell="A12" zoomScale="80" zoomScaleNormal="80" workbookViewId="0">
      <selection activeCell="J23" sqref="J23:J24"/>
    </sheetView>
  </sheetViews>
  <sheetFormatPr baseColWidth="10" defaultColWidth="13.33203125" defaultRowHeight="0" customHeight="1" zeroHeight="1" x14ac:dyDescent="0.2"/>
  <cols>
    <col min="1" max="1" width="23.6640625" style="566" customWidth="1"/>
    <col min="2" max="2" width="49.33203125" style="566" bestFit="1" customWidth="1"/>
    <col min="3" max="3" width="19.83203125" style="566" customWidth="1"/>
    <col min="4" max="4" width="17.1640625" style="566" customWidth="1"/>
    <col min="5" max="5" width="17.6640625" style="566" customWidth="1"/>
    <col min="6" max="6" width="18" style="566" customWidth="1"/>
    <col min="7" max="7" width="27" style="566" customWidth="1"/>
    <col min="8" max="8" width="14.33203125" style="566" customWidth="1"/>
    <col min="9" max="9" width="15.83203125" style="566" hidden="1" customWidth="1"/>
    <col min="10" max="10" width="17.5" style="566" customWidth="1"/>
    <col min="11" max="11" width="29.83203125" style="566" customWidth="1"/>
    <col min="12" max="12" width="30.6640625" style="566" customWidth="1"/>
    <col min="13" max="14" width="13.33203125" style="566"/>
    <col min="15" max="15" width="25" style="566" customWidth="1"/>
    <col min="16" max="16" width="27.6640625" style="566" customWidth="1"/>
    <col min="17" max="16384" width="13.33203125" style="566"/>
  </cols>
  <sheetData>
    <row r="1" spans="1:12" s="482" customFormat="1" ht="15" hidden="1" x14ac:dyDescent="0.2">
      <c r="A1" s="535"/>
      <c r="B1" s="535"/>
      <c r="C1" s="536"/>
      <c r="D1" s="536"/>
      <c r="E1" s="536"/>
      <c r="F1" s="536"/>
      <c r="G1" s="536"/>
      <c r="H1" s="536"/>
      <c r="I1" s="536"/>
      <c r="J1" s="536"/>
      <c r="K1" s="536"/>
      <c r="L1" s="536"/>
    </row>
    <row r="2" spans="1:12" s="395" customFormat="1" ht="22.5" customHeight="1" x14ac:dyDescent="0.2">
      <c r="A2" s="1112" t="e" vm="1">
        <v>#VALUE!</v>
      </c>
      <c r="B2" s="1112"/>
      <c r="C2" s="1115" t="s">
        <v>170</v>
      </c>
      <c r="D2" s="1115"/>
      <c r="E2" s="1115"/>
      <c r="F2" s="1115"/>
      <c r="G2" s="1115"/>
      <c r="H2" s="1115"/>
      <c r="I2" s="1115"/>
      <c r="J2" s="1115"/>
      <c r="K2" s="1115"/>
      <c r="L2" s="1115"/>
    </row>
    <row r="3" spans="1:12" s="395" customFormat="1" ht="22.5" customHeight="1" x14ac:dyDescent="0.2">
      <c r="A3" s="1113"/>
      <c r="B3" s="1113"/>
      <c r="C3" s="1078" t="s">
        <v>171</v>
      </c>
      <c r="D3" s="1078"/>
      <c r="E3" s="1078"/>
      <c r="F3" s="1078"/>
      <c r="G3" s="1078"/>
      <c r="H3" s="1078"/>
      <c r="I3" s="1078"/>
      <c r="J3" s="1078"/>
      <c r="K3" s="1078"/>
      <c r="L3" s="1078"/>
    </row>
    <row r="4" spans="1:12" s="395" customFormat="1" ht="22.5" customHeight="1" x14ac:dyDescent="0.2">
      <c r="A4" s="1113"/>
      <c r="B4" s="1113"/>
      <c r="C4" s="1116" t="s">
        <v>332</v>
      </c>
      <c r="D4" s="1116"/>
      <c r="E4" s="1116"/>
      <c r="F4" s="1116"/>
      <c r="G4" s="1116"/>
      <c r="H4" s="1116"/>
      <c r="I4" s="1116"/>
      <c r="J4" s="1116"/>
      <c r="K4" s="1116"/>
      <c r="L4" s="1116"/>
    </row>
    <row r="5" spans="1:12" s="395" customFormat="1" ht="22.5" customHeight="1" x14ac:dyDescent="0.2">
      <c r="A5" s="1113"/>
      <c r="B5" s="1113"/>
      <c r="C5" s="1048"/>
      <c r="D5" s="1048"/>
      <c r="E5" s="1117"/>
      <c r="F5" s="1117"/>
      <c r="G5" s="416"/>
      <c r="H5" s="1081" t="s">
        <v>235</v>
      </c>
      <c r="I5" s="1081"/>
      <c r="J5" s="1081"/>
      <c r="K5" s="1118">
        <v>45244</v>
      </c>
      <c r="L5" s="1118"/>
    </row>
    <row r="6" spans="1:12" s="395" customFormat="1" ht="22.5" customHeight="1" x14ac:dyDescent="0.2">
      <c r="A6" s="1114"/>
      <c r="B6" s="1114"/>
      <c r="C6" s="1048" t="s">
        <v>173</v>
      </c>
      <c r="D6" s="1048"/>
      <c r="E6" s="1119">
        <v>1</v>
      </c>
      <c r="F6" s="1119"/>
      <c r="G6" s="418"/>
      <c r="H6" s="1081" t="s">
        <v>236</v>
      </c>
      <c r="I6" s="1081"/>
      <c r="J6" s="1081"/>
      <c r="K6" s="1118" t="s">
        <v>174</v>
      </c>
      <c r="L6" s="1118"/>
    </row>
    <row r="7" spans="1:12" s="395" customFormat="1" ht="15" hidden="1" x14ac:dyDescent="0.2"/>
    <row r="8" spans="1:12" s="395" customFormat="1" ht="12.6" customHeight="1" x14ac:dyDescent="0.2">
      <c r="F8" s="1107"/>
      <c r="G8" s="1107"/>
      <c r="H8" s="1107"/>
      <c r="I8" s="1111"/>
      <c r="J8" s="1111"/>
      <c r="K8" s="1111"/>
      <c r="L8" s="1111"/>
    </row>
    <row r="9" spans="1:12" s="395" customFormat="1" ht="15.75" customHeight="1" x14ac:dyDescent="0.25">
      <c r="F9" s="483"/>
      <c r="G9" s="483"/>
      <c r="I9" s="484"/>
      <c r="J9" s="484"/>
      <c r="K9" s="350"/>
      <c r="L9" s="204" t="s">
        <v>216</v>
      </c>
    </row>
    <row r="10" spans="1:12" s="395" customFormat="1" ht="15" customHeight="1" x14ac:dyDescent="0.25">
      <c r="A10" s="1108" t="s">
        <v>176</v>
      </c>
      <c r="B10" s="1108" t="s">
        <v>177</v>
      </c>
      <c r="C10" s="1108"/>
      <c r="D10" s="1108"/>
      <c r="E10" s="1108"/>
      <c r="F10" s="483"/>
      <c r="G10" s="483"/>
      <c r="H10" s="539"/>
      <c r="I10" s="537"/>
      <c r="J10" s="537"/>
      <c r="K10" s="206" t="s">
        <v>333</v>
      </c>
      <c r="L10" s="207"/>
    </row>
    <row r="11" spans="1:12" s="395" customFormat="1" ht="15" customHeight="1" x14ac:dyDescent="0.25">
      <c r="A11" s="1108"/>
      <c r="B11" s="1108" t="s">
        <v>265</v>
      </c>
      <c r="C11" s="1108"/>
      <c r="D11" s="1108"/>
      <c r="E11" s="1108"/>
      <c r="F11" s="483"/>
      <c r="G11" s="483"/>
      <c r="H11" s="325"/>
      <c r="K11" s="357" t="s">
        <v>334</v>
      </c>
      <c r="L11" s="210"/>
    </row>
    <row r="12" spans="1:12" s="395" customFormat="1" ht="15" customHeight="1" x14ac:dyDescent="0.25">
      <c r="A12" s="538"/>
      <c r="B12" s="1108" t="s">
        <v>335</v>
      </c>
      <c r="C12" s="1108"/>
      <c r="D12" s="1108"/>
      <c r="E12" s="538"/>
      <c r="F12" s="483"/>
      <c r="G12" s="483"/>
      <c r="H12" s="325"/>
      <c r="K12" s="357" t="s">
        <v>336</v>
      </c>
      <c r="L12" s="210"/>
    </row>
    <row r="13" spans="1:12" s="395" customFormat="1" ht="15" customHeight="1" x14ac:dyDescent="0.25">
      <c r="A13" s="540"/>
      <c r="B13" s="1108" t="s">
        <v>337</v>
      </c>
      <c r="C13" s="1108"/>
      <c r="D13" s="1108"/>
      <c r="E13" s="538"/>
      <c r="G13" s="483"/>
      <c r="H13" s="325"/>
      <c r="K13" s="351" t="s">
        <v>338</v>
      </c>
      <c r="L13" s="210"/>
    </row>
    <row r="14" spans="1:12" s="395" customFormat="1" ht="15" customHeight="1" x14ac:dyDescent="0.2">
      <c r="G14" s="350"/>
    </row>
    <row r="15" spans="1:12" s="395" customFormat="1" ht="15" customHeight="1" x14ac:dyDescent="0.25">
      <c r="G15" s="329"/>
      <c r="K15" s="206" t="s">
        <v>339</v>
      </c>
      <c r="L15" s="541"/>
    </row>
    <row r="16" spans="1:12" s="395" customFormat="1" ht="15" customHeight="1" x14ac:dyDescent="0.25">
      <c r="G16" s="329"/>
      <c r="K16" s="357" t="s">
        <v>340</v>
      </c>
      <c r="L16" s="542" t="s">
        <v>341</v>
      </c>
    </row>
    <row r="17" spans="1:12" s="395" customFormat="1" ht="15" customHeight="1" thickBot="1" x14ac:dyDescent="0.3">
      <c r="A17" s="329"/>
      <c r="B17" s="204" t="s">
        <v>320</v>
      </c>
      <c r="C17" s="204"/>
      <c r="D17" s="204" t="s">
        <v>321</v>
      </c>
      <c r="E17" s="350"/>
      <c r="F17" s="350"/>
      <c r="G17" s="329"/>
      <c r="K17" s="357" t="s">
        <v>342</v>
      </c>
      <c r="L17" s="210" t="s">
        <v>343</v>
      </c>
    </row>
    <row r="18" spans="1:12" s="395" customFormat="1" ht="15" customHeight="1" x14ac:dyDescent="0.25">
      <c r="A18" s="353" t="s">
        <v>322</v>
      </c>
      <c r="B18" s="354"/>
      <c r="C18" s="355"/>
      <c r="D18" s="486"/>
      <c r="E18" s="1109" t="s">
        <v>323</v>
      </c>
      <c r="F18" s="1110"/>
      <c r="G18" s="329"/>
      <c r="K18" s="357" t="s">
        <v>178</v>
      </c>
      <c r="L18" s="210" t="s">
        <v>244</v>
      </c>
    </row>
    <row r="19" spans="1:12" s="395" customFormat="1" ht="15" customHeight="1" thickBot="1" x14ac:dyDescent="0.3">
      <c r="A19" s="353" t="s">
        <v>324</v>
      </c>
      <c r="B19" s="358"/>
      <c r="C19" s="398"/>
      <c r="D19" s="360"/>
      <c r="E19" s="361" t="s">
        <v>613</v>
      </c>
      <c r="F19" s="362" t="s">
        <v>614</v>
      </c>
      <c r="G19" s="543"/>
      <c r="K19" s="357" t="s">
        <v>325</v>
      </c>
      <c r="L19" s="210" t="s">
        <v>326</v>
      </c>
    </row>
    <row r="20" spans="1:12" s="395" customFormat="1" ht="15" customHeight="1" x14ac:dyDescent="0.25">
      <c r="A20" s="353"/>
      <c r="B20" s="544"/>
      <c r="C20" s="544"/>
      <c r="D20" s="545"/>
      <c r="E20" s="546"/>
      <c r="F20" s="543"/>
      <c r="G20" s="543"/>
      <c r="K20" s="351" t="s">
        <v>344</v>
      </c>
      <c r="L20" s="210" t="s">
        <v>345</v>
      </c>
    </row>
    <row r="21" spans="1:12" s="395" customFormat="1" ht="15" customHeight="1" thickBot="1" x14ac:dyDescent="0.3">
      <c r="A21" s="353"/>
      <c r="B21" s="544"/>
      <c r="C21" s="544"/>
      <c r="D21" s="545"/>
      <c r="E21" s="546"/>
      <c r="F21" s="543"/>
      <c r="G21" s="543"/>
      <c r="K21" s="353"/>
      <c r="L21" s="547"/>
    </row>
    <row r="22" spans="1:12" s="395" customFormat="1" ht="19.5" customHeight="1" thickBot="1" x14ac:dyDescent="0.25">
      <c r="A22" s="396"/>
      <c r="B22" s="396"/>
      <c r="C22" s="396"/>
      <c r="D22" s="396"/>
      <c r="E22" s="396"/>
      <c r="F22" s="548"/>
      <c r="G22" s="548"/>
      <c r="H22" s="396"/>
      <c r="I22" s="396"/>
      <c r="J22" s="396"/>
      <c r="K22" s="549" t="s">
        <v>346</v>
      </c>
      <c r="L22" s="549" t="s">
        <v>347</v>
      </c>
    </row>
    <row r="23" spans="1:12" s="550" customFormat="1" ht="28.5" customHeight="1" x14ac:dyDescent="0.2">
      <c r="A23" s="1034" t="s">
        <v>203</v>
      </c>
      <c r="B23" s="1034" t="s">
        <v>204</v>
      </c>
      <c r="C23" s="1034" t="s">
        <v>348</v>
      </c>
      <c r="D23" s="1034" t="s">
        <v>311</v>
      </c>
      <c r="E23" s="1034" t="s">
        <v>349</v>
      </c>
      <c r="F23" s="1034" t="s">
        <v>350</v>
      </c>
      <c r="G23" s="1034" t="s">
        <v>351</v>
      </c>
      <c r="H23" s="1034" t="s">
        <v>259</v>
      </c>
      <c r="I23" s="1100" t="s">
        <v>352</v>
      </c>
      <c r="J23" s="1061" t="s">
        <v>353</v>
      </c>
      <c r="K23" s="1063" t="s">
        <v>211</v>
      </c>
      <c r="L23" s="1102"/>
    </row>
    <row r="24" spans="1:12" s="550" customFormat="1" ht="28.5" customHeight="1" thickBot="1" x14ac:dyDescent="0.25">
      <c r="A24" s="1035"/>
      <c r="B24" s="1035"/>
      <c r="C24" s="1035"/>
      <c r="D24" s="1035"/>
      <c r="E24" s="1035"/>
      <c r="F24" s="1035"/>
      <c r="G24" s="1035"/>
      <c r="H24" s="1035"/>
      <c r="I24" s="1101"/>
      <c r="J24" s="1062"/>
      <c r="K24" s="1065"/>
      <c r="L24" s="1066"/>
    </row>
    <row r="25" spans="1:12" s="550" customFormat="1" ht="17.25" customHeight="1" x14ac:dyDescent="0.2">
      <c r="A25" s="102">
        <v>45730.364583333343</v>
      </c>
      <c r="B25" s="103" t="s">
        <v>214</v>
      </c>
      <c r="C25" s="551">
        <v>39.5623</v>
      </c>
      <c r="D25" s="552">
        <v>1000</v>
      </c>
      <c r="E25" s="553">
        <v>39.562399999999997</v>
      </c>
      <c r="F25" s="553">
        <v>39.562100000000001</v>
      </c>
      <c r="G25" s="512">
        <f>IF(A25="","",ABS(E25-F25))</f>
        <v>2.9999999999574811E-4</v>
      </c>
      <c r="H25" s="554" t="s">
        <v>253</v>
      </c>
      <c r="I25" s="555" t="str">
        <f>IF(A25="","",IF((((F25-C25)*1000*1000)/D25)&lt;3,"3,00 U",((F25-C25)*1000*1000)/D25))</f>
        <v>3,00 U</v>
      </c>
      <c r="J25" s="556" t="str">
        <f>IF(A25="","",IF(I25&lt;5,ROUND(I25,2)&amp;" I",I25))</f>
        <v>3,00 U</v>
      </c>
      <c r="K25" s="557"/>
      <c r="L25" s="558"/>
    </row>
    <row r="26" spans="1:12" s="550" customFormat="1" ht="17.25" customHeight="1" x14ac:dyDescent="0.2">
      <c r="A26" s="102">
        <v>45730.365972222222</v>
      </c>
      <c r="B26" s="111" t="s">
        <v>215</v>
      </c>
      <c r="C26" s="551">
        <v>40.5623</v>
      </c>
      <c r="D26" s="552">
        <v>1000</v>
      </c>
      <c r="E26" s="551">
        <v>40.582099999999997</v>
      </c>
      <c r="F26" s="551">
        <v>40.582299999999996</v>
      </c>
      <c r="G26" s="512">
        <f t="shared" ref="G26:G30" si="0">IF(A26="","",ABS(E26-F26))</f>
        <v>1.9999999999953388E-4</v>
      </c>
      <c r="H26" s="554" t="s">
        <v>253</v>
      </c>
      <c r="I26" s="559">
        <f t="shared" ref="I26:I49" si="1">IF(A26="","",IF((((F26-C26)*1000*1000)/D26)&lt;3,"3,00 U",((F26-C26)*1000*1000)/D26))</f>
        <v>19.999999999996021</v>
      </c>
      <c r="J26" s="556">
        <f t="shared" ref="J26:J30" si="2">IF(A26="","",IF(I26&lt;5,ROUND(I26,2)&amp;" I",I26))</f>
        <v>19.999999999996021</v>
      </c>
      <c r="K26" s="560">
        <f>J26/20</f>
        <v>0.99999999999980105</v>
      </c>
      <c r="L26" s="558"/>
    </row>
    <row r="27" spans="1:12" s="550" customFormat="1" ht="17.25" customHeight="1" x14ac:dyDescent="0.2">
      <c r="A27" s="102">
        <v>45730.367360995369</v>
      </c>
      <c r="B27" s="111" t="s">
        <v>217</v>
      </c>
      <c r="C27" s="551">
        <v>41.256500000000003</v>
      </c>
      <c r="D27" s="552">
        <v>1000</v>
      </c>
      <c r="E27" s="551">
        <v>41.356200000000001</v>
      </c>
      <c r="F27" s="551">
        <v>41.356400000000001</v>
      </c>
      <c r="G27" s="512">
        <f t="shared" si="0"/>
        <v>1.9999999999953388E-4</v>
      </c>
      <c r="H27" s="554" t="s">
        <v>253</v>
      </c>
      <c r="I27" s="559">
        <f t="shared" si="1"/>
        <v>99.899999999998101</v>
      </c>
      <c r="J27" s="556">
        <f t="shared" si="2"/>
        <v>99.899999999998101</v>
      </c>
      <c r="K27" s="560">
        <f>J27/100</f>
        <v>0.99899999999998101</v>
      </c>
      <c r="L27" s="561"/>
    </row>
    <row r="28" spans="1:12" s="550" customFormat="1" ht="17.25" customHeight="1" x14ac:dyDescent="0.2">
      <c r="A28" s="102">
        <v>45730.36874982639</v>
      </c>
      <c r="B28" s="111" t="s">
        <v>219</v>
      </c>
      <c r="C28" s="551">
        <v>42.5869</v>
      </c>
      <c r="D28" s="552">
        <v>1000</v>
      </c>
      <c r="E28" s="551">
        <v>43.526400000000002</v>
      </c>
      <c r="F28" s="551">
        <v>43.526400000000002</v>
      </c>
      <c r="G28" s="512">
        <f t="shared" si="0"/>
        <v>0</v>
      </c>
      <c r="H28" s="554" t="s">
        <v>253</v>
      </c>
      <c r="I28" s="559">
        <f t="shared" si="1"/>
        <v>939.5000000000025</v>
      </c>
      <c r="J28" s="556">
        <f t="shared" si="2"/>
        <v>939.5000000000025</v>
      </c>
      <c r="K28" s="241">
        <f>ABS(J28-J29)/AVERAGE(J28:J29)</f>
        <v>4.0616854908780767E-2</v>
      </c>
      <c r="L28" s="558"/>
    </row>
    <row r="29" spans="1:12" s="550" customFormat="1" ht="17.25" customHeight="1" x14ac:dyDescent="0.2">
      <c r="A29" s="102">
        <v>45730.37013865741</v>
      </c>
      <c r="B29" s="111" t="s">
        <v>223</v>
      </c>
      <c r="C29" s="562">
        <v>43.254100000000001</v>
      </c>
      <c r="D29" s="552">
        <v>1000</v>
      </c>
      <c r="E29" s="562">
        <v>44.156199999999998</v>
      </c>
      <c r="F29" s="562">
        <v>44.156199999999998</v>
      </c>
      <c r="G29" s="512">
        <f t="shared" si="0"/>
        <v>0</v>
      </c>
      <c r="H29" s="554" t="s">
        <v>253</v>
      </c>
      <c r="I29" s="559">
        <f t="shared" si="1"/>
        <v>902.09999999999718</v>
      </c>
      <c r="J29" s="556">
        <f t="shared" si="2"/>
        <v>902.09999999999718</v>
      </c>
      <c r="K29" s="563"/>
      <c r="L29" s="558"/>
    </row>
    <row r="30" spans="1:12" s="550" customFormat="1" ht="17.25" customHeight="1" x14ac:dyDescent="0.2">
      <c r="A30" s="102">
        <v>45730.371527488423</v>
      </c>
      <c r="B30" s="104" t="s">
        <v>56</v>
      </c>
      <c r="C30" s="551">
        <v>44.363433333333298</v>
      </c>
      <c r="D30" s="552">
        <v>1000</v>
      </c>
      <c r="E30" s="551">
        <v>45.956200000000003</v>
      </c>
      <c r="F30" s="551">
        <v>45.956200000000003</v>
      </c>
      <c r="G30" s="512">
        <f t="shared" si="0"/>
        <v>0</v>
      </c>
      <c r="H30" s="554" t="s">
        <v>253</v>
      </c>
      <c r="I30" s="559">
        <f t="shared" si="1"/>
        <v>1592.7666666667051</v>
      </c>
      <c r="J30" s="556">
        <f t="shared" si="2"/>
        <v>1592.7666666667051</v>
      </c>
      <c r="K30" s="563"/>
      <c r="L30" s="558"/>
    </row>
    <row r="31" spans="1:12" s="550" customFormat="1" ht="17.25" customHeight="1" x14ac:dyDescent="0.2">
      <c r="A31" s="102">
        <v>45730.372916319437</v>
      </c>
      <c r="B31" s="104" t="s">
        <v>60</v>
      </c>
      <c r="C31" s="551">
        <v>45.3622333333333</v>
      </c>
      <c r="D31" s="552">
        <v>1000</v>
      </c>
      <c r="E31" s="551">
        <v>47.212699999999998</v>
      </c>
      <c r="F31" s="551">
        <v>47.212699999999998</v>
      </c>
      <c r="G31" s="512">
        <f t="shared" ref="G31:G49" si="3">IF(A31="","",ABS(E31-F31))</f>
        <v>0</v>
      </c>
      <c r="H31" s="554" t="s">
        <v>253</v>
      </c>
      <c r="I31" s="559">
        <f t="shared" si="1"/>
        <v>1850.4666666666978</v>
      </c>
      <c r="J31" s="556">
        <f t="shared" ref="J31:J49" si="4">IF(A31="","",IF(I31&lt;5,ROUND(I31,2)&amp;" I",I31))</f>
        <v>1850.4666666666978</v>
      </c>
      <c r="K31" s="563"/>
      <c r="L31" s="558"/>
    </row>
    <row r="32" spans="1:12" s="550" customFormat="1" ht="17.25" customHeight="1" x14ac:dyDescent="0.2">
      <c r="A32" s="102">
        <v>45730.374305150457</v>
      </c>
      <c r="B32" s="104" t="s">
        <v>63</v>
      </c>
      <c r="C32" s="562">
        <v>46.361033333333303</v>
      </c>
      <c r="D32" s="552">
        <v>1000</v>
      </c>
      <c r="E32" s="562">
        <v>48.6126</v>
      </c>
      <c r="F32" s="562">
        <v>48.6126</v>
      </c>
      <c r="G32" s="512">
        <f t="shared" si="3"/>
        <v>0</v>
      </c>
      <c r="H32" s="554" t="s">
        <v>253</v>
      </c>
      <c r="I32" s="559">
        <f t="shared" si="1"/>
        <v>2251.5666666666975</v>
      </c>
      <c r="J32" s="556">
        <f t="shared" si="4"/>
        <v>2251.5666666666975</v>
      </c>
      <c r="K32" s="563"/>
      <c r="L32" s="558"/>
    </row>
    <row r="33" spans="1:12" s="550" customFormat="1" ht="17.25" customHeight="1" x14ac:dyDescent="0.2">
      <c r="A33" s="102">
        <v>45730.375693981478</v>
      </c>
      <c r="B33" s="104" t="s">
        <v>66</v>
      </c>
      <c r="C33" s="551">
        <v>47.359833333333299</v>
      </c>
      <c r="D33" s="552">
        <v>1000</v>
      </c>
      <c r="E33" s="551">
        <v>50.012500000000003</v>
      </c>
      <c r="F33" s="551">
        <v>50.012500000000003</v>
      </c>
      <c r="G33" s="512">
        <f t="shared" si="3"/>
        <v>0</v>
      </c>
      <c r="H33" s="554" t="s">
        <v>253</v>
      </c>
      <c r="I33" s="559">
        <f t="shared" si="1"/>
        <v>2652.6666666667043</v>
      </c>
      <c r="J33" s="556">
        <f t="shared" si="4"/>
        <v>2652.6666666667043</v>
      </c>
      <c r="K33" s="563"/>
      <c r="L33" s="558"/>
    </row>
    <row r="34" spans="1:12" s="550" customFormat="1" ht="17.25" customHeight="1" x14ac:dyDescent="0.2">
      <c r="A34" s="102">
        <v>45730.377082812498</v>
      </c>
      <c r="B34" s="104" t="s">
        <v>68</v>
      </c>
      <c r="C34" s="551">
        <v>48.358633333333302</v>
      </c>
      <c r="D34" s="552">
        <v>1000</v>
      </c>
      <c r="E34" s="551">
        <v>51.412399999999998</v>
      </c>
      <c r="F34" s="551">
        <v>51.412399999999998</v>
      </c>
      <c r="G34" s="512">
        <f t="shared" si="3"/>
        <v>0</v>
      </c>
      <c r="H34" s="554" t="s">
        <v>253</v>
      </c>
      <c r="I34" s="559">
        <f t="shared" si="1"/>
        <v>3053.7666666666964</v>
      </c>
      <c r="J34" s="556">
        <f t="shared" si="4"/>
        <v>3053.7666666666964</v>
      </c>
      <c r="K34" s="563"/>
      <c r="L34" s="558"/>
    </row>
    <row r="35" spans="1:12" s="550" customFormat="1" ht="17.25" customHeight="1" x14ac:dyDescent="0.2">
      <c r="A35" s="102">
        <v>45730.378471643518</v>
      </c>
      <c r="B35" s="104" t="s">
        <v>71</v>
      </c>
      <c r="C35" s="562">
        <v>49.357433333333297</v>
      </c>
      <c r="D35" s="552">
        <v>1000</v>
      </c>
      <c r="E35" s="562">
        <v>52.8123</v>
      </c>
      <c r="F35" s="562">
        <v>52.8123</v>
      </c>
      <c r="G35" s="512">
        <f t="shared" si="3"/>
        <v>0</v>
      </c>
      <c r="H35" s="554" t="s">
        <v>253</v>
      </c>
      <c r="I35" s="559">
        <f t="shared" si="1"/>
        <v>3454.8666666667032</v>
      </c>
      <c r="J35" s="556">
        <f t="shared" si="4"/>
        <v>3454.8666666667032</v>
      </c>
      <c r="K35" s="563"/>
      <c r="L35" s="558"/>
    </row>
    <row r="36" spans="1:12" s="550" customFormat="1" ht="17.25" customHeight="1" x14ac:dyDescent="0.2">
      <c r="A36" s="102">
        <v>45730.379860474539</v>
      </c>
      <c r="B36" s="104" t="s">
        <v>73</v>
      </c>
      <c r="C36" s="551">
        <v>50.3562333333333</v>
      </c>
      <c r="D36" s="552">
        <v>1000</v>
      </c>
      <c r="E36" s="551">
        <v>54.212200000000003</v>
      </c>
      <c r="F36" s="551">
        <v>54.212200000000003</v>
      </c>
      <c r="G36" s="512">
        <f t="shared" si="3"/>
        <v>0</v>
      </c>
      <c r="H36" s="554" t="s">
        <v>253</v>
      </c>
      <c r="I36" s="559">
        <f t="shared" si="1"/>
        <v>3855.9666666667026</v>
      </c>
      <c r="J36" s="556">
        <f t="shared" si="4"/>
        <v>3855.9666666667026</v>
      </c>
      <c r="K36" s="563"/>
      <c r="L36" s="558"/>
    </row>
    <row r="37" spans="1:12" s="550" customFormat="1" ht="17.25" customHeight="1" x14ac:dyDescent="0.2">
      <c r="A37" s="102">
        <v>45730.381249305552</v>
      </c>
      <c r="B37" s="104" t="s">
        <v>75</v>
      </c>
      <c r="C37" s="551">
        <v>51.355033333333303</v>
      </c>
      <c r="D37" s="552">
        <v>1000</v>
      </c>
      <c r="E37" s="551">
        <v>55.612099999999998</v>
      </c>
      <c r="F37" s="551">
        <v>55.612099999999998</v>
      </c>
      <c r="G37" s="512">
        <f t="shared" si="3"/>
        <v>0</v>
      </c>
      <c r="H37" s="554" t="s">
        <v>253</v>
      </c>
      <c r="I37" s="559">
        <f t="shared" si="1"/>
        <v>4257.0666666666948</v>
      </c>
      <c r="J37" s="556">
        <f t="shared" si="4"/>
        <v>4257.0666666666948</v>
      </c>
      <c r="K37" s="563"/>
      <c r="L37" s="558"/>
    </row>
    <row r="38" spans="1:12" s="550" customFormat="1" ht="17.25" customHeight="1" x14ac:dyDescent="0.2">
      <c r="A38" s="102">
        <v>45730.382638136572</v>
      </c>
      <c r="B38" s="104" t="s">
        <v>78</v>
      </c>
      <c r="C38" s="562">
        <v>52.353833333333299</v>
      </c>
      <c r="D38" s="552">
        <v>1000</v>
      </c>
      <c r="E38" s="562">
        <v>57.012</v>
      </c>
      <c r="F38" s="562">
        <v>57.012</v>
      </c>
      <c r="G38" s="512">
        <f t="shared" si="3"/>
        <v>0</v>
      </c>
      <c r="H38" s="554" t="s">
        <v>253</v>
      </c>
      <c r="I38" s="559">
        <f t="shared" si="1"/>
        <v>4658.1666666667015</v>
      </c>
      <c r="J38" s="556">
        <f t="shared" si="4"/>
        <v>4658.1666666667015</v>
      </c>
      <c r="K38" s="563"/>
      <c r="L38" s="558"/>
    </row>
    <row r="39" spans="1:12" s="550" customFormat="1" ht="17.25" customHeight="1" x14ac:dyDescent="0.2">
      <c r="A39" s="102">
        <v>45730.384026967593</v>
      </c>
      <c r="B39" s="104" t="s">
        <v>81</v>
      </c>
      <c r="C39" s="551">
        <v>53.352633333333301</v>
      </c>
      <c r="D39" s="552">
        <v>1000</v>
      </c>
      <c r="E39" s="551">
        <v>58.411900000000003</v>
      </c>
      <c r="F39" s="551">
        <v>58.411900000000003</v>
      </c>
      <c r="G39" s="512">
        <f t="shared" si="3"/>
        <v>0</v>
      </c>
      <c r="H39" s="554" t="s">
        <v>253</v>
      </c>
      <c r="I39" s="559">
        <f t="shared" si="1"/>
        <v>5059.266666666701</v>
      </c>
      <c r="J39" s="556">
        <f t="shared" si="4"/>
        <v>5059.266666666701</v>
      </c>
      <c r="K39" s="563"/>
      <c r="L39" s="558"/>
    </row>
    <row r="40" spans="1:12" s="550" customFormat="1" ht="17.25" customHeight="1" x14ac:dyDescent="0.2">
      <c r="A40" s="102">
        <v>45730.385415798613</v>
      </c>
      <c r="B40" s="104" t="s">
        <v>83</v>
      </c>
      <c r="C40" s="551">
        <v>54.351433333333297</v>
      </c>
      <c r="D40" s="552">
        <v>1000</v>
      </c>
      <c r="E40" s="551">
        <v>59.811799999999998</v>
      </c>
      <c r="F40" s="551">
        <v>59.811799999999998</v>
      </c>
      <c r="G40" s="512">
        <f t="shared" si="3"/>
        <v>0</v>
      </c>
      <c r="H40" s="554" t="s">
        <v>253</v>
      </c>
      <c r="I40" s="559">
        <f t="shared" si="1"/>
        <v>5460.3666666667013</v>
      </c>
      <c r="J40" s="556">
        <f t="shared" si="4"/>
        <v>5460.3666666667013</v>
      </c>
      <c r="K40" s="563"/>
      <c r="L40" s="558"/>
    </row>
    <row r="41" spans="1:12" s="550" customFormat="1" ht="17.25" customHeight="1" x14ac:dyDescent="0.2">
      <c r="A41" s="102">
        <v>45730.386804629627</v>
      </c>
      <c r="B41" s="104" t="s">
        <v>85</v>
      </c>
      <c r="C41" s="562">
        <v>55.3502333333333</v>
      </c>
      <c r="D41" s="552">
        <v>1000</v>
      </c>
      <c r="E41" s="562">
        <v>61.2117</v>
      </c>
      <c r="F41" s="562">
        <v>61.2117</v>
      </c>
      <c r="G41" s="512">
        <f t="shared" si="3"/>
        <v>0</v>
      </c>
      <c r="H41" s="554" t="s">
        <v>253</v>
      </c>
      <c r="I41" s="559">
        <f t="shared" si="1"/>
        <v>5861.4666666667008</v>
      </c>
      <c r="J41" s="556">
        <f t="shared" si="4"/>
        <v>5861.4666666667008</v>
      </c>
      <c r="K41" s="563"/>
      <c r="L41" s="558"/>
    </row>
    <row r="42" spans="1:12" s="550" customFormat="1" ht="17.25" customHeight="1" x14ac:dyDescent="0.2">
      <c r="A42" s="102">
        <v>45730.388193460647</v>
      </c>
      <c r="B42" s="104" t="s">
        <v>87</v>
      </c>
      <c r="C42" s="551">
        <v>56.349033333333303</v>
      </c>
      <c r="D42" s="552">
        <v>1000</v>
      </c>
      <c r="E42" s="551">
        <v>62.611600000000003</v>
      </c>
      <c r="F42" s="551">
        <v>62.611600000000003</v>
      </c>
      <c r="G42" s="512">
        <f t="shared" si="3"/>
        <v>0</v>
      </c>
      <c r="H42" s="554" t="s">
        <v>253</v>
      </c>
      <c r="I42" s="559">
        <f t="shared" si="1"/>
        <v>6262.5666666667003</v>
      </c>
      <c r="J42" s="556">
        <f t="shared" si="4"/>
        <v>6262.5666666667003</v>
      </c>
      <c r="K42" s="563"/>
      <c r="L42" s="558"/>
    </row>
    <row r="43" spans="1:12" s="550" customFormat="1" ht="17.25" customHeight="1" x14ac:dyDescent="0.2">
      <c r="A43" s="102">
        <v>45730.389582291667</v>
      </c>
      <c r="B43" s="104" t="s">
        <v>89</v>
      </c>
      <c r="C43" s="551">
        <v>57.347833333333298</v>
      </c>
      <c r="D43" s="552">
        <v>1000</v>
      </c>
      <c r="E43" s="551">
        <v>64.011499999999998</v>
      </c>
      <c r="F43" s="551">
        <v>64.011499999999998</v>
      </c>
      <c r="G43" s="512">
        <f t="shared" si="3"/>
        <v>0</v>
      </c>
      <c r="H43" s="554" t="s">
        <v>253</v>
      </c>
      <c r="I43" s="559">
        <f t="shared" si="1"/>
        <v>6663.6666666666997</v>
      </c>
      <c r="J43" s="556">
        <f t="shared" si="4"/>
        <v>6663.6666666666997</v>
      </c>
      <c r="K43" s="563"/>
      <c r="L43" s="558"/>
    </row>
    <row r="44" spans="1:12" s="550" customFormat="1" ht="17.25" customHeight="1" x14ac:dyDescent="0.2">
      <c r="A44" s="102">
        <v>45730.390971122688</v>
      </c>
      <c r="B44" s="104" t="s">
        <v>91</v>
      </c>
      <c r="C44" s="562">
        <v>58.346633333333301</v>
      </c>
      <c r="D44" s="552">
        <v>1000</v>
      </c>
      <c r="E44" s="562">
        <v>65.4114</v>
      </c>
      <c r="F44" s="562">
        <v>65.4114</v>
      </c>
      <c r="G44" s="512">
        <f t="shared" si="3"/>
        <v>0</v>
      </c>
      <c r="H44" s="554" t="s">
        <v>253</v>
      </c>
      <c r="I44" s="559">
        <f t="shared" si="1"/>
        <v>7064.7666666666992</v>
      </c>
      <c r="J44" s="556">
        <f t="shared" si="4"/>
        <v>7064.7666666666992</v>
      </c>
      <c r="K44" s="563"/>
      <c r="L44" s="558"/>
    </row>
    <row r="45" spans="1:12" s="550" customFormat="1" ht="17.25" customHeight="1" x14ac:dyDescent="0.2">
      <c r="A45" s="102">
        <v>45730.392359953701</v>
      </c>
      <c r="B45" s="104" t="s">
        <v>93</v>
      </c>
      <c r="C45" s="551">
        <v>59.345433333333297</v>
      </c>
      <c r="D45" s="552">
        <v>1000</v>
      </c>
      <c r="E45" s="551">
        <v>66.811300000000003</v>
      </c>
      <c r="F45" s="551">
        <v>66.811300000000003</v>
      </c>
      <c r="G45" s="512">
        <f t="shared" si="3"/>
        <v>0</v>
      </c>
      <c r="H45" s="554" t="s">
        <v>253</v>
      </c>
      <c r="I45" s="559">
        <f t="shared" si="1"/>
        <v>7465.8666666667059</v>
      </c>
      <c r="J45" s="556">
        <f t="shared" si="4"/>
        <v>7465.8666666667059</v>
      </c>
      <c r="K45" s="563"/>
      <c r="L45" s="558"/>
    </row>
    <row r="46" spans="1:12" s="550" customFormat="1" ht="17.25" customHeight="1" x14ac:dyDescent="0.2">
      <c r="A46" s="102">
        <v>45730.393748784722</v>
      </c>
      <c r="B46" s="104" t="s">
        <v>95</v>
      </c>
      <c r="C46" s="551">
        <v>60.3442333333333</v>
      </c>
      <c r="D46" s="552">
        <v>1000</v>
      </c>
      <c r="E46" s="551">
        <v>68.211200000000005</v>
      </c>
      <c r="F46" s="551">
        <v>68.211200000000005</v>
      </c>
      <c r="G46" s="512">
        <f t="shared" si="3"/>
        <v>0</v>
      </c>
      <c r="H46" s="554" t="s">
        <v>253</v>
      </c>
      <c r="I46" s="559">
        <f t="shared" si="1"/>
        <v>7866.9666666667054</v>
      </c>
      <c r="J46" s="556">
        <f t="shared" si="4"/>
        <v>7866.9666666667054</v>
      </c>
      <c r="K46" s="563"/>
      <c r="L46" s="558"/>
    </row>
    <row r="47" spans="1:12" s="550" customFormat="1" ht="17.25" customHeight="1" x14ac:dyDescent="0.2">
      <c r="A47" s="102">
        <v>45730.395137615742</v>
      </c>
      <c r="B47" s="104" t="s">
        <v>97</v>
      </c>
      <c r="C47" s="562">
        <v>61.343033333333302</v>
      </c>
      <c r="D47" s="552">
        <v>1000</v>
      </c>
      <c r="E47" s="562">
        <v>69.611099999999993</v>
      </c>
      <c r="F47" s="562">
        <v>69.611099999999993</v>
      </c>
      <c r="G47" s="512">
        <f t="shared" si="3"/>
        <v>0</v>
      </c>
      <c r="H47" s="554" t="s">
        <v>253</v>
      </c>
      <c r="I47" s="559">
        <f t="shared" si="1"/>
        <v>8268.0666666666912</v>
      </c>
      <c r="J47" s="556">
        <f t="shared" si="4"/>
        <v>8268.0666666666912</v>
      </c>
      <c r="K47" s="563"/>
      <c r="L47" s="558"/>
    </row>
    <row r="48" spans="1:12" s="550" customFormat="1" ht="17.25" customHeight="1" x14ac:dyDescent="0.2">
      <c r="A48" s="102">
        <v>45730.396526446762</v>
      </c>
      <c r="B48" s="104" t="s">
        <v>99</v>
      </c>
      <c r="C48" s="551">
        <v>62.341833333333298</v>
      </c>
      <c r="D48" s="552">
        <v>1000</v>
      </c>
      <c r="E48" s="551">
        <v>71.010999999999996</v>
      </c>
      <c r="F48" s="551">
        <v>71.010999999999996</v>
      </c>
      <c r="G48" s="512">
        <f t="shared" si="3"/>
        <v>0</v>
      </c>
      <c r="H48" s="554" t="s">
        <v>253</v>
      </c>
      <c r="I48" s="559">
        <f t="shared" si="1"/>
        <v>8669.166666666697</v>
      </c>
      <c r="J48" s="556">
        <f t="shared" si="4"/>
        <v>8669.166666666697</v>
      </c>
      <c r="K48" s="563"/>
      <c r="L48" s="558"/>
    </row>
    <row r="49" spans="1:12" s="550" customFormat="1" ht="17.25" customHeight="1" thickBot="1" x14ac:dyDescent="0.25">
      <c r="A49" s="102">
        <v>45730.397915277783</v>
      </c>
      <c r="B49" s="104" t="s">
        <v>101</v>
      </c>
      <c r="C49" s="551">
        <v>63.340633333333301</v>
      </c>
      <c r="D49" s="552">
        <v>1000</v>
      </c>
      <c r="E49" s="551">
        <v>72.410899999999998</v>
      </c>
      <c r="F49" s="551">
        <v>72.410899999999998</v>
      </c>
      <c r="G49" s="512">
        <f t="shared" si="3"/>
        <v>0</v>
      </c>
      <c r="H49" s="554" t="s">
        <v>253</v>
      </c>
      <c r="I49" s="559">
        <f t="shared" si="1"/>
        <v>9070.2666666666973</v>
      </c>
      <c r="J49" s="556">
        <f t="shared" si="4"/>
        <v>9070.2666666666973</v>
      </c>
      <c r="K49" s="563"/>
      <c r="L49" s="558"/>
    </row>
    <row r="50" spans="1:12" s="391" customFormat="1" ht="15" customHeight="1" x14ac:dyDescent="0.2">
      <c r="A50" s="564" t="s">
        <v>354</v>
      </c>
      <c r="B50" s="1103"/>
      <c r="C50" s="1103"/>
      <c r="D50" s="1103"/>
      <c r="E50" s="1103"/>
      <c r="F50" s="1103"/>
      <c r="G50" s="1103"/>
      <c r="H50" s="1103"/>
      <c r="I50" s="1103"/>
      <c r="J50" s="1103"/>
      <c r="K50" s="1103"/>
      <c r="L50" s="1104"/>
    </row>
    <row r="51" spans="1:12" s="391" customFormat="1" ht="13.5" customHeight="1" thickBot="1" x14ac:dyDescent="0.25">
      <c r="A51" s="565"/>
      <c r="B51" s="1105"/>
      <c r="C51" s="1105"/>
      <c r="D51" s="1105"/>
      <c r="E51" s="1105"/>
      <c r="F51" s="1105"/>
      <c r="G51" s="1105"/>
      <c r="H51" s="1105"/>
      <c r="I51" s="1105"/>
      <c r="J51" s="1105"/>
      <c r="K51" s="1105"/>
      <c r="L51" s="1106"/>
    </row>
    <row r="52" spans="1:12" s="490" customFormat="1" ht="15" customHeight="1" x14ac:dyDescent="0.2">
      <c r="A52" s="1099"/>
      <c r="B52" s="1099"/>
      <c r="C52" s="1099"/>
      <c r="D52" s="1099"/>
      <c r="E52" s="1099"/>
      <c r="F52" s="1099"/>
      <c r="G52" s="1099"/>
      <c r="H52" s="1099"/>
      <c r="I52" s="1099"/>
      <c r="J52" s="1099"/>
      <c r="K52" s="1099"/>
      <c r="L52" s="1099"/>
    </row>
    <row r="53" spans="1:12" s="490" customFormat="1" ht="15" hidden="1" x14ac:dyDescent="0.2">
      <c r="A53" s="1099"/>
      <c r="B53" s="1099"/>
      <c r="C53" s="1099"/>
      <c r="D53" s="1099"/>
      <c r="E53" s="1099"/>
      <c r="F53" s="1099"/>
      <c r="G53" s="1099"/>
      <c r="H53" s="1099"/>
      <c r="I53" s="1099"/>
      <c r="J53" s="1099"/>
      <c r="K53" s="1099"/>
      <c r="L53" s="1099"/>
    </row>
    <row r="54" spans="1:12" ht="15.75" customHeight="1" x14ac:dyDescent="0.2"/>
    <row r="55" spans="1:12" ht="15.75" customHeight="1" x14ac:dyDescent="0.2"/>
    <row r="56" spans="1:12" ht="15.75" customHeight="1" x14ac:dyDescent="0.2"/>
  </sheetData>
  <sheetProtection formatCells="0" formatColumns="0" formatRows="0"/>
  <mergeCells count="34">
    <mergeCell ref="I8:L8"/>
    <mergeCell ref="A10:A11"/>
    <mergeCell ref="B10:E10"/>
    <mergeCell ref="B11:E11"/>
    <mergeCell ref="A2:B6"/>
    <mergeCell ref="C2:L2"/>
    <mergeCell ref="C3:L3"/>
    <mergeCell ref="C4:L4"/>
    <mergeCell ref="C5:D5"/>
    <mergeCell ref="E5:F5"/>
    <mergeCell ref="H5:J5"/>
    <mergeCell ref="K5:L5"/>
    <mergeCell ref="C6:D6"/>
    <mergeCell ref="E6:F6"/>
    <mergeCell ref="H6:J6"/>
    <mergeCell ref="K6:L6"/>
    <mergeCell ref="F8:H8"/>
    <mergeCell ref="B12:D12"/>
    <mergeCell ref="B13:D13"/>
    <mergeCell ref="E18:F18"/>
    <mergeCell ref="A23:A24"/>
    <mergeCell ref="B23:B24"/>
    <mergeCell ref="C23:C24"/>
    <mergeCell ref="D23:D24"/>
    <mergeCell ref="E23:E24"/>
    <mergeCell ref="F23:F24"/>
    <mergeCell ref="A52:L52"/>
    <mergeCell ref="A53:L53"/>
    <mergeCell ref="G23:G24"/>
    <mergeCell ref="H23:H24"/>
    <mergeCell ref="I23:I24"/>
    <mergeCell ref="J23:J24"/>
    <mergeCell ref="K23:L24"/>
    <mergeCell ref="B50:L51"/>
  </mergeCells>
  <conditionalFormatting sqref="B26:B29">
    <cfRule type="cellIs" dxfId="800" priority="13" operator="equal">
      <formula>"MB"</formula>
    </cfRule>
    <cfRule type="cellIs" dxfId="799" priority="14" operator="equal">
      <formula>"MDL"</formula>
    </cfRule>
    <cfRule type="cellIs" dxfId="798" priority="15" operator="equal">
      <formula>"PQL"</formula>
    </cfRule>
    <cfRule type="cellIs" dxfId="797" priority="16" operator="equal">
      <formula>"LCSD"</formula>
    </cfRule>
    <cfRule type="cellIs" dxfId="796" priority="17" operator="equal">
      <formula>"LCS"</formula>
    </cfRule>
  </conditionalFormatting>
  <conditionalFormatting sqref="B30:B49">
    <cfRule type="cellIs" dxfId="795" priority="1" operator="equal">
      <formula>"LCS2"</formula>
    </cfRule>
    <cfRule type="cellIs" dxfId="794" priority="2" operator="equal">
      <formula>"MSD"</formula>
    </cfRule>
    <cfRule type="cellIs" dxfId="793" priority="3" operator="equal">
      <formula>"MB"</formula>
    </cfRule>
    <cfRule type="cellIs" dxfId="792" priority="4" operator="equal">
      <formula>"MSD"</formula>
    </cfRule>
    <cfRule type="cellIs" dxfId="791" priority="5" operator="equal">
      <formula>"MS"</formula>
    </cfRule>
    <cfRule type="cellIs" dxfId="790" priority="6" operator="equal">
      <formula>"MDL"</formula>
    </cfRule>
    <cfRule type="cellIs" dxfId="789" priority="7" operator="equal">
      <formula>"PQL"</formula>
    </cfRule>
    <cfRule type="cellIs" dxfId="788" priority="8" operator="equal">
      <formula>"LCS2"</formula>
    </cfRule>
    <cfRule type="cellIs" dxfId="787" priority="9" operator="equal">
      <formula>"LCSD"</formula>
    </cfRule>
    <cfRule type="cellIs" dxfId="786" priority="10" operator="equal">
      <formula>"LCS"</formula>
    </cfRule>
    <cfRule type="cellIs" dxfId="785" priority="11" operator="equal">
      <formula>"LCS"</formula>
    </cfRule>
    <cfRule type="cellIs" dxfId="784" priority="12" operator="equal">
      <formula>"BLANK"</formula>
    </cfRule>
  </conditionalFormatting>
  <conditionalFormatting sqref="J25:J49">
    <cfRule type="cellIs" dxfId="783" priority="39" operator="greaterThan">
      <formula>100</formula>
    </cfRule>
    <cfRule type="cellIs" dxfId="782" priority="40" operator="between">
      <formula>10</formula>
      <formula>"99.9"</formula>
    </cfRule>
    <cfRule type="cellIs" dxfId="781" priority="41" operator="between">
      <formula>"0.1"</formula>
      <formula>"0.999"</formula>
    </cfRule>
    <cfRule type="cellIs" dxfId="780" priority="42" operator="between">
      <formula>0</formula>
      <formula>"0.0999"</formula>
    </cfRule>
  </conditionalFormatting>
  <pageMargins left="0.7" right="0.7" top="0.75" bottom="0.75" header="0.3" footer="0.3"/>
  <pageSetup scale="5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2611-CB1F-41EE-B96D-8D159E1267C7}">
  <sheetPr codeName="Hoja14">
    <tabColor rgb="FF00B050"/>
  </sheetPr>
  <dimension ref="A1:I264"/>
  <sheetViews>
    <sheetView showGridLines="0" topLeftCell="A26" zoomScale="80" zoomScaleNormal="80" workbookViewId="0">
      <selection activeCell="I36" sqref="I36"/>
    </sheetView>
  </sheetViews>
  <sheetFormatPr baseColWidth="10" defaultColWidth="13.33203125" defaultRowHeight="0" customHeight="1" zeroHeight="1" x14ac:dyDescent="0.25"/>
  <cols>
    <col min="1" max="1" width="26" style="459" customWidth="1"/>
    <col min="2" max="2" width="49.33203125" style="459" bestFit="1" customWidth="1"/>
    <col min="3" max="3" width="18.33203125" style="459" customWidth="1"/>
    <col min="4" max="4" width="20.6640625" style="459" customWidth="1"/>
    <col min="5" max="5" width="18.33203125" style="459" customWidth="1"/>
    <col min="6" max="6" width="22.6640625" style="459" hidden="1" customWidth="1"/>
    <col min="7" max="7" width="21" style="459" customWidth="1"/>
    <col min="8" max="8" width="32.33203125" style="459" customWidth="1"/>
    <col min="9" max="9" width="28.33203125" style="459" customWidth="1"/>
    <col min="10" max="12" width="13.33203125" style="459" customWidth="1"/>
    <col min="13" max="16384" width="13.33203125" style="459"/>
  </cols>
  <sheetData>
    <row r="1" spans="1:9" s="415" customFormat="1" ht="21.75" customHeight="1" x14ac:dyDescent="0.25">
      <c r="A1" s="1039" t="e" vm="1">
        <v>#VALUE!</v>
      </c>
      <c r="B1" s="1040"/>
      <c r="C1" s="1078" t="s">
        <v>170</v>
      </c>
      <c r="D1" s="1078"/>
      <c r="E1" s="1078"/>
      <c r="F1" s="1078"/>
      <c r="G1" s="1078"/>
      <c r="H1" s="1078"/>
      <c r="I1" s="1078"/>
    </row>
    <row r="2" spans="1:9" s="415" customFormat="1" ht="21.75" customHeight="1" x14ac:dyDescent="0.25">
      <c r="A2" s="1041"/>
      <c r="B2" s="1042"/>
      <c r="C2" s="1078" t="s">
        <v>171</v>
      </c>
      <c r="D2" s="1078"/>
      <c r="E2" s="1078"/>
      <c r="F2" s="1078"/>
      <c r="G2" s="1078"/>
      <c r="H2" s="1078"/>
      <c r="I2" s="1078"/>
    </row>
    <row r="3" spans="1:9" s="415" customFormat="1" ht="21.75" customHeight="1" x14ac:dyDescent="0.25">
      <c r="A3" s="1041"/>
      <c r="B3" s="1042"/>
      <c r="C3" s="1116" t="s">
        <v>355</v>
      </c>
      <c r="D3" s="1116"/>
      <c r="E3" s="1116"/>
      <c r="F3" s="1116"/>
      <c r="G3" s="1116"/>
      <c r="H3" s="1116"/>
      <c r="I3" s="1116"/>
    </row>
    <row r="4" spans="1:9" s="415" customFormat="1" ht="27" customHeight="1" x14ac:dyDescent="0.25">
      <c r="A4" s="1041"/>
      <c r="B4" s="1042"/>
      <c r="C4" s="1048"/>
      <c r="D4" s="1048"/>
      <c r="E4" s="1131"/>
      <c r="F4" s="1131"/>
      <c r="G4" s="517"/>
      <c r="H4" s="518" t="s">
        <v>235</v>
      </c>
      <c r="I4" s="460">
        <v>45243</v>
      </c>
    </row>
    <row r="5" spans="1:9" s="415" customFormat="1" ht="21.75" customHeight="1" x14ac:dyDescent="0.25">
      <c r="A5" s="1043"/>
      <c r="B5" s="1044"/>
      <c r="C5" s="1048" t="s">
        <v>173</v>
      </c>
      <c r="D5" s="1048"/>
      <c r="E5" s="1119">
        <v>1</v>
      </c>
      <c r="F5" s="1119"/>
      <c r="G5" s="1119"/>
      <c r="H5" s="316" t="s">
        <v>236</v>
      </c>
      <c r="I5" s="460" t="s">
        <v>174</v>
      </c>
    </row>
    <row r="6" spans="1:9" s="419" customFormat="1" ht="12.75" customHeight="1" x14ac:dyDescent="0.25">
      <c r="C6" s="332"/>
      <c r="D6" s="332"/>
      <c r="E6" s="332"/>
      <c r="F6" s="420"/>
      <c r="G6" s="420"/>
      <c r="H6" s="420"/>
      <c r="I6" s="420"/>
    </row>
    <row r="7" spans="1:9" s="415" customFormat="1" ht="16.5" customHeight="1" x14ac:dyDescent="0.25">
      <c r="A7" s="1124" t="s">
        <v>176</v>
      </c>
      <c r="B7" s="1037" t="s">
        <v>177</v>
      </c>
      <c r="C7" s="1037"/>
      <c r="D7" s="1037"/>
      <c r="E7" s="321"/>
      <c r="H7" s="350"/>
      <c r="I7" s="204" t="s">
        <v>216</v>
      </c>
    </row>
    <row r="8" spans="1:9" s="415" customFormat="1" ht="16.5" customHeight="1" x14ac:dyDescent="0.25">
      <c r="A8" s="1124"/>
      <c r="B8" s="1037" t="s">
        <v>265</v>
      </c>
      <c r="C8" s="1037"/>
      <c r="D8" s="1037"/>
      <c r="E8" s="321"/>
      <c r="G8" s="1125" t="s">
        <v>356</v>
      </c>
      <c r="H8" s="1126"/>
      <c r="I8" s="207"/>
    </row>
    <row r="9" spans="1:9" s="415" customFormat="1" ht="16.5" customHeight="1" x14ac:dyDescent="0.25">
      <c r="A9" s="325"/>
      <c r="B9" s="1037" t="s">
        <v>357</v>
      </c>
      <c r="C9" s="1037"/>
      <c r="D9" s="1037"/>
      <c r="E9" s="321"/>
      <c r="G9" s="1127" t="s">
        <v>358</v>
      </c>
      <c r="H9" s="1128"/>
      <c r="I9" s="207"/>
    </row>
    <row r="10" spans="1:9" s="415" customFormat="1" ht="13.9" customHeight="1" x14ac:dyDescent="0.25">
      <c r="A10" s="323"/>
      <c r="B10" s="1037" t="s">
        <v>188</v>
      </c>
      <c r="C10" s="1037"/>
      <c r="D10" s="321"/>
      <c r="E10" s="321"/>
      <c r="G10" s="1127" t="s">
        <v>221</v>
      </c>
      <c r="H10" s="1128"/>
      <c r="I10" s="207"/>
    </row>
    <row r="11" spans="1:9" s="415" customFormat="1" ht="13.9" customHeight="1" x14ac:dyDescent="0.25">
      <c r="A11" s="323"/>
      <c r="B11" s="323" t="s">
        <v>190</v>
      </c>
      <c r="C11" s="323"/>
      <c r="D11" s="321"/>
      <c r="E11" s="321"/>
      <c r="G11" s="1129" t="s">
        <v>359</v>
      </c>
      <c r="H11" s="1130"/>
      <c r="I11" s="207"/>
    </row>
    <row r="12" spans="1:9" s="415" customFormat="1" ht="13.9" customHeight="1" x14ac:dyDescent="0.25">
      <c r="A12" s="323"/>
      <c r="B12" s="323"/>
      <c r="C12" s="323"/>
      <c r="D12" s="321"/>
      <c r="E12" s="321"/>
      <c r="G12" s="1129" t="s">
        <v>360</v>
      </c>
      <c r="H12" s="1130"/>
      <c r="I12" s="207"/>
    </row>
    <row r="13" spans="1:9" s="415" customFormat="1" ht="17.25" customHeight="1" x14ac:dyDescent="0.25">
      <c r="A13" s="323"/>
      <c r="B13" s="323"/>
      <c r="C13" s="323"/>
      <c r="D13" s="321"/>
      <c r="E13" s="321"/>
      <c r="G13" s="1129" t="s">
        <v>361</v>
      </c>
      <c r="H13" s="1130"/>
      <c r="I13" s="210"/>
    </row>
    <row r="14" spans="1:9" s="415" customFormat="1" ht="17.25" customHeight="1" x14ac:dyDescent="0.25">
      <c r="A14" s="323"/>
      <c r="B14" s="323"/>
      <c r="C14" s="323"/>
      <c r="D14" s="321"/>
      <c r="E14" s="321"/>
      <c r="G14" s="1122" t="s">
        <v>362</v>
      </c>
      <c r="H14" s="1123"/>
      <c r="I14" s="210"/>
    </row>
    <row r="15" spans="1:9" s="415" customFormat="1" ht="17.25" customHeight="1" x14ac:dyDescent="0.25">
      <c r="A15" s="323"/>
      <c r="B15" s="323"/>
      <c r="C15" s="323"/>
      <c r="D15" s="321"/>
      <c r="E15" s="321"/>
      <c r="G15" s="423"/>
      <c r="H15" s="423"/>
      <c r="I15" s="425"/>
    </row>
    <row r="16" spans="1:9" s="415" customFormat="1" ht="17.25" customHeight="1" thickBot="1" x14ac:dyDescent="0.3">
      <c r="A16" s="323"/>
      <c r="B16" s="323"/>
      <c r="C16" s="204" t="s">
        <v>320</v>
      </c>
      <c r="D16" s="204"/>
      <c r="E16" s="204" t="s">
        <v>321</v>
      </c>
      <c r="G16" s="426"/>
      <c r="H16" s="427"/>
    </row>
    <row r="17" spans="1:9" s="415" customFormat="1" ht="17.25" customHeight="1" x14ac:dyDescent="0.25">
      <c r="A17" s="323"/>
      <c r="B17" s="323" t="s">
        <v>322</v>
      </c>
      <c r="C17" s="354"/>
      <c r="D17" s="355"/>
      <c r="E17" s="486"/>
      <c r="G17" s="430" t="s">
        <v>323</v>
      </c>
      <c r="H17" s="529"/>
    </row>
    <row r="18" spans="1:9" s="415" customFormat="1" ht="17.25" customHeight="1" thickBot="1" x14ac:dyDescent="0.3">
      <c r="A18" s="323"/>
      <c r="B18" s="323" t="s">
        <v>324</v>
      </c>
      <c r="C18" s="358"/>
      <c r="D18" s="398"/>
      <c r="E18" s="360"/>
      <c r="G18" s="432" t="s">
        <v>613</v>
      </c>
      <c r="H18" s="433" t="s">
        <v>614</v>
      </c>
    </row>
    <row r="19" spans="1:9" s="415" customFormat="1" ht="17.25" customHeight="1" x14ac:dyDescent="0.25">
      <c r="A19" s="323"/>
      <c r="B19" s="323"/>
      <c r="C19" s="323"/>
      <c r="D19" s="321"/>
      <c r="E19" s="321"/>
      <c r="G19" s="423"/>
      <c r="H19" s="423"/>
      <c r="I19" s="329"/>
    </row>
    <row r="20" spans="1:9" s="415" customFormat="1" ht="17.25" customHeight="1" x14ac:dyDescent="0.25">
      <c r="A20" s="1073" t="s">
        <v>273</v>
      </c>
      <c r="B20" s="1073"/>
      <c r="C20" s="323"/>
      <c r="D20" s="321"/>
      <c r="E20" s="321"/>
      <c r="H20" s="206" t="s">
        <v>325</v>
      </c>
      <c r="I20" s="207" t="s">
        <v>326</v>
      </c>
    </row>
    <row r="21" spans="1:9" s="415" customFormat="1" ht="17.25" customHeight="1" x14ac:dyDescent="0.25">
      <c r="A21" s="434" t="s">
        <v>138</v>
      </c>
      <c r="B21" s="435"/>
      <c r="C21" s="323"/>
      <c r="D21" s="321"/>
      <c r="E21" s="321"/>
      <c r="H21" s="436" t="s">
        <v>178</v>
      </c>
      <c r="I21" s="207" t="s">
        <v>179</v>
      </c>
    </row>
    <row r="22" spans="1:9" s="415" customFormat="1" ht="17.25" customHeight="1" x14ac:dyDescent="0.25">
      <c r="A22" s="213" t="s">
        <v>327</v>
      </c>
      <c r="B22" s="218" t="s">
        <v>363</v>
      </c>
      <c r="C22" s="323"/>
      <c r="D22" s="321"/>
      <c r="E22" s="321"/>
      <c r="H22" s="437" t="s">
        <v>294</v>
      </c>
      <c r="I22" s="222" t="s">
        <v>295</v>
      </c>
    </row>
    <row r="23" spans="1:9" s="415" customFormat="1" ht="17.25" customHeight="1" thickBot="1" x14ac:dyDescent="0.3">
      <c r="A23" s="213" t="s">
        <v>615</v>
      </c>
      <c r="B23" s="438">
        <v>0.99670000000000003</v>
      </c>
      <c r="C23" s="323"/>
      <c r="D23" s="321"/>
      <c r="E23" s="321"/>
    </row>
    <row r="24" spans="1:9" s="415" customFormat="1" ht="15" customHeight="1" thickBot="1" x14ac:dyDescent="0.3">
      <c r="A24" s="213" t="s">
        <v>198</v>
      </c>
      <c r="B24" s="439" t="s">
        <v>253</v>
      </c>
      <c r="C24" s="402"/>
      <c r="D24" s="440"/>
      <c r="E24" s="440"/>
      <c r="H24" s="530" t="s">
        <v>364</v>
      </c>
      <c r="I24" s="531" t="s">
        <v>365</v>
      </c>
    </row>
    <row r="25" spans="1:9" s="442" customFormat="1" ht="17.25" customHeight="1" x14ac:dyDescent="0.25">
      <c r="A25" s="1034" t="s">
        <v>255</v>
      </c>
      <c r="B25" s="1034" t="s">
        <v>204</v>
      </c>
      <c r="C25" s="1034" t="s">
        <v>302</v>
      </c>
      <c r="D25" s="1034" t="s">
        <v>331</v>
      </c>
      <c r="E25" s="1034" t="s">
        <v>259</v>
      </c>
      <c r="F25" s="1120" t="s">
        <v>366</v>
      </c>
      <c r="G25" s="1061" t="s">
        <v>366</v>
      </c>
      <c r="H25" s="1052" t="s">
        <v>211</v>
      </c>
      <c r="I25" s="1053"/>
    </row>
    <row r="26" spans="1:9" s="442" customFormat="1" ht="24.75" customHeight="1" thickBot="1" x14ac:dyDescent="0.3">
      <c r="A26" s="1035"/>
      <c r="B26" s="1035"/>
      <c r="C26" s="1035"/>
      <c r="D26" s="1035"/>
      <c r="E26" s="1035"/>
      <c r="F26" s="1121"/>
      <c r="G26" s="1062"/>
      <c r="H26" s="1054"/>
      <c r="I26" s="1055"/>
    </row>
    <row r="27" spans="1:9" s="447" customFormat="1" ht="17.25" customHeight="1" x14ac:dyDescent="0.2">
      <c r="A27" s="102">
        <v>45730.364583333343</v>
      </c>
      <c r="B27" s="103" t="s">
        <v>214</v>
      </c>
      <c r="C27" s="443">
        <v>1</v>
      </c>
      <c r="D27" s="521">
        <v>1.1999999999999999E-3</v>
      </c>
      <c r="E27" s="443" t="s">
        <v>253</v>
      </c>
      <c r="F27" s="522" t="str">
        <f>IF(A27="","",IF(D27*C27&lt;0.004,"0,00400 U",D27*C27))</f>
        <v>0,00400 U</v>
      </c>
      <c r="G27" s="532" t="str">
        <f>IF(A27="","",IF(F27&lt;0.005,F27&amp;" I",F27))</f>
        <v>0,00400 U</v>
      </c>
      <c r="H27" s="446"/>
      <c r="I27" s="523"/>
    </row>
    <row r="28" spans="1:9" s="447" customFormat="1" ht="17.25" customHeight="1" x14ac:dyDescent="0.2">
      <c r="A28" s="102">
        <v>45730.365972222222</v>
      </c>
      <c r="B28" s="111" t="s">
        <v>215</v>
      </c>
      <c r="C28" s="443">
        <v>1</v>
      </c>
      <c r="D28" s="443">
        <v>2.0400000000000001E-2</v>
      </c>
      <c r="E28" s="443" t="s">
        <v>253</v>
      </c>
      <c r="F28" s="524">
        <f t="shared" ref="F28:F29" si="0">IF(A28="","",IF(D28*C28&lt;0.004,"0,00400 I",D28*C28))</f>
        <v>2.0400000000000001E-2</v>
      </c>
      <c r="G28" s="533">
        <f t="shared" ref="G28:G29" si="1">IF(A28="","",IF(F28&lt;0.005,F28&amp;" I",F28))</f>
        <v>2.0400000000000001E-2</v>
      </c>
      <c r="H28" s="449">
        <f>G28/0.02</f>
        <v>1.02</v>
      </c>
      <c r="I28" s="377"/>
    </row>
    <row r="29" spans="1:9" s="447" customFormat="1" ht="17.25" customHeight="1" x14ac:dyDescent="0.2">
      <c r="A29" s="102">
        <v>45730.367360995369</v>
      </c>
      <c r="B29" s="111" t="s">
        <v>217</v>
      </c>
      <c r="C29" s="443">
        <v>1</v>
      </c>
      <c r="D29" s="534">
        <v>4.2000000000000003E-2</v>
      </c>
      <c r="E29" s="443" t="s">
        <v>253</v>
      </c>
      <c r="F29" s="524">
        <f t="shared" si="0"/>
        <v>4.2000000000000003E-2</v>
      </c>
      <c r="G29" s="533">
        <f t="shared" si="1"/>
        <v>4.2000000000000003E-2</v>
      </c>
      <c r="H29" s="449">
        <f>G29/0.04</f>
        <v>1.05</v>
      </c>
      <c r="I29" s="377"/>
    </row>
    <row r="30" spans="1:9" s="447" customFormat="1" ht="17.25" customHeight="1" x14ac:dyDescent="0.2">
      <c r="A30" s="102">
        <v>45730.36874982639</v>
      </c>
      <c r="B30" s="111" t="s">
        <v>219</v>
      </c>
      <c r="C30" s="443">
        <v>1</v>
      </c>
      <c r="D30" s="534">
        <v>6.5000000000000002E-2</v>
      </c>
      <c r="E30" s="443" t="s">
        <v>253</v>
      </c>
      <c r="F30" s="524">
        <f t="shared" ref="F30:F51" si="2">IF(A30="","",IF(D30*C30&lt;0.004,"0,00400 I",D30*C30))</f>
        <v>6.5000000000000002E-2</v>
      </c>
      <c r="G30" s="533">
        <f t="shared" ref="G30:G51" si="3">IF(A30="","",IF(F30&lt;0.005,F30&amp;" I",F30))</f>
        <v>6.5000000000000002E-2</v>
      </c>
      <c r="H30" s="241">
        <f>ABS(G30-G31)/AVERAGE(G30:G31)</f>
        <v>0.10218978102189769</v>
      </c>
      <c r="I30" s="377"/>
    </row>
    <row r="31" spans="1:9" s="447" customFormat="1" ht="17.25" customHeight="1" x14ac:dyDescent="0.2">
      <c r="A31" s="102">
        <v>45730.37013865741</v>
      </c>
      <c r="B31" s="111" t="s">
        <v>223</v>
      </c>
      <c r="C31" s="443">
        <v>1</v>
      </c>
      <c r="D31" s="534">
        <v>7.1999999999999995E-2</v>
      </c>
      <c r="E31" s="443" t="s">
        <v>253</v>
      </c>
      <c r="F31" s="524">
        <f t="shared" si="2"/>
        <v>7.1999999999999995E-2</v>
      </c>
      <c r="G31" s="533">
        <f t="shared" si="3"/>
        <v>7.1999999999999995E-2</v>
      </c>
      <c r="H31" s="376"/>
      <c r="I31" s="377"/>
    </row>
    <row r="32" spans="1:9" s="447" customFormat="1" ht="17.25" customHeight="1" x14ac:dyDescent="0.2">
      <c r="A32" s="102">
        <v>45730.371527488423</v>
      </c>
      <c r="B32" s="104" t="s">
        <v>56</v>
      </c>
      <c r="C32" s="443">
        <v>1</v>
      </c>
      <c r="D32" s="534">
        <v>7.9000000000000001E-2</v>
      </c>
      <c r="E32" s="443" t="s">
        <v>253</v>
      </c>
      <c r="F32" s="524">
        <f t="shared" si="2"/>
        <v>7.9000000000000001E-2</v>
      </c>
      <c r="G32" s="533">
        <f t="shared" si="3"/>
        <v>7.9000000000000001E-2</v>
      </c>
      <c r="H32" s="411"/>
      <c r="I32" s="377"/>
    </row>
    <row r="33" spans="1:9" s="447" customFormat="1" ht="17.25" customHeight="1" x14ac:dyDescent="0.2">
      <c r="A33" s="102">
        <v>45730.372916319437</v>
      </c>
      <c r="B33" s="104" t="s">
        <v>60</v>
      </c>
      <c r="C33" s="443">
        <v>1</v>
      </c>
      <c r="D33" s="534">
        <v>8.5999999999999993E-2</v>
      </c>
      <c r="E33" s="443" t="s">
        <v>253</v>
      </c>
      <c r="F33" s="524">
        <f t="shared" si="2"/>
        <v>8.5999999999999993E-2</v>
      </c>
      <c r="G33" s="533">
        <f t="shared" si="3"/>
        <v>8.5999999999999993E-2</v>
      </c>
      <c r="H33" s="411"/>
      <c r="I33" s="377"/>
    </row>
    <row r="34" spans="1:9" s="447" customFormat="1" ht="17.25" customHeight="1" x14ac:dyDescent="0.2">
      <c r="A34" s="102">
        <v>45730.374305150457</v>
      </c>
      <c r="B34" s="104" t="s">
        <v>63</v>
      </c>
      <c r="C34" s="443">
        <v>2</v>
      </c>
      <c r="D34" s="534">
        <v>9.2999999999999999E-2</v>
      </c>
      <c r="E34" s="443" t="s">
        <v>253</v>
      </c>
      <c r="F34" s="524">
        <f t="shared" si="2"/>
        <v>0.186</v>
      </c>
      <c r="G34" s="533">
        <f t="shared" si="3"/>
        <v>0.186</v>
      </c>
      <c r="H34" s="411"/>
      <c r="I34" s="377"/>
    </row>
    <row r="35" spans="1:9" s="447" customFormat="1" ht="17.25" customHeight="1" x14ac:dyDescent="0.2">
      <c r="A35" s="102">
        <v>45730.375693981478</v>
      </c>
      <c r="B35" s="104" t="s">
        <v>66</v>
      </c>
      <c r="C35" s="443">
        <v>2</v>
      </c>
      <c r="D35" s="534">
        <v>0.1</v>
      </c>
      <c r="E35" s="443" t="s">
        <v>253</v>
      </c>
      <c r="F35" s="524">
        <f t="shared" si="2"/>
        <v>0.2</v>
      </c>
      <c r="G35" s="533">
        <f t="shared" si="3"/>
        <v>0.2</v>
      </c>
      <c r="H35" s="411"/>
      <c r="I35" s="377"/>
    </row>
    <row r="36" spans="1:9" s="447" customFormat="1" ht="17.25" customHeight="1" x14ac:dyDescent="0.2">
      <c r="A36" s="102">
        <v>45730.377082812498</v>
      </c>
      <c r="B36" s="104" t="s">
        <v>68</v>
      </c>
      <c r="C36" s="443">
        <v>2</v>
      </c>
      <c r="D36" s="534">
        <v>0.107</v>
      </c>
      <c r="E36" s="443" t="s">
        <v>253</v>
      </c>
      <c r="F36" s="524">
        <f t="shared" si="2"/>
        <v>0.214</v>
      </c>
      <c r="G36" s="533">
        <f t="shared" si="3"/>
        <v>0.214</v>
      </c>
      <c r="H36" s="411"/>
      <c r="I36" s="377"/>
    </row>
    <row r="37" spans="1:9" s="447" customFormat="1" ht="17.25" customHeight="1" x14ac:dyDescent="0.2">
      <c r="A37" s="102">
        <v>45730.378471643518</v>
      </c>
      <c r="B37" s="104" t="s">
        <v>71</v>
      </c>
      <c r="C37" s="443">
        <v>2</v>
      </c>
      <c r="D37" s="534">
        <v>0.114</v>
      </c>
      <c r="E37" s="443" t="s">
        <v>253</v>
      </c>
      <c r="F37" s="524">
        <f t="shared" si="2"/>
        <v>0.22800000000000001</v>
      </c>
      <c r="G37" s="533">
        <f t="shared" si="3"/>
        <v>0.22800000000000001</v>
      </c>
      <c r="H37" s="411"/>
      <c r="I37" s="377"/>
    </row>
    <row r="38" spans="1:9" s="447" customFormat="1" ht="17.25" customHeight="1" x14ac:dyDescent="0.2">
      <c r="A38" s="102">
        <v>45730.379860474539</v>
      </c>
      <c r="B38" s="104" t="s">
        <v>73</v>
      </c>
      <c r="C38" s="443">
        <v>2</v>
      </c>
      <c r="D38" s="534">
        <v>0.121</v>
      </c>
      <c r="E38" s="443" t="s">
        <v>253</v>
      </c>
      <c r="F38" s="524">
        <f t="shared" si="2"/>
        <v>0.24199999999999999</v>
      </c>
      <c r="G38" s="533">
        <f t="shared" si="3"/>
        <v>0.24199999999999999</v>
      </c>
      <c r="H38" s="411"/>
      <c r="I38" s="377"/>
    </row>
    <row r="39" spans="1:9" s="447" customFormat="1" ht="17.25" customHeight="1" x14ac:dyDescent="0.2">
      <c r="A39" s="102">
        <v>45730.381249305552</v>
      </c>
      <c r="B39" s="104" t="s">
        <v>75</v>
      </c>
      <c r="C39" s="443">
        <v>1</v>
      </c>
      <c r="D39" s="534">
        <v>0.128</v>
      </c>
      <c r="E39" s="443" t="s">
        <v>253</v>
      </c>
      <c r="F39" s="524">
        <f t="shared" si="2"/>
        <v>0.128</v>
      </c>
      <c r="G39" s="533">
        <f t="shared" si="3"/>
        <v>0.128</v>
      </c>
      <c r="H39" s="411"/>
      <c r="I39" s="377"/>
    </row>
    <row r="40" spans="1:9" s="447" customFormat="1" ht="17.25" customHeight="1" x14ac:dyDescent="0.2">
      <c r="A40" s="102">
        <v>45730.382638136572</v>
      </c>
      <c r="B40" s="104" t="s">
        <v>78</v>
      </c>
      <c r="C40" s="443">
        <v>1</v>
      </c>
      <c r="D40" s="534">
        <v>0.13500000000000001</v>
      </c>
      <c r="E40" s="443" t="s">
        <v>253</v>
      </c>
      <c r="F40" s="524">
        <f t="shared" si="2"/>
        <v>0.13500000000000001</v>
      </c>
      <c r="G40" s="533">
        <f t="shared" si="3"/>
        <v>0.13500000000000001</v>
      </c>
      <c r="H40" s="411"/>
      <c r="I40" s="377"/>
    </row>
    <row r="41" spans="1:9" s="447" customFormat="1" ht="17.25" customHeight="1" x14ac:dyDescent="0.2">
      <c r="A41" s="102">
        <v>45730.384026967593</v>
      </c>
      <c r="B41" s="104" t="s">
        <v>81</v>
      </c>
      <c r="C41" s="443">
        <v>1</v>
      </c>
      <c r="D41" s="534">
        <v>0.14199999999999999</v>
      </c>
      <c r="E41" s="443" t="s">
        <v>253</v>
      </c>
      <c r="F41" s="524">
        <f t="shared" si="2"/>
        <v>0.14199999999999999</v>
      </c>
      <c r="G41" s="533">
        <f t="shared" si="3"/>
        <v>0.14199999999999999</v>
      </c>
      <c r="H41" s="411"/>
      <c r="I41" s="377"/>
    </row>
    <row r="42" spans="1:9" s="447" customFormat="1" ht="17.25" customHeight="1" x14ac:dyDescent="0.2">
      <c r="A42" s="102">
        <v>45730.385415798613</v>
      </c>
      <c r="B42" s="104" t="s">
        <v>83</v>
      </c>
      <c r="C42" s="443">
        <v>1</v>
      </c>
      <c r="D42" s="534">
        <v>0.14899999999999999</v>
      </c>
      <c r="E42" s="443" t="s">
        <v>253</v>
      </c>
      <c r="F42" s="524">
        <f t="shared" si="2"/>
        <v>0.14899999999999999</v>
      </c>
      <c r="G42" s="533">
        <f t="shared" si="3"/>
        <v>0.14899999999999999</v>
      </c>
      <c r="H42" s="411"/>
      <c r="I42" s="377"/>
    </row>
    <row r="43" spans="1:9" s="447" customFormat="1" ht="17.25" customHeight="1" x14ac:dyDescent="0.2">
      <c r="A43" s="102">
        <v>45730.386804629627</v>
      </c>
      <c r="B43" s="104" t="s">
        <v>85</v>
      </c>
      <c r="C43" s="443">
        <v>1</v>
      </c>
      <c r="D43" s="534">
        <v>0.156</v>
      </c>
      <c r="E43" s="443" t="s">
        <v>253</v>
      </c>
      <c r="F43" s="524">
        <f t="shared" si="2"/>
        <v>0.156</v>
      </c>
      <c r="G43" s="533">
        <f t="shared" si="3"/>
        <v>0.156</v>
      </c>
      <c r="H43" s="411"/>
      <c r="I43" s="377"/>
    </row>
    <row r="44" spans="1:9" s="447" customFormat="1" ht="17.25" customHeight="1" x14ac:dyDescent="0.2">
      <c r="A44" s="102">
        <v>45730.388193460647</v>
      </c>
      <c r="B44" s="104" t="s">
        <v>87</v>
      </c>
      <c r="C44" s="443">
        <v>1</v>
      </c>
      <c r="D44" s="534">
        <v>0.16300000000000001</v>
      </c>
      <c r="E44" s="443" t="s">
        <v>253</v>
      </c>
      <c r="F44" s="524">
        <f t="shared" si="2"/>
        <v>0.16300000000000001</v>
      </c>
      <c r="G44" s="533">
        <f t="shared" si="3"/>
        <v>0.16300000000000001</v>
      </c>
      <c r="H44" s="411"/>
      <c r="I44" s="377"/>
    </row>
    <row r="45" spans="1:9" s="447" customFormat="1" ht="17.25" customHeight="1" x14ac:dyDescent="0.2">
      <c r="A45" s="102">
        <v>45730.389582291667</v>
      </c>
      <c r="B45" s="104" t="s">
        <v>89</v>
      </c>
      <c r="C45" s="443">
        <v>1</v>
      </c>
      <c r="D45" s="534">
        <v>0.17</v>
      </c>
      <c r="E45" s="443" t="s">
        <v>253</v>
      </c>
      <c r="F45" s="524">
        <f t="shared" si="2"/>
        <v>0.17</v>
      </c>
      <c r="G45" s="533">
        <f t="shared" si="3"/>
        <v>0.17</v>
      </c>
      <c r="H45" s="411"/>
      <c r="I45" s="377"/>
    </row>
    <row r="46" spans="1:9" s="447" customFormat="1" ht="17.25" customHeight="1" x14ac:dyDescent="0.2">
      <c r="A46" s="102">
        <v>45730.390971122688</v>
      </c>
      <c r="B46" s="104" t="s">
        <v>91</v>
      </c>
      <c r="C46" s="443">
        <v>1</v>
      </c>
      <c r="D46" s="534">
        <v>0.17699999999999999</v>
      </c>
      <c r="E46" s="443" t="s">
        <v>253</v>
      </c>
      <c r="F46" s="524">
        <f t="shared" si="2"/>
        <v>0.17699999999999999</v>
      </c>
      <c r="G46" s="533">
        <f t="shared" si="3"/>
        <v>0.17699999999999999</v>
      </c>
      <c r="H46" s="376"/>
      <c r="I46" s="377"/>
    </row>
    <row r="47" spans="1:9" s="447" customFormat="1" ht="17.25" customHeight="1" x14ac:dyDescent="0.2">
      <c r="A47" s="102">
        <v>45730.392359953701</v>
      </c>
      <c r="B47" s="104" t="s">
        <v>93</v>
      </c>
      <c r="C47" s="443">
        <v>1</v>
      </c>
      <c r="D47" s="534">
        <v>0.184</v>
      </c>
      <c r="E47" s="443" t="s">
        <v>253</v>
      </c>
      <c r="F47" s="524">
        <f t="shared" si="2"/>
        <v>0.184</v>
      </c>
      <c r="G47" s="533">
        <f t="shared" si="3"/>
        <v>0.184</v>
      </c>
      <c r="H47" s="376"/>
      <c r="I47" s="377"/>
    </row>
    <row r="48" spans="1:9" s="447" customFormat="1" ht="17.25" customHeight="1" x14ac:dyDescent="0.2">
      <c r="A48" s="102">
        <v>45730.393748784722</v>
      </c>
      <c r="B48" s="104" t="s">
        <v>95</v>
      </c>
      <c r="C48" s="443">
        <v>1</v>
      </c>
      <c r="D48" s="534">
        <v>0.191</v>
      </c>
      <c r="E48" s="443" t="s">
        <v>253</v>
      </c>
      <c r="F48" s="524">
        <f t="shared" si="2"/>
        <v>0.191</v>
      </c>
      <c r="G48" s="533">
        <f t="shared" si="3"/>
        <v>0.191</v>
      </c>
      <c r="H48" s="376"/>
      <c r="I48" s="377"/>
    </row>
    <row r="49" spans="1:9" s="447" customFormat="1" ht="17.25" customHeight="1" x14ac:dyDescent="0.2">
      <c r="A49" s="102">
        <v>45730.395137615742</v>
      </c>
      <c r="B49" s="104" t="s">
        <v>97</v>
      </c>
      <c r="C49" s="443">
        <v>1</v>
      </c>
      <c r="D49" s="534">
        <v>0.19800000000000001</v>
      </c>
      <c r="E49" s="443" t="s">
        <v>253</v>
      </c>
      <c r="F49" s="524">
        <f t="shared" si="2"/>
        <v>0.19800000000000001</v>
      </c>
      <c r="G49" s="533">
        <f t="shared" si="3"/>
        <v>0.19800000000000001</v>
      </c>
      <c r="H49" s="376"/>
      <c r="I49" s="377"/>
    </row>
    <row r="50" spans="1:9" s="526" customFormat="1" ht="17.25" customHeight="1" x14ac:dyDescent="0.2">
      <c r="A50" s="102">
        <v>45730.396526446762</v>
      </c>
      <c r="B50" s="104" t="s">
        <v>99</v>
      </c>
      <c r="C50" s="443">
        <v>1</v>
      </c>
      <c r="D50" s="534">
        <v>0.20499999999999999</v>
      </c>
      <c r="E50" s="443" t="s">
        <v>253</v>
      </c>
      <c r="F50" s="524">
        <f t="shared" si="2"/>
        <v>0.20499999999999999</v>
      </c>
      <c r="G50" s="533">
        <f t="shared" si="3"/>
        <v>0.20499999999999999</v>
      </c>
      <c r="H50" s="376"/>
      <c r="I50" s="377"/>
    </row>
    <row r="51" spans="1:9" s="526" customFormat="1" ht="17.25" customHeight="1" thickBot="1" x14ac:dyDescent="0.25">
      <c r="A51" s="102">
        <v>45730.397915277783</v>
      </c>
      <c r="B51" s="104" t="s">
        <v>101</v>
      </c>
      <c r="C51" s="443">
        <v>1</v>
      </c>
      <c r="D51" s="534">
        <v>0.21199999999999999</v>
      </c>
      <c r="E51" s="443" t="s">
        <v>253</v>
      </c>
      <c r="F51" s="524">
        <f t="shared" si="2"/>
        <v>0.21199999999999999</v>
      </c>
      <c r="G51" s="533">
        <f t="shared" si="3"/>
        <v>0.21199999999999999</v>
      </c>
      <c r="H51" s="525"/>
      <c r="I51" s="377"/>
    </row>
    <row r="52" spans="1:9" s="442" customFormat="1" ht="20.100000000000001" customHeight="1" x14ac:dyDescent="0.25">
      <c r="A52" s="479" t="s">
        <v>233</v>
      </c>
      <c r="B52" s="527"/>
      <c r="C52" s="527"/>
      <c r="D52" s="527"/>
      <c r="E52" s="527"/>
      <c r="F52" s="527"/>
      <c r="G52" s="527"/>
      <c r="H52" s="527"/>
      <c r="I52" s="528"/>
    </row>
    <row r="53" spans="1:9" s="442" customFormat="1" ht="20.100000000000001" customHeight="1" thickBot="1" x14ac:dyDescent="0.3">
      <c r="A53" s="455"/>
      <c r="B53" s="456"/>
      <c r="C53" s="456"/>
      <c r="D53" s="456"/>
      <c r="E53" s="456"/>
      <c r="F53" s="456"/>
      <c r="G53" s="456"/>
      <c r="H53" s="456"/>
      <c r="I53" s="457"/>
    </row>
    <row r="54" spans="1:9" ht="15" customHeight="1" x14ac:dyDescent="0.25"/>
    <row r="55" spans="1:9" ht="15" customHeight="1" x14ac:dyDescent="0.25"/>
    <row r="56" spans="1:9" ht="15" customHeight="1" x14ac:dyDescent="0.25"/>
    <row r="57" spans="1:9" ht="15" customHeight="1" x14ac:dyDescent="0.25"/>
    <row r="58" spans="1:9" ht="15" customHeight="1" x14ac:dyDescent="0.25"/>
    <row r="59" spans="1:9" ht="15" customHeight="1" x14ac:dyDescent="0.25"/>
    <row r="60" spans="1:9" ht="15" customHeight="1" x14ac:dyDescent="0.25"/>
    <row r="61" spans="1:9" ht="15" customHeight="1" x14ac:dyDescent="0.25"/>
    <row r="62" spans="1:9" ht="15" customHeight="1" x14ac:dyDescent="0.25"/>
    <row r="63" spans="1:9" ht="15" customHeight="1" x14ac:dyDescent="0.25"/>
    <row r="64" spans="1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</sheetData>
  <sheetProtection formatCells="0" formatColumns="0" formatRows="0"/>
  <mergeCells count="29">
    <mergeCell ref="A1:B5"/>
    <mergeCell ref="C1:I1"/>
    <mergeCell ref="C2:I2"/>
    <mergeCell ref="C3:I3"/>
    <mergeCell ref="C4:D4"/>
    <mergeCell ref="E4:F4"/>
    <mergeCell ref="C5:D5"/>
    <mergeCell ref="E5:G5"/>
    <mergeCell ref="G14:H14"/>
    <mergeCell ref="A7:A8"/>
    <mergeCell ref="B7:D7"/>
    <mergeCell ref="B8:D8"/>
    <mergeCell ref="G8:H8"/>
    <mergeCell ref="B9:D9"/>
    <mergeCell ref="G9:H9"/>
    <mergeCell ref="B10:C10"/>
    <mergeCell ref="G10:H10"/>
    <mergeCell ref="G11:H11"/>
    <mergeCell ref="G12:H12"/>
    <mergeCell ref="G13:H13"/>
    <mergeCell ref="F25:F26"/>
    <mergeCell ref="G25:G26"/>
    <mergeCell ref="H25:I26"/>
    <mergeCell ref="A20:B20"/>
    <mergeCell ref="A25:A26"/>
    <mergeCell ref="B25:B26"/>
    <mergeCell ref="C25:C26"/>
    <mergeCell ref="D25:D26"/>
    <mergeCell ref="E25:E26"/>
  </mergeCells>
  <conditionalFormatting sqref="B22">
    <cfRule type="cellIs" dxfId="779" priority="36" operator="equal">
      <formula>"LCS2"</formula>
    </cfRule>
    <cfRule type="cellIs" dxfId="778" priority="37" operator="equal">
      <formula>"MSD"</formula>
    </cfRule>
    <cfRule type="cellIs" dxfId="777" priority="38" operator="equal">
      <formula>"MB"</formula>
    </cfRule>
    <cfRule type="cellIs" dxfId="776" priority="39" operator="equal">
      <formula>"MSD"</formula>
    </cfRule>
    <cfRule type="cellIs" dxfId="775" priority="40" operator="equal">
      <formula>"MS"</formula>
    </cfRule>
    <cfRule type="cellIs" dxfId="774" priority="41" operator="equal">
      <formula>"MDL"</formula>
    </cfRule>
    <cfRule type="cellIs" dxfId="773" priority="42" operator="equal">
      <formula>"PQL"</formula>
    </cfRule>
    <cfRule type="cellIs" dxfId="772" priority="43" operator="equal">
      <formula>"LCS2"</formula>
    </cfRule>
    <cfRule type="cellIs" dxfId="771" priority="44" operator="equal">
      <formula>"LCSD"</formula>
    </cfRule>
    <cfRule type="cellIs" dxfId="770" priority="45" operator="equal">
      <formula>"LCS"</formula>
    </cfRule>
    <cfRule type="cellIs" dxfId="769" priority="46" operator="equal">
      <formula>"LCS"</formula>
    </cfRule>
    <cfRule type="cellIs" dxfId="768" priority="47" operator="equal">
      <formula>"BLANK"</formula>
    </cfRule>
  </conditionalFormatting>
  <conditionalFormatting sqref="B24">
    <cfRule type="cellIs" dxfId="767" priority="23" operator="equal">
      <formula>"LCS2"</formula>
    </cfRule>
    <cfRule type="cellIs" dxfId="766" priority="24" operator="equal">
      <formula>"MSD"</formula>
    </cfRule>
    <cfRule type="cellIs" dxfId="765" priority="25" operator="equal">
      <formula>"MB"</formula>
    </cfRule>
    <cfRule type="cellIs" dxfId="764" priority="26" operator="equal">
      <formula>"MSD"</formula>
    </cfRule>
    <cfRule type="cellIs" dxfId="763" priority="27" operator="equal">
      <formula>"MS"</formula>
    </cfRule>
    <cfRule type="cellIs" dxfId="762" priority="28" operator="equal">
      <formula>"MDL"</formula>
    </cfRule>
    <cfRule type="cellIs" dxfId="761" priority="29" operator="equal">
      <formula>"PQL"</formula>
    </cfRule>
    <cfRule type="cellIs" dxfId="760" priority="30" operator="equal">
      <formula>"LCS2"</formula>
    </cfRule>
    <cfRule type="cellIs" dxfId="759" priority="31" operator="equal">
      <formula>"LCSD"</formula>
    </cfRule>
    <cfRule type="cellIs" dxfId="758" priority="32" operator="equal">
      <formula>"LCS"</formula>
    </cfRule>
    <cfRule type="cellIs" dxfId="757" priority="33" operator="equal">
      <formula>"LCS"</formula>
    </cfRule>
    <cfRule type="cellIs" dxfId="756" priority="34" operator="equal">
      <formula>"BLANK"</formula>
    </cfRule>
  </conditionalFormatting>
  <conditionalFormatting sqref="B28:B31">
    <cfRule type="cellIs" dxfId="755" priority="13" operator="equal">
      <formula>"MB"</formula>
    </cfRule>
    <cfRule type="cellIs" dxfId="754" priority="14" operator="equal">
      <formula>"MDL"</formula>
    </cfRule>
    <cfRule type="cellIs" dxfId="753" priority="15" operator="equal">
      <formula>"PQL"</formula>
    </cfRule>
    <cfRule type="cellIs" dxfId="752" priority="16" operator="equal">
      <formula>"LCSD"</formula>
    </cfRule>
    <cfRule type="cellIs" dxfId="751" priority="17" operator="equal">
      <formula>"LCS"</formula>
    </cfRule>
  </conditionalFormatting>
  <conditionalFormatting sqref="B32:B51">
    <cfRule type="cellIs" dxfId="750" priority="1" operator="equal">
      <formula>"LCS2"</formula>
    </cfRule>
    <cfRule type="cellIs" dxfId="749" priority="2" operator="equal">
      <formula>"MSD"</formula>
    </cfRule>
    <cfRule type="cellIs" dxfId="748" priority="3" operator="equal">
      <formula>"MB"</formula>
    </cfRule>
    <cfRule type="cellIs" dxfId="747" priority="4" operator="equal">
      <formula>"MSD"</formula>
    </cfRule>
    <cfRule type="cellIs" dxfId="746" priority="5" operator="equal">
      <formula>"MS"</formula>
    </cfRule>
    <cfRule type="cellIs" dxfId="745" priority="6" operator="equal">
      <formula>"MDL"</formula>
    </cfRule>
    <cfRule type="cellIs" dxfId="744" priority="7" operator="equal">
      <formula>"PQL"</formula>
    </cfRule>
    <cfRule type="cellIs" dxfId="743" priority="8" operator="equal">
      <formula>"LCS2"</formula>
    </cfRule>
    <cfRule type="cellIs" dxfId="742" priority="9" operator="equal">
      <formula>"LCSD"</formula>
    </cfRule>
    <cfRule type="cellIs" dxfId="741" priority="10" operator="equal">
      <formula>"LCS"</formula>
    </cfRule>
    <cfRule type="cellIs" dxfId="740" priority="11" operator="equal">
      <formula>"LCS"</formula>
    </cfRule>
    <cfRule type="cellIs" dxfId="739" priority="12" operator="equal">
      <formula>"BLANK"</formula>
    </cfRule>
  </conditionalFormatting>
  <conditionalFormatting sqref="F27:G51">
    <cfRule type="cellIs" dxfId="738" priority="48" operator="greaterThan">
      <formula>100</formula>
    </cfRule>
    <cfRule type="cellIs" dxfId="737" priority="49" operator="between">
      <formula>10</formula>
      <formula>99.9</formula>
    </cfRule>
    <cfRule type="cellIs" dxfId="736" priority="50" operator="between">
      <formula>1</formula>
      <formula>9.99</formula>
    </cfRule>
    <cfRule type="cellIs" dxfId="735" priority="51" operator="between">
      <formula>0.1</formula>
      <formula>0.999</formula>
    </cfRule>
    <cfRule type="cellIs" dxfId="734" priority="52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65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AF906D1E-24EF-484D-920D-734A384F532F}">
            <x14:iconSet iconSet="3Symbols" custom="1">
              <x14:cfvo type="percent">
                <xm:f>0</xm:f>
              </x14:cfvo>
              <x14:cfvo type="num">
                <xm:f>0.995</xm:f>
              </x14:cfvo>
              <x14:cfvo type="num" gte="0">
                <xm:f>1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B23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6F61-0751-4E47-8798-361FFD9CE0C8}">
  <sheetPr codeName="Hoja15">
    <tabColor rgb="FF92D050"/>
  </sheetPr>
  <dimension ref="A1:I42"/>
  <sheetViews>
    <sheetView showGridLines="0" zoomScale="90" zoomScaleNormal="90" workbookViewId="0">
      <selection sqref="A1:XFD1048576"/>
    </sheetView>
  </sheetViews>
  <sheetFormatPr baseColWidth="10" defaultColWidth="10.6640625" defaultRowHeight="15" x14ac:dyDescent="0.25"/>
  <cols>
    <col min="1" max="1" width="20" style="208" customWidth="1"/>
    <col min="2" max="2" width="25.33203125" style="208" customWidth="1"/>
    <col min="3" max="3" width="14.6640625" style="208" customWidth="1"/>
    <col min="4" max="4" width="16" style="208" customWidth="1"/>
    <col min="5" max="5" width="17.33203125" style="208" customWidth="1"/>
    <col min="6" max="6" width="18.33203125" style="208" customWidth="1"/>
    <col min="7" max="7" width="15" style="208" customWidth="1"/>
    <col min="8" max="8" width="25" style="208" customWidth="1"/>
    <col min="9" max="9" width="16.83203125" style="208" customWidth="1"/>
    <col min="10" max="16384" width="10.6640625" style="208"/>
  </cols>
  <sheetData>
    <row r="1" spans="1:9" s="415" customFormat="1" ht="21.75" customHeight="1" x14ac:dyDescent="0.25">
      <c r="A1" s="1039" t="e" vm="1">
        <v>#VALUE!</v>
      </c>
      <c r="B1" s="1040"/>
      <c r="C1" s="1078" t="s">
        <v>170</v>
      </c>
      <c r="D1" s="1078"/>
      <c r="E1" s="1078"/>
      <c r="F1" s="1078"/>
      <c r="G1" s="1078"/>
      <c r="H1" s="1078"/>
      <c r="I1" s="1078"/>
    </row>
    <row r="2" spans="1:9" s="415" customFormat="1" ht="21.75" customHeight="1" x14ac:dyDescent="0.25">
      <c r="A2" s="1041"/>
      <c r="B2" s="1042"/>
      <c r="C2" s="1078" t="s">
        <v>171</v>
      </c>
      <c r="D2" s="1078"/>
      <c r="E2" s="1078"/>
      <c r="F2" s="1078"/>
      <c r="G2" s="1078"/>
      <c r="H2" s="1078"/>
      <c r="I2" s="1078"/>
    </row>
    <row r="3" spans="1:9" s="415" customFormat="1" ht="21.75" customHeight="1" x14ac:dyDescent="0.25">
      <c r="A3" s="1041"/>
      <c r="B3" s="1042"/>
      <c r="C3" s="1116" t="s">
        <v>355</v>
      </c>
      <c r="D3" s="1116"/>
      <c r="E3" s="1116"/>
      <c r="F3" s="1116"/>
      <c r="G3" s="1116"/>
      <c r="H3" s="1116"/>
      <c r="I3" s="1116"/>
    </row>
    <row r="4" spans="1:9" s="415" customFormat="1" ht="27" customHeight="1" x14ac:dyDescent="0.25">
      <c r="A4" s="1041"/>
      <c r="B4" s="1042"/>
      <c r="C4" s="1048"/>
      <c r="D4" s="1048"/>
      <c r="E4" s="1131"/>
      <c r="F4" s="1131"/>
      <c r="G4" s="517"/>
      <c r="H4" s="518" t="s">
        <v>235</v>
      </c>
      <c r="I4" s="460">
        <v>45243</v>
      </c>
    </row>
    <row r="5" spans="1:9" s="415" customFormat="1" ht="21.75" customHeight="1" thickBot="1" x14ac:dyDescent="0.3">
      <c r="A5" s="1041"/>
      <c r="B5" s="1042"/>
      <c r="C5" s="1141" t="s">
        <v>173</v>
      </c>
      <c r="D5" s="1141"/>
      <c r="E5" s="1142">
        <v>1</v>
      </c>
      <c r="F5" s="1142"/>
      <c r="G5" s="1142"/>
      <c r="H5" s="638" t="s">
        <v>236</v>
      </c>
      <c r="I5" s="645" t="s">
        <v>174</v>
      </c>
    </row>
    <row r="6" spans="1:9" x14ac:dyDescent="0.25">
      <c r="A6" s="1132"/>
      <c r="B6" s="1133"/>
      <c r="C6" s="1133"/>
      <c r="D6" s="1133"/>
      <c r="E6" s="1133"/>
      <c r="F6" s="1133"/>
      <c r="G6" s="1133"/>
      <c r="H6" s="1133"/>
      <c r="I6" s="1134"/>
    </row>
    <row r="7" spans="1:9" x14ac:dyDescent="0.25">
      <c r="A7" s="1135"/>
      <c r="B7" s="1136"/>
      <c r="C7" s="1136"/>
      <c r="D7" s="1136"/>
      <c r="E7" s="1136"/>
      <c r="F7" s="1136"/>
      <c r="G7" s="1136"/>
      <c r="H7" s="1136"/>
      <c r="I7" s="1137"/>
    </row>
    <row r="8" spans="1:9" x14ac:dyDescent="0.25">
      <c r="A8" s="1135"/>
      <c r="B8" s="1136"/>
      <c r="C8" s="1136"/>
      <c r="D8" s="1136"/>
      <c r="E8" s="1136"/>
      <c r="F8" s="1136"/>
      <c r="G8" s="1136"/>
      <c r="H8" s="1136"/>
      <c r="I8" s="1137"/>
    </row>
    <row r="9" spans="1:9" x14ac:dyDescent="0.25">
      <c r="A9" s="1135"/>
      <c r="B9" s="1136"/>
      <c r="C9" s="1136"/>
      <c r="D9" s="1136"/>
      <c r="E9" s="1136"/>
      <c r="F9" s="1136"/>
      <c r="G9" s="1136"/>
      <c r="H9" s="1136"/>
      <c r="I9" s="1137"/>
    </row>
    <row r="10" spans="1:9" x14ac:dyDescent="0.25">
      <c r="A10" s="1135"/>
      <c r="B10" s="1136"/>
      <c r="C10" s="1136"/>
      <c r="D10" s="1136"/>
      <c r="E10" s="1136"/>
      <c r="F10" s="1136"/>
      <c r="G10" s="1136"/>
      <c r="H10" s="1136"/>
      <c r="I10" s="1137"/>
    </row>
    <row r="11" spans="1:9" x14ac:dyDescent="0.25">
      <c r="A11" s="1135"/>
      <c r="B11" s="1136"/>
      <c r="C11" s="1136"/>
      <c r="D11" s="1136"/>
      <c r="E11" s="1136"/>
      <c r="F11" s="1136"/>
      <c r="G11" s="1136"/>
      <c r="H11" s="1136"/>
      <c r="I11" s="1137"/>
    </row>
    <row r="12" spans="1:9" x14ac:dyDescent="0.25">
      <c r="A12" s="1135"/>
      <c r="B12" s="1136"/>
      <c r="C12" s="1136"/>
      <c r="D12" s="1136"/>
      <c r="E12" s="1136"/>
      <c r="F12" s="1136"/>
      <c r="G12" s="1136"/>
      <c r="H12" s="1136"/>
      <c r="I12" s="1137"/>
    </row>
    <row r="13" spans="1:9" x14ac:dyDescent="0.25">
      <c r="A13" s="1135"/>
      <c r="B13" s="1136"/>
      <c r="C13" s="1136"/>
      <c r="D13" s="1136"/>
      <c r="E13" s="1136"/>
      <c r="F13" s="1136"/>
      <c r="G13" s="1136"/>
      <c r="H13" s="1136"/>
      <c r="I13" s="1137"/>
    </row>
    <row r="14" spans="1:9" x14ac:dyDescent="0.25">
      <c r="A14" s="1135"/>
      <c r="B14" s="1136"/>
      <c r="C14" s="1136"/>
      <c r="D14" s="1136"/>
      <c r="E14" s="1136"/>
      <c r="F14" s="1136"/>
      <c r="G14" s="1136"/>
      <c r="H14" s="1136"/>
      <c r="I14" s="1137"/>
    </row>
    <row r="15" spans="1:9" x14ac:dyDescent="0.25">
      <c r="A15" s="1135"/>
      <c r="B15" s="1136"/>
      <c r="C15" s="1136"/>
      <c r="D15" s="1136"/>
      <c r="E15" s="1136"/>
      <c r="F15" s="1136"/>
      <c r="G15" s="1136"/>
      <c r="H15" s="1136"/>
      <c r="I15" s="1137"/>
    </row>
    <row r="16" spans="1:9" x14ac:dyDescent="0.25">
      <c r="A16" s="1135"/>
      <c r="B16" s="1136"/>
      <c r="C16" s="1136"/>
      <c r="D16" s="1136"/>
      <c r="E16" s="1136"/>
      <c r="F16" s="1136"/>
      <c r="G16" s="1136"/>
      <c r="H16" s="1136"/>
      <c r="I16" s="1137"/>
    </row>
    <row r="17" spans="1:9" x14ac:dyDescent="0.25">
      <c r="A17" s="1135"/>
      <c r="B17" s="1136"/>
      <c r="C17" s="1136"/>
      <c r="D17" s="1136"/>
      <c r="E17" s="1136"/>
      <c r="F17" s="1136"/>
      <c r="G17" s="1136"/>
      <c r="H17" s="1136"/>
      <c r="I17" s="1137"/>
    </row>
    <row r="18" spans="1:9" x14ac:dyDescent="0.25">
      <c r="A18" s="1135"/>
      <c r="B18" s="1136"/>
      <c r="C18" s="1136"/>
      <c r="D18" s="1136"/>
      <c r="E18" s="1136"/>
      <c r="F18" s="1136"/>
      <c r="G18" s="1136"/>
      <c r="H18" s="1136"/>
      <c r="I18" s="1137"/>
    </row>
    <row r="19" spans="1:9" x14ac:dyDescent="0.25">
      <c r="A19" s="1135"/>
      <c r="B19" s="1136"/>
      <c r="C19" s="1136"/>
      <c r="D19" s="1136"/>
      <c r="E19" s="1136"/>
      <c r="F19" s="1136"/>
      <c r="G19" s="1136"/>
      <c r="H19" s="1136"/>
      <c r="I19" s="1137"/>
    </row>
    <row r="20" spans="1:9" x14ac:dyDescent="0.25">
      <c r="A20" s="1135"/>
      <c r="B20" s="1136"/>
      <c r="C20" s="1136"/>
      <c r="D20" s="1136"/>
      <c r="E20" s="1136"/>
      <c r="F20" s="1136"/>
      <c r="G20" s="1136"/>
      <c r="H20" s="1136"/>
      <c r="I20" s="1137"/>
    </row>
    <row r="21" spans="1:9" x14ac:dyDescent="0.25">
      <c r="A21" s="1135"/>
      <c r="B21" s="1136"/>
      <c r="C21" s="1136"/>
      <c r="D21" s="1136"/>
      <c r="E21" s="1136"/>
      <c r="F21" s="1136"/>
      <c r="G21" s="1136"/>
      <c r="H21" s="1136"/>
      <c r="I21" s="1137"/>
    </row>
    <row r="22" spans="1:9" x14ac:dyDescent="0.25">
      <c r="A22" s="1135"/>
      <c r="B22" s="1136"/>
      <c r="C22" s="1136"/>
      <c r="D22" s="1136"/>
      <c r="E22" s="1136"/>
      <c r="F22" s="1136"/>
      <c r="G22" s="1136"/>
      <c r="H22" s="1136"/>
      <c r="I22" s="1137"/>
    </row>
    <row r="23" spans="1:9" x14ac:dyDescent="0.25">
      <c r="A23" s="1135"/>
      <c r="B23" s="1136"/>
      <c r="C23" s="1136"/>
      <c r="D23" s="1136"/>
      <c r="E23" s="1136"/>
      <c r="F23" s="1136"/>
      <c r="G23" s="1136"/>
      <c r="H23" s="1136"/>
      <c r="I23" s="1137"/>
    </row>
    <row r="24" spans="1:9" x14ac:dyDescent="0.25">
      <c r="A24" s="1135"/>
      <c r="B24" s="1136"/>
      <c r="C24" s="1136"/>
      <c r="D24" s="1136"/>
      <c r="E24" s="1136"/>
      <c r="F24" s="1136"/>
      <c r="G24" s="1136"/>
      <c r="H24" s="1136"/>
      <c r="I24" s="1137"/>
    </row>
    <row r="25" spans="1:9" x14ac:dyDescent="0.25">
      <c r="A25" s="1135"/>
      <c r="B25" s="1136"/>
      <c r="C25" s="1136"/>
      <c r="D25" s="1136"/>
      <c r="E25" s="1136"/>
      <c r="F25" s="1136"/>
      <c r="G25" s="1136"/>
      <c r="H25" s="1136"/>
      <c r="I25" s="1137"/>
    </row>
    <row r="26" spans="1:9" x14ac:dyDescent="0.25">
      <c r="A26" s="1135"/>
      <c r="B26" s="1136"/>
      <c r="C26" s="1136"/>
      <c r="D26" s="1136"/>
      <c r="E26" s="1136"/>
      <c r="F26" s="1136"/>
      <c r="G26" s="1136"/>
      <c r="H26" s="1136"/>
      <c r="I26" s="1137"/>
    </row>
    <row r="27" spans="1:9" x14ac:dyDescent="0.25">
      <c r="A27" s="1135"/>
      <c r="B27" s="1136"/>
      <c r="C27" s="1136"/>
      <c r="D27" s="1136"/>
      <c r="E27" s="1136"/>
      <c r="F27" s="1136"/>
      <c r="G27" s="1136"/>
      <c r="H27" s="1136"/>
      <c r="I27" s="1137"/>
    </row>
    <row r="28" spans="1:9" x14ac:dyDescent="0.25">
      <c r="A28" s="1135"/>
      <c r="B28" s="1136"/>
      <c r="C28" s="1136"/>
      <c r="D28" s="1136"/>
      <c r="E28" s="1136"/>
      <c r="F28" s="1136"/>
      <c r="G28" s="1136"/>
      <c r="H28" s="1136"/>
      <c r="I28" s="1137"/>
    </row>
    <row r="29" spans="1:9" x14ac:dyDescent="0.25">
      <c r="A29" s="1135"/>
      <c r="B29" s="1136"/>
      <c r="C29" s="1136"/>
      <c r="D29" s="1136"/>
      <c r="E29" s="1136"/>
      <c r="F29" s="1136"/>
      <c r="G29" s="1136"/>
      <c r="H29" s="1136"/>
      <c r="I29" s="1137"/>
    </row>
    <row r="30" spans="1:9" x14ac:dyDescent="0.25">
      <c r="A30" s="1135"/>
      <c r="B30" s="1136"/>
      <c r="C30" s="1136"/>
      <c r="D30" s="1136"/>
      <c r="E30" s="1136"/>
      <c r="F30" s="1136"/>
      <c r="G30" s="1136"/>
      <c r="H30" s="1136"/>
      <c r="I30" s="1137"/>
    </row>
    <row r="31" spans="1:9" x14ac:dyDescent="0.25">
      <c r="A31" s="1135"/>
      <c r="B31" s="1136"/>
      <c r="C31" s="1136"/>
      <c r="D31" s="1136"/>
      <c r="E31" s="1136"/>
      <c r="F31" s="1136"/>
      <c r="G31" s="1136"/>
      <c r="H31" s="1136"/>
      <c r="I31" s="1137"/>
    </row>
    <row r="32" spans="1:9" x14ac:dyDescent="0.25">
      <c r="A32" s="1135"/>
      <c r="B32" s="1136"/>
      <c r="C32" s="1136"/>
      <c r="D32" s="1136"/>
      <c r="E32" s="1136"/>
      <c r="F32" s="1136"/>
      <c r="G32" s="1136"/>
      <c r="H32" s="1136"/>
      <c r="I32" s="1137"/>
    </row>
    <row r="33" spans="1:9" x14ac:dyDescent="0.25">
      <c r="A33" s="1135"/>
      <c r="B33" s="1136"/>
      <c r="C33" s="1136"/>
      <c r="D33" s="1136"/>
      <c r="E33" s="1136"/>
      <c r="F33" s="1136"/>
      <c r="G33" s="1136"/>
      <c r="H33" s="1136"/>
      <c r="I33" s="1137"/>
    </row>
    <row r="34" spans="1:9" x14ac:dyDescent="0.25">
      <c r="A34" s="1135"/>
      <c r="B34" s="1136"/>
      <c r="C34" s="1136"/>
      <c r="D34" s="1136"/>
      <c r="E34" s="1136"/>
      <c r="F34" s="1136"/>
      <c r="G34" s="1136"/>
      <c r="H34" s="1136"/>
      <c r="I34" s="1137"/>
    </row>
    <row r="35" spans="1:9" x14ac:dyDescent="0.25">
      <c r="A35" s="1135"/>
      <c r="B35" s="1136"/>
      <c r="C35" s="1136"/>
      <c r="D35" s="1136"/>
      <c r="E35" s="1136"/>
      <c r="F35" s="1136"/>
      <c r="G35" s="1136"/>
      <c r="H35" s="1136"/>
      <c r="I35" s="1137"/>
    </row>
    <row r="36" spans="1:9" x14ac:dyDescent="0.25">
      <c r="A36" s="1135"/>
      <c r="B36" s="1136"/>
      <c r="C36" s="1136"/>
      <c r="D36" s="1136"/>
      <c r="E36" s="1136"/>
      <c r="F36" s="1136"/>
      <c r="G36" s="1136"/>
      <c r="H36" s="1136"/>
      <c r="I36" s="1137"/>
    </row>
    <row r="37" spans="1:9" x14ac:dyDescent="0.25">
      <c r="A37" s="1135"/>
      <c r="B37" s="1136"/>
      <c r="C37" s="1136"/>
      <c r="D37" s="1136"/>
      <c r="E37" s="1136"/>
      <c r="F37" s="1136"/>
      <c r="G37" s="1136"/>
      <c r="H37" s="1136"/>
      <c r="I37" s="1137"/>
    </row>
    <row r="38" spans="1:9" x14ac:dyDescent="0.25">
      <c r="A38" s="1135"/>
      <c r="B38" s="1136"/>
      <c r="C38" s="1136"/>
      <c r="D38" s="1136"/>
      <c r="E38" s="1136"/>
      <c r="F38" s="1136"/>
      <c r="G38" s="1136"/>
      <c r="H38" s="1136"/>
      <c r="I38" s="1137"/>
    </row>
    <row r="39" spans="1:9" x14ac:dyDescent="0.25">
      <c r="A39" s="1135"/>
      <c r="B39" s="1136"/>
      <c r="C39" s="1136"/>
      <c r="D39" s="1136"/>
      <c r="E39" s="1136"/>
      <c r="F39" s="1136"/>
      <c r="G39" s="1136"/>
      <c r="H39" s="1136"/>
      <c r="I39" s="1137"/>
    </row>
    <row r="40" spans="1:9" x14ac:dyDescent="0.25">
      <c r="A40" s="1135"/>
      <c r="B40" s="1136"/>
      <c r="C40" s="1136"/>
      <c r="D40" s="1136"/>
      <c r="E40" s="1136"/>
      <c r="F40" s="1136"/>
      <c r="G40" s="1136"/>
      <c r="H40" s="1136"/>
      <c r="I40" s="1137"/>
    </row>
    <row r="41" spans="1:9" x14ac:dyDescent="0.25">
      <c r="A41" s="1135"/>
      <c r="B41" s="1136"/>
      <c r="C41" s="1136"/>
      <c r="D41" s="1136"/>
      <c r="E41" s="1136"/>
      <c r="F41" s="1136"/>
      <c r="G41" s="1136"/>
      <c r="H41" s="1136"/>
      <c r="I41" s="1137"/>
    </row>
    <row r="42" spans="1:9" ht="15.75" thickBot="1" x14ac:dyDescent="0.3">
      <c r="A42" s="1138"/>
      <c r="B42" s="1139"/>
      <c r="C42" s="1139"/>
      <c r="D42" s="1139"/>
      <c r="E42" s="1139"/>
      <c r="F42" s="1139"/>
      <c r="G42" s="1139"/>
      <c r="H42" s="1139"/>
      <c r="I42" s="1140"/>
    </row>
  </sheetData>
  <sheetProtection algorithmName="SHA-512" hashValue="b6otNcW7/29MZsYMQlnlikZI/Lw85Mc4ptmKIFwkkB+RV43LRfDz+fQoh+bSsmtWY8L2U8tTF7a0WSkUjVWWew==" saltValue="MxIdDt1lAAyWXwYCTgGvRg==" spinCount="100000" sheet="1" formatCells="0" formatColumns="0" formatRows="0" autoFilter="0" pivotTables="0"/>
  <mergeCells count="9">
    <mergeCell ref="A6:I42"/>
    <mergeCell ref="A1:B5"/>
    <mergeCell ref="C1:I1"/>
    <mergeCell ref="C2:I2"/>
    <mergeCell ref="C3:I3"/>
    <mergeCell ref="C4:D4"/>
    <mergeCell ref="E4:F4"/>
    <mergeCell ref="C5:D5"/>
    <mergeCell ref="E5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002B-A996-4E6C-A6E8-4F5B2561B6EC}">
  <sheetPr codeName="Hoja16">
    <tabColor rgb="FF00B050"/>
  </sheetPr>
  <dimension ref="A1:I255"/>
  <sheetViews>
    <sheetView showGridLines="0" topLeftCell="A17" zoomScale="80" zoomScaleNormal="80" workbookViewId="0">
      <selection activeCell="I23" sqref="I23"/>
    </sheetView>
  </sheetViews>
  <sheetFormatPr baseColWidth="10" defaultColWidth="13.33203125" defaultRowHeight="0" customHeight="1" zeroHeight="1" x14ac:dyDescent="0.25"/>
  <cols>
    <col min="1" max="1" width="26" style="459" customWidth="1"/>
    <col min="2" max="2" width="49.33203125" style="459" bestFit="1" customWidth="1"/>
    <col min="3" max="3" width="18.33203125" style="459" customWidth="1"/>
    <col min="4" max="4" width="20.6640625" style="459" customWidth="1"/>
    <col min="5" max="5" width="18.33203125" style="459" customWidth="1"/>
    <col min="6" max="6" width="22.6640625" style="459" hidden="1" customWidth="1"/>
    <col min="7" max="7" width="22.6640625" style="459" customWidth="1"/>
    <col min="8" max="8" width="29.83203125" style="459" customWidth="1"/>
    <col min="9" max="9" width="26.6640625" style="459" customWidth="1"/>
    <col min="10" max="12" width="13.33203125" style="459" customWidth="1"/>
    <col min="13" max="16384" width="13.33203125" style="459"/>
  </cols>
  <sheetData>
    <row r="1" spans="1:9" s="415" customFormat="1" ht="21.75" customHeight="1" x14ac:dyDescent="0.25">
      <c r="A1" s="1039" t="e" vm="1">
        <v>#VALUE!</v>
      </c>
      <c r="B1" s="1040"/>
      <c r="C1" s="1078" t="s">
        <v>170</v>
      </c>
      <c r="D1" s="1078"/>
      <c r="E1" s="1078"/>
      <c r="F1" s="1078"/>
      <c r="G1" s="1078"/>
      <c r="H1" s="1078"/>
      <c r="I1" s="1078"/>
    </row>
    <row r="2" spans="1:9" s="415" customFormat="1" ht="21.75" customHeight="1" x14ac:dyDescent="0.25">
      <c r="A2" s="1041"/>
      <c r="B2" s="1042"/>
      <c r="C2" s="1078" t="s">
        <v>171</v>
      </c>
      <c r="D2" s="1078"/>
      <c r="E2" s="1078"/>
      <c r="F2" s="1078"/>
      <c r="G2" s="1078"/>
      <c r="H2" s="1078"/>
      <c r="I2" s="1078"/>
    </row>
    <row r="3" spans="1:9" s="415" customFormat="1" ht="21.75" customHeight="1" x14ac:dyDescent="0.25">
      <c r="A3" s="1041"/>
      <c r="B3" s="1042"/>
      <c r="C3" s="1116" t="s">
        <v>367</v>
      </c>
      <c r="D3" s="1116"/>
      <c r="E3" s="1116"/>
      <c r="F3" s="1116"/>
      <c r="G3" s="1116"/>
      <c r="H3" s="1116"/>
      <c r="I3" s="1116"/>
    </row>
    <row r="4" spans="1:9" s="415" customFormat="1" ht="21.75" customHeight="1" x14ac:dyDescent="0.25">
      <c r="A4" s="1041"/>
      <c r="B4" s="1042"/>
      <c r="C4" s="1048"/>
      <c r="D4" s="1048"/>
      <c r="E4" s="1131"/>
      <c r="F4" s="1131"/>
      <c r="G4" s="517"/>
      <c r="H4" s="518" t="s">
        <v>235</v>
      </c>
      <c r="I4" s="460">
        <v>45243</v>
      </c>
    </row>
    <row r="5" spans="1:9" s="415" customFormat="1" ht="21.75" customHeight="1" x14ac:dyDescent="0.25">
      <c r="A5" s="1043"/>
      <c r="B5" s="1044"/>
      <c r="C5" s="1048" t="s">
        <v>173</v>
      </c>
      <c r="D5" s="1048"/>
      <c r="E5" s="1119">
        <v>1</v>
      </c>
      <c r="F5" s="1119"/>
      <c r="G5" s="418"/>
      <c r="H5" s="316" t="s">
        <v>236</v>
      </c>
      <c r="I5" s="460" t="s">
        <v>174</v>
      </c>
    </row>
    <row r="6" spans="1:9" s="419" customFormat="1" ht="12.75" customHeight="1" x14ac:dyDescent="0.25">
      <c r="C6" s="332"/>
      <c r="D6" s="332"/>
      <c r="E6" s="332"/>
      <c r="F6" s="420"/>
      <c r="G6" s="420"/>
      <c r="H6" s="420"/>
      <c r="I6" s="420"/>
    </row>
    <row r="7" spans="1:9" s="415" customFormat="1" ht="16.5" customHeight="1" x14ac:dyDescent="0.25">
      <c r="A7" s="1124" t="s">
        <v>176</v>
      </c>
      <c r="B7" s="1037" t="s">
        <v>177</v>
      </c>
      <c r="C7" s="1037"/>
      <c r="D7" s="1037"/>
      <c r="E7" s="321"/>
      <c r="H7" s="350"/>
      <c r="I7" s="204" t="s">
        <v>216</v>
      </c>
    </row>
    <row r="8" spans="1:9" s="415" customFormat="1" ht="16.5" customHeight="1" x14ac:dyDescent="0.25">
      <c r="A8" s="1124"/>
      <c r="B8" s="1037" t="s">
        <v>265</v>
      </c>
      <c r="C8" s="1037"/>
      <c r="D8" s="1037"/>
      <c r="E8" s="321"/>
      <c r="H8" s="206" t="s">
        <v>368</v>
      </c>
      <c r="I8" s="207"/>
    </row>
    <row r="9" spans="1:9" s="415" customFormat="1" ht="16.5" customHeight="1" x14ac:dyDescent="0.25">
      <c r="A9" s="325"/>
      <c r="B9" s="1037" t="s">
        <v>369</v>
      </c>
      <c r="C9" s="1037"/>
      <c r="D9" s="1037"/>
      <c r="E9" s="321"/>
      <c r="H9" s="351" t="s">
        <v>271</v>
      </c>
      <c r="I9" s="210"/>
    </row>
    <row r="10" spans="1:9" s="415" customFormat="1" ht="17.25" customHeight="1" x14ac:dyDescent="0.25">
      <c r="A10" s="323"/>
      <c r="B10" s="1037" t="s">
        <v>188</v>
      </c>
      <c r="C10" s="1037"/>
      <c r="D10" s="321"/>
      <c r="E10" s="321"/>
    </row>
    <row r="11" spans="1:9" s="415" customFormat="1" ht="17.25" customHeight="1" x14ac:dyDescent="0.25">
      <c r="A11" s="323"/>
      <c r="B11" s="323" t="s">
        <v>190</v>
      </c>
      <c r="C11" s="323"/>
      <c r="D11" s="321"/>
      <c r="E11" s="321"/>
      <c r="H11" s="485" t="s">
        <v>178</v>
      </c>
      <c r="I11" s="207"/>
    </row>
    <row r="12" spans="1:9" s="415" customFormat="1" ht="17.25" customHeight="1" x14ac:dyDescent="0.25">
      <c r="A12" s="323"/>
      <c r="B12" s="323"/>
      <c r="C12" s="323"/>
      <c r="D12" s="321"/>
      <c r="E12" s="321"/>
      <c r="H12" s="437" t="s">
        <v>294</v>
      </c>
      <c r="I12" s="222" t="s">
        <v>295</v>
      </c>
    </row>
    <row r="13" spans="1:9" s="415" customFormat="1" ht="17.25" customHeight="1" x14ac:dyDescent="0.25">
      <c r="A13" s="1073" t="s">
        <v>370</v>
      </c>
      <c r="B13" s="1073"/>
      <c r="C13" s="323"/>
      <c r="D13" s="321"/>
      <c r="E13" s="321"/>
    </row>
    <row r="14" spans="1:9" s="415" customFormat="1" ht="17.25" customHeight="1" thickBot="1" x14ac:dyDescent="0.3">
      <c r="A14" s="434" t="s">
        <v>138</v>
      </c>
      <c r="B14" s="435"/>
      <c r="C14" s="323"/>
      <c r="D14" s="321"/>
      <c r="E14" s="321"/>
    </row>
    <row r="15" spans="1:9" s="415" customFormat="1" ht="15" customHeight="1" thickBot="1" x14ac:dyDescent="0.3">
      <c r="A15" s="213" t="s">
        <v>198</v>
      </c>
      <c r="B15" s="439" t="s">
        <v>253</v>
      </c>
      <c r="C15" s="402"/>
      <c r="D15" s="440"/>
      <c r="E15" s="440"/>
      <c r="H15" s="519" t="s">
        <v>371</v>
      </c>
      <c r="I15" s="520" t="s">
        <v>372</v>
      </c>
    </row>
    <row r="16" spans="1:9" s="442" customFormat="1" ht="17.25" customHeight="1" x14ac:dyDescent="0.25">
      <c r="A16" s="1034" t="s">
        <v>255</v>
      </c>
      <c r="B16" s="1034" t="s">
        <v>204</v>
      </c>
      <c r="C16" s="1034" t="s">
        <v>302</v>
      </c>
      <c r="D16" s="1034" t="s">
        <v>331</v>
      </c>
      <c r="E16" s="1034" t="s">
        <v>259</v>
      </c>
      <c r="F16" s="1120" t="s">
        <v>366</v>
      </c>
      <c r="G16" s="1061" t="s">
        <v>373</v>
      </c>
      <c r="H16" s="1052" t="s">
        <v>211</v>
      </c>
      <c r="I16" s="1053"/>
    </row>
    <row r="17" spans="1:9" s="442" customFormat="1" ht="24.75" customHeight="1" thickBot="1" x14ac:dyDescent="0.3">
      <c r="A17" s="1035"/>
      <c r="B17" s="1035"/>
      <c r="C17" s="1035"/>
      <c r="D17" s="1035"/>
      <c r="E17" s="1035"/>
      <c r="F17" s="1121"/>
      <c r="G17" s="1062"/>
      <c r="H17" s="1054"/>
      <c r="I17" s="1055"/>
    </row>
    <row r="18" spans="1:9" s="447" customFormat="1" ht="17.25" customHeight="1" x14ac:dyDescent="0.2">
      <c r="A18" s="102">
        <v>45730.364583333343</v>
      </c>
      <c r="B18" s="103" t="s">
        <v>214</v>
      </c>
      <c r="C18" s="443">
        <v>1</v>
      </c>
      <c r="D18" s="521">
        <v>4.0000000000000001E-3</v>
      </c>
      <c r="E18" s="443" t="s">
        <v>253</v>
      </c>
      <c r="F18" s="522">
        <f>IF(A18="","",IF(D18*C18&lt;0.004,"0,00400 U",D18*C18))</f>
        <v>4.0000000000000001E-3</v>
      </c>
      <c r="G18" s="471" t="str">
        <f>IF(A18="","",IF(F18&lt;0.005,F18&amp;" I",F18))</f>
        <v>0,004 I</v>
      </c>
      <c r="H18" s="446"/>
      <c r="I18" s="523"/>
    </row>
    <row r="19" spans="1:9" s="447" customFormat="1" ht="17.25" customHeight="1" x14ac:dyDescent="0.2">
      <c r="A19" s="102">
        <v>45730.365972222222</v>
      </c>
      <c r="B19" s="111" t="s">
        <v>215</v>
      </c>
      <c r="C19" s="443">
        <v>1</v>
      </c>
      <c r="D19" s="443">
        <v>35.4</v>
      </c>
      <c r="E19" s="443" t="s">
        <v>253</v>
      </c>
      <c r="F19" s="524">
        <f t="shared" ref="F19:F42" si="0">IF(A19="","",IF(D19*C19&lt;0.004,"0,00400 U",D19*C19))</f>
        <v>35.4</v>
      </c>
      <c r="G19" s="477">
        <f t="shared" ref="G19:G42" si="1">IF(A19="","",IF(F19&lt;0.005,F19&amp;" I",F19))</f>
        <v>35.4</v>
      </c>
      <c r="H19" s="525">
        <f>G19/35</f>
        <v>1.0114285714285713</v>
      </c>
      <c r="I19" s="377"/>
    </row>
    <row r="20" spans="1:9" s="447" customFormat="1" ht="17.25" customHeight="1" x14ac:dyDescent="0.2">
      <c r="A20" s="102">
        <v>45730.367360995369</v>
      </c>
      <c r="B20" s="111" t="s">
        <v>217</v>
      </c>
      <c r="C20" s="443">
        <v>1</v>
      </c>
      <c r="D20" s="443">
        <v>70.2</v>
      </c>
      <c r="E20" s="443" t="s">
        <v>253</v>
      </c>
      <c r="F20" s="524">
        <f t="shared" si="0"/>
        <v>70.2</v>
      </c>
      <c r="G20" s="477">
        <f t="shared" si="1"/>
        <v>70.2</v>
      </c>
      <c r="H20" s="525">
        <f>G20/70</f>
        <v>1.0028571428571429</v>
      </c>
      <c r="I20" s="377"/>
    </row>
    <row r="21" spans="1:9" s="447" customFormat="1" ht="17.25" customHeight="1" x14ac:dyDescent="0.2">
      <c r="A21" s="102">
        <v>45730.36874982639</v>
      </c>
      <c r="B21" s="111" t="s">
        <v>219</v>
      </c>
      <c r="C21" s="443">
        <v>1</v>
      </c>
      <c r="D21" s="443">
        <v>100.2</v>
      </c>
      <c r="E21" s="443" t="s">
        <v>253</v>
      </c>
      <c r="F21" s="524">
        <f t="shared" si="0"/>
        <v>100.2</v>
      </c>
      <c r="G21" s="477">
        <f t="shared" si="1"/>
        <v>100.2</v>
      </c>
      <c r="H21" s="241">
        <f>ABS(G21-G22)/AVERAGE(G21:G22)</f>
        <v>4.009779951100239E-2</v>
      </c>
      <c r="I21" s="377"/>
    </row>
    <row r="22" spans="1:9" s="447" customFormat="1" ht="17.25" customHeight="1" x14ac:dyDescent="0.2">
      <c r="A22" s="102">
        <v>45730.37013865741</v>
      </c>
      <c r="B22" s="111" t="s">
        <v>223</v>
      </c>
      <c r="C22" s="443">
        <v>1</v>
      </c>
      <c r="D22" s="443">
        <v>104.3</v>
      </c>
      <c r="E22" s="443" t="s">
        <v>253</v>
      </c>
      <c r="F22" s="524">
        <f t="shared" si="0"/>
        <v>104.3</v>
      </c>
      <c r="G22" s="477">
        <f t="shared" si="1"/>
        <v>104.3</v>
      </c>
      <c r="H22" s="376"/>
      <c r="I22" s="377"/>
    </row>
    <row r="23" spans="1:9" s="447" customFormat="1" ht="17.25" customHeight="1" x14ac:dyDescent="0.2">
      <c r="A23" s="102">
        <v>45730.371527488423</v>
      </c>
      <c r="B23" s="104" t="s">
        <v>56</v>
      </c>
      <c r="C23" s="443">
        <v>1</v>
      </c>
      <c r="D23" s="443">
        <v>10.199999999999999</v>
      </c>
      <c r="E23" s="443" t="s">
        <v>253</v>
      </c>
      <c r="F23" s="524">
        <f t="shared" si="0"/>
        <v>10.199999999999999</v>
      </c>
      <c r="G23" s="477">
        <f t="shared" si="1"/>
        <v>10.199999999999999</v>
      </c>
      <c r="H23" s="376"/>
      <c r="I23" s="377"/>
    </row>
    <row r="24" spans="1:9" s="447" customFormat="1" ht="17.25" customHeight="1" x14ac:dyDescent="0.2">
      <c r="A24" s="102">
        <v>45730.372916319437</v>
      </c>
      <c r="B24" s="104" t="s">
        <v>60</v>
      </c>
      <c r="C24" s="443">
        <v>2</v>
      </c>
      <c r="D24" s="443">
        <v>10.8</v>
      </c>
      <c r="E24" s="443" t="s">
        <v>253</v>
      </c>
      <c r="F24" s="524">
        <f t="shared" si="0"/>
        <v>21.6</v>
      </c>
      <c r="G24" s="477">
        <f t="shared" si="1"/>
        <v>21.6</v>
      </c>
      <c r="H24" s="376"/>
      <c r="I24" s="377"/>
    </row>
    <row r="25" spans="1:9" s="447" customFormat="1" ht="17.25" customHeight="1" x14ac:dyDescent="0.2">
      <c r="A25" s="102">
        <v>45730.374305150457</v>
      </c>
      <c r="B25" s="104" t="s">
        <v>63</v>
      </c>
      <c r="C25" s="443">
        <v>5</v>
      </c>
      <c r="D25" s="443">
        <v>109</v>
      </c>
      <c r="E25" s="443" t="s">
        <v>253</v>
      </c>
      <c r="F25" s="524">
        <f t="shared" si="0"/>
        <v>545</v>
      </c>
      <c r="G25" s="477">
        <f t="shared" si="1"/>
        <v>545</v>
      </c>
      <c r="H25" s="376"/>
      <c r="I25" s="377"/>
    </row>
    <row r="26" spans="1:9" s="447" customFormat="1" ht="17.25" customHeight="1" x14ac:dyDescent="0.2">
      <c r="A26" s="102">
        <v>45730.375693981478</v>
      </c>
      <c r="B26" s="104" t="s">
        <v>66</v>
      </c>
      <c r="C26" s="443">
        <v>2</v>
      </c>
      <c r="D26" s="443">
        <v>11.2</v>
      </c>
      <c r="E26" s="443" t="s">
        <v>253</v>
      </c>
      <c r="F26" s="524">
        <f t="shared" si="0"/>
        <v>22.4</v>
      </c>
      <c r="G26" s="477">
        <f t="shared" si="1"/>
        <v>22.4</v>
      </c>
      <c r="H26" s="376"/>
      <c r="I26" s="377"/>
    </row>
    <row r="27" spans="1:9" s="447" customFormat="1" ht="17.25" customHeight="1" x14ac:dyDescent="0.2">
      <c r="A27" s="102">
        <v>45730.377082812498</v>
      </c>
      <c r="B27" s="104" t="s">
        <v>68</v>
      </c>
      <c r="C27" s="443">
        <v>2</v>
      </c>
      <c r="D27" s="443">
        <v>11.3</v>
      </c>
      <c r="E27" s="443" t="s">
        <v>253</v>
      </c>
      <c r="F27" s="524">
        <f t="shared" si="0"/>
        <v>22.6</v>
      </c>
      <c r="G27" s="477">
        <f t="shared" si="1"/>
        <v>22.6</v>
      </c>
      <c r="H27" s="376"/>
      <c r="I27" s="377"/>
    </row>
    <row r="28" spans="1:9" s="447" customFormat="1" ht="17.25" customHeight="1" x14ac:dyDescent="0.2">
      <c r="A28" s="102">
        <v>45730.378471643518</v>
      </c>
      <c r="B28" s="104" t="s">
        <v>71</v>
      </c>
      <c r="C28" s="443">
        <v>2</v>
      </c>
      <c r="D28" s="443">
        <v>11.4</v>
      </c>
      <c r="E28" s="443" t="s">
        <v>253</v>
      </c>
      <c r="F28" s="524">
        <f t="shared" si="0"/>
        <v>22.8</v>
      </c>
      <c r="G28" s="477">
        <f t="shared" si="1"/>
        <v>22.8</v>
      </c>
      <c r="H28" s="411"/>
      <c r="I28" s="377"/>
    </row>
    <row r="29" spans="1:9" s="447" customFormat="1" ht="17.25" customHeight="1" x14ac:dyDescent="0.2">
      <c r="A29" s="102">
        <v>45730.379860474539</v>
      </c>
      <c r="B29" s="104" t="s">
        <v>73</v>
      </c>
      <c r="C29" s="443">
        <v>5</v>
      </c>
      <c r="D29" s="443">
        <v>11.5</v>
      </c>
      <c r="E29" s="443" t="s">
        <v>253</v>
      </c>
      <c r="F29" s="524">
        <f t="shared" si="0"/>
        <v>57.5</v>
      </c>
      <c r="G29" s="477">
        <f t="shared" si="1"/>
        <v>57.5</v>
      </c>
      <c r="H29" s="411"/>
      <c r="I29" s="377"/>
    </row>
    <row r="30" spans="1:9" s="447" customFormat="1" ht="17.25" customHeight="1" x14ac:dyDescent="0.2">
      <c r="A30" s="102">
        <v>45730.381249305552</v>
      </c>
      <c r="B30" s="104" t="s">
        <v>75</v>
      </c>
      <c r="C30" s="443">
        <v>5</v>
      </c>
      <c r="D30" s="443">
        <v>11.6</v>
      </c>
      <c r="E30" s="443" t="s">
        <v>253</v>
      </c>
      <c r="F30" s="524">
        <f t="shared" si="0"/>
        <v>58</v>
      </c>
      <c r="G30" s="477">
        <f t="shared" si="1"/>
        <v>58</v>
      </c>
      <c r="H30" s="411"/>
      <c r="I30" s="377"/>
    </row>
    <row r="31" spans="1:9" s="447" customFormat="1" ht="17.25" customHeight="1" x14ac:dyDescent="0.2">
      <c r="A31" s="102">
        <v>45730.382638136572</v>
      </c>
      <c r="B31" s="104" t="s">
        <v>78</v>
      </c>
      <c r="C31" s="443">
        <v>5</v>
      </c>
      <c r="D31" s="443">
        <v>11.7</v>
      </c>
      <c r="E31" s="443" t="s">
        <v>253</v>
      </c>
      <c r="F31" s="524">
        <f t="shared" si="0"/>
        <v>58.5</v>
      </c>
      <c r="G31" s="477">
        <f t="shared" si="1"/>
        <v>58.5</v>
      </c>
      <c r="H31" s="411"/>
      <c r="I31" s="377"/>
    </row>
    <row r="32" spans="1:9" s="447" customFormat="1" ht="17.25" customHeight="1" x14ac:dyDescent="0.2">
      <c r="A32" s="102">
        <v>45730.384026967593</v>
      </c>
      <c r="B32" s="104" t="s">
        <v>81</v>
      </c>
      <c r="C32" s="443">
        <v>5</v>
      </c>
      <c r="D32" s="443">
        <v>11.8</v>
      </c>
      <c r="E32" s="443" t="s">
        <v>253</v>
      </c>
      <c r="F32" s="524">
        <f t="shared" si="0"/>
        <v>59</v>
      </c>
      <c r="G32" s="477">
        <f t="shared" si="1"/>
        <v>59</v>
      </c>
      <c r="H32" s="411"/>
      <c r="I32" s="377"/>
    </row>
    <row r="33" spans="1:9" s="447" customFormat="1" ht="17.25" customHeight="1" x14ac:dyDescent="0.2">
      <c r="A33" s="102">
        <v>45730.385415798613</v>
      </c>
      <c r="B33" s="104" t="s">
        <v>83</v>
      </c>
      <c r="C33" s="443">
        <v>5</v>
      </c>
      <c r="D33" s="443">
        <v>11.9</v>
      </c>
      <c r="E33" s="443" t="s">
        <v>253</v>
      </c>
      <c r="F33" s="524">
        <f t="shared" si="0"/>
        <v>59.5</v>
      </c>
      <c r="G33" s="477">
        <f t="shared" si="1"/>
        <v>59.5</v>
      </c>
      <c r="H33" s="411"/>
      <c r="I33" s="377"/>
    </row>
    <row r="34" spans="1:9" s="447" customFormat="1" ht="17.25" customHeight="1" x14ac:dyDescent="0.2">
      <c r="A34" s="102">
        <v>45730.386804629627</v>
      </c>
      <c r="B34" s="104" t="s">
        <v>85</v>
      </c>
      <c r="C34" s="443">
        <v>5</v>
      </c>
      <c r="D34" s="443">
        <v>12</v>
      </c>
      <c r="E34" s="443" t="s">
        <v>253</v>
      </c>
      <c r="F34" s="524">
        <f t="shared" si="0"/>
        <v>60</v>
      </c>
      <c r="G34" s="477">
        <f t="shared" si="1"/>
        <v>60</v>
      </c>
      <c r="H34" s="411"/>
      <c r="I34" s="377"/>
    </row>
    <row r="35" spans="1:9" s="447" customFormat="1" ht="17.25" customHeight="1" x14ac:dyDescent="0.2">
      <c r="A35" s="102">
        <v>45730.388193460647</v>
      </c>
      <c r="B35" s="104" t="s">
        <v>87</v>
      </c>
      <c r="C35" s="443">
        <v>5</v>
      </c>
      <c r="D35" s="443">
        <v>12.1</v>
      </c>
      <c r="E35" s="443" t="s">
        <v>253</v>
      </c>
      <c r="F35" s="524">
        <f t="shared" si="0"/>
        <v>60.5</v>
      </c>
      <c r="G35" s="477">
        <f t="shared" si="1"/>
        <v>60.5</v>
      </c>
      <c r="H35" s="411"/>
      <c r="I35" s="377"/>
    </row>
    <row r="36" spans="1:9" s="447" customFormat="1" ht="17.25" customHeight="1" x14ac:dyDescent="0.2">
      <c r="A36" s="102">
        <v>45730.389582291667</v>
      </c>
      <c r="B36" s="104" t="s">
        <v>89</v>
      </c>
      <c r="C36" s="443">
        <v>5</v>
      </c>
      <c r="D36" s="443">
        <v>12.2</v>
      </c>
      <c r="E36" s="443" t="s">
        <v>253</v>
      </c>
      <c r="F36" s="524">
        <f t="shared" si="0"/>
        <v>61</v>
      </c>
      <c r="G36" s="477">
        <f t="shared" si="1"/>
        <v>61</v>
      </c>
      <c r="H36" s="411"/>
      <c r="I36" s="377"/>
    </row>
    <row r="37" spans="1:9" s="447" customFormat="1" ht="17.25" customHeight="1" x14ac:dyDescent="0.2">
      <c r="A37" s="102">
        <v>45730.390971122688</v>
      </c>
      <c r="B37" s="104" t="s">
        <v>91</v>
      </c>
      <c r="C37" s="443">
        <v>5</v>
      </c>
      <c r="D37" s="443">
        <v>12.3</v>
      </c>
      <c r="E37" s="443" t="s">
        <v>253</v>
      </c>
      <c r="F37" s="524">
        <f t="shared" si="0"/>
        <v>61.5</v>
      </c>
      <c r="G37" s="477">
        <f t="shared" si="1"/>
        <v>61.5</v>
      </c>
      <c r="H37" s="411"/>
      <c r="I37" s="377"/>
    </row>
    <row r="38" spans="1:9" s="526" customFormat="1" ht="17.25" customHeight="1" x14ac:dyDescent="0.2">
      <c r="A38" s="102">
        <v>45730.392359953701</v>
      </c>
      <c r="B38" s="104" t="s">
        <v>93</v>
      </c>
      <c r="C38" s="443">
        <v>5</v>
      </c>
      <c r="D38" s="443">
        <v>12.4</v>
      </c>
      <c r="E38" s="443" t="s">
        <v>253</v>
      </c>
      <c r="F38" s="524">
        <f t="shared" si="0"/>
        <v>62</v>
      </c>
      <c r="G38" s="477">
        <f t="shared" si="1"/>
        <v>62</v>
      </c>
      <c r="H38" s="376"/>
      <c r="I38" s="377"/>
    </row>
    <row r="39" spans="1:9" s="526" customFormat="1" ht="17.25" customHeight="1" x14ac:dyDescent="0.2">
      <c r="A39" s="102">
        <v>45730.393748784722</v>
      </c>
      <c r="B39" s="104" t="s">
        <v>95</v>
      </c>
      <c r="C39" s="443">
        <v>5</v>
      </c>
      <c r="D39" s="443">
        <v>12.5</v>
      </c>
      <c r="E39" s="443" t="s">
        <v>253</v>
      </c>
      <c r="F39" s="524">
        <f t="shared" si="0"/>
        <v>62.5</v>
      </c>
      <c r="G39" s="477">
        <f t="shared" si="1"/>
        <v>62.5</v>
      </c>
      <c r="H39" s="376"/>
      <c r="I39" s="377"/>
    </row>
    <row r="40" spans="1:9" s="526" customFormat="1" ht="17.25" customHeight="1" x14ac:dyDescent="0.2">
      <c r="A40" s="102">
        <v>45730.395137615742</v>
      </c>
      <c r="B40" s="104" t="s">
        <v>97</v>
      </c>
      <c r="C40" s="443">
        <v>5</v>
      </c>
      <c r="D40" s="443">
        <v>12.6</v>
      </c>
      <c r="E40" s="443" t="s">
        <v>253</v>
      </c>
      <c r="F40" s="524">
        <f t="shared" si="0"/>
        <v>63</v>
      </c>
      <c r="G40" s="477">
        <f t="shared" si="1"/>
        <v>63</v>
      </c>
      <c r="H40" s="525"/>
      <c r="I40" s="377"/>
    </row>
    <row r="41" spans="1:9" s="447" customFormat="1" ht="17.25" customHeight="1" x14ac:dyDescent="0.2">
      <c r="A41" s="102">
        <v>45730.396526446762</v>
      </c>
      <c r="B41" s="104" t="s">
        <v>99</v>
      </c>
      <c r="C41" s="443">
        <v>5</v>
      </c>
      <c r="D41" s="443">
        <v>12.7</v>
      </c>
      <c r="E41" s="443" t="s">
        <v>253</v>
      </c>
      <c r="F41" s="524">
        <f t="shared" si="0"/>
        <v>63.5</v>
      </c>
      <c r="G41" s="477">
        <f t="shared" si="1"/>
        <v>63.5</v>
      </c>
      <c r="H41" s="376"/>
      <c r="I41" s="377"/>
    </row>
    <row r="42" spans="1:9" s="447" customFormat="1" ht="17.25" customHeight="1" thickBot="1" x14ac:dyDescent="0.25">
      <c r="A42" s="102">
        <v>45730.397915277783</v>
      </c>
      <c r="B42" s="104" t="s">
        <v>101</v>
      </c>
      <c r="C42" s="443">
        <v>5</v>
      </c>
      <c r="D42" s="443">
        <v>12.8</v>
      </c>
      <c r="E42" s="443" t="s">
        <v>253</v>
      </c>
      <c r="F42" s="524">
        <f t="shared" si="0"/>
        <v>64</v>
      </c>
      <c r="G42" s="477">
        <f t="shared" si="1"/>
        <v>64</v>
      </c>
      <c r="H42" s="376"/>
      <c r="I42" s="377"/>
    </row>
    <row r="43" spans="1:9" s="442" customFormat="1" ht="20.100000000000001" customHeight="1" x14ac:dyDescent="0.25">
      <c r="A43" s="479" t="s">
        <v>233</v>
      </c>
      <c r="B43" s="527"/>
      <c r="C43" s="527"/>
      <c r="D43" s="527"/>
      <c r="E43" s="527"/>
      <c r="F43" s="527"/>
      <c r="G43" s="527"/>
      <c r="H43" s="527"/>
      <c r="I43" s="528"/>
    </row>
    <row r="44" spans="1:9" s="442" customFormat="1" ht="20.100000000000001" customHeight="1" thickBot="1" x14ac:dyDescent="0.3">
      <c r="A44" s="455"/>
      <c r="B44" s="456"/>
      <c r="C44" s="456"/>
      <c r="D44" s="456"/>
      <c r="E44" s="456"/>
      <c r="F44" s="456"/>
      <c r="G44" s="456"/>
      <c r="H44" s="456"/>
      <c r="I44" s="457"/>
    </row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</sheetData>
  <sheetProtection formatCells="0" formatColumns="0" formatRows="0"/>
  <mergeCells count="22">
    <mergeCell ref="A13:B13"/>
    <mergeCell ref="A1:B5"/>
    <mergeCell ref="C1:I1"/>
    <mergeCell ref="C2:I2"/>
    <mergeCell ref="C3:I3"/>
    <mergeCell ref="C4:D4"/>
    <mergeCell ref="E4:F4"/>
    <mergeCell ref="C5:D5"/>
    <mergeCell ref="E5:F5"/>
    <mergeCell ref="A7:A8"/>
    <mergeCell ref="B7:D7"/>
    <mergeCell ref="B8:D8"/>
    <mergeCell ref="B9:D9"/>
    <mergeCell ref="B10:C10"/>
    <mergeCell ref="G16:G17"/>
    <mergeCell ref="H16:I17"/>
    <mergeCell ref="A16:A17"/>
    <mergeCell ref="B16:B17"/>
    <mergeCell ref="C16:C17"/>
    <mergeCell ref="D16:D17"/>
    <mergeCell ref="E16:E17"/>
    <mergeCell ref="F16:F17"/>
  </mergeCells>
  <conditionalFormatting sqref="B15">
    <cfRule type="cellIs" dxfId="733" priority="23" operator="equal">
      <formula>"LCS2"</formula>
    </cfRule>
    <cfRule type="cellIs" dxfId="732" priority="24" operator="equal">
      <formula>"MSD"</formula>
    </cfRule>
    <cfRule type="cellIs" dxfId="731" priority="25" operator="equal">
      <formula>"MB"</formula>
    </cfRule>
    <cfRule type="cellIs" dxfId="730" priority="26" operator="equal">
      <formula>"MSD"</formula>
    </cfRule>
    <cfRule type="cellIs" dxfId="729" priority="27" operator="equal">
      <formula>"MS"</formula>
    </cfRule>
    <cfRule type="cellIs" dxfId="728" priority="28" operator="equal">
      <formula>"MDL"</formula>
    </cfRule>
    <cfRule type="cellIs" dxfId="727" priority="29" operator="equal">
      <formula>"PQL"</formula>
    </cfRule>
    <cfRule type="cellIs" dxfId="726" priority="30" operator="equal">
      <formula>"LCS2"</formula>
    </cfRule>
    <cfRule type="cellIs" dxfId="725" priority="31" operator="equal">
      <formula>"LCSD"</formula>
    </cfRule>
    <cfRule type="cellIs" dxfId="724" priority="32" operator="equal">
      <formula>"LCS"</formula>
    </cfRule>
    <cfRule type="cellIs" dxfId="723" priority="33" operator="equal">
      <formula>"LCS"</formula>
    </cfRule>
    <cfRule type="cellIs" dxfId="722" priority="34" operator="equal">
      <formula>"BLANK"</formula>
    </cfRule>
  </conditionalFormatting>
  <conditionalFormatting sqref="B19:B22">
    <cfRule type="cellIs" dxfId="721" priority="13" operator="equal">
      <formula>"MB"</formula>
    </cfRule>
    <cfRule type="cellIs" dxfId="720" priority="14" operator="equal">
      <formula>"MDL"</formula>
    </cfRule>
    <cfRule type="cellIs" dxfId="719" priority="15" operator="equal">
      <formula>"PQL"</formula>
    </cfRule>
    <cfRule type="cellIs" dxfId="718" priority="16" operator="equal">
      <formula>"LCSD"</formula>
    </cfRule>
    <cfRule type="cellIs" dxfId="717" priority="17" operator="equal">
      <formula>"LCS"</formula>
    </cfRule>
  </conditionalFormatting>
  <conditionalFormatting sqref="B23:B42">
    <cfRule type="cellIs" dxfId="716" priority="1" operator="equal">
      <formula>"LCS2"</formula>
    </cfRule>
    <cfRule type="cellIs" dxfId="715" priority="2" operator="equal">
      <formula>"MSD"</formula>
    </cfRule>
    <cfRule type="cellIs" dxfId="714" priority="3" operator="equal">
      <formula>"MB"</formula>
    </cfRule>
    <cfRule type="cellIs" dxfId="713" priority="4" operator="equal">
      <formula>"MSD"</formula>
    </cfRule>
    <cfRule type="cellIs" dxfId="712" priority="5" operator="equal">
      <formula>"MS"</formula>
    </cfRule>
    <cfRule type="cellIs" dxfId="711" priority="6" operator="equal">
      <formula>"MDL"</formula>
    </cfRule>
    <cfRule type="cellIs" dxfId="710" priority="7" operator="equal">
      <formula>"PQL"</formula>
    </cfRule>
    <cfRule type="cellIs" dxfId="709" priority="8" operator="equal">
      <formula>"LCS2"</formula>
    </cfRule>
    <cfRule type="cellIs" dxfId="708" priority="9" operator="equal">
      <formula>"LCSD"</formula>
    </cfRule>
    <cfRule type="cellIs" dxfId="707" priority="10" operator="equal">
      <formula>"LCS"</formula>
    </cfRule>
    <cfRule type="cellIs" dxfId="706" priority="11" operator="equal">
      <formula>"LCS"</formula>
    </cfRule>
    <cfRule type="cellIs" dxfId="705" priority="12" operator="equal">
      <formula>"BLANK"</formula>
    </cfRule>
  </conditionalFormatting>
  <conditionalFormatting sqref="F18:G42">
    <cfRule type="cellIs" dxfId="704" priority="35" operator="greaterThan">
      <formula>100</formula>
    </cfRule>
    <cfRule type="cellIs" dxfId="703" priority="36" operator="between">
      <formula>10</formula>
      <formula>99.9</formula>
    </cfRule>
    <cfRule type="cellIs" dxfId="702" priority="37" operator="between">
      <formula>1</formula>
      <formula>9.99</formula>
    </cfRule>
    <cfRule type="cellIs" dxfId="701" priority="38" operator="between">
      <formula>0.1</formula>
      <formula>0.999</formula>
    </cfRule>
    <cfRule type="cellIs" dxfId="700" priority="39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65" orientation="landscape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AD80-D2B4-42A6-B145-18603CB21B26}">
  <sheetPr codeName="Hoja17">
    <tabColor rgb="FF00B050"/>
  </sheetPr>
  <dimension ref="A1:XFD555"/>
  <sheetViews>
    <sheetView showGridLines="0" topLeftCell="A16" zoomScale="80" zoomScaleNormal="80" workbookViewId="0">
      <selection activeCell="L30" sqref="L30"/>
    </sheetView>
  </sheetViews>
  <sheetFormatPr baseColWidth="10" defaultColWidth="13.33203125" defaultRowHeight="15" zeroHeight="1" x14ac:dyDescent="0.2"/>
  <cols>
    <col min="1" max="1" width="21.6640625" style="349" customWidth="1"/>
    <col min="2" max="2" width="49.33203125" style="349" bestFit="1" customWidth="1"/>
    <col min="3" max="3" width="18.1640625" style="349" customWidth="1"/>
    <col min="4" max="6" width="20" style="349" customWidth="1"/>
    <col min="7" max="7" width="18.83203125" style="349" customWidth="1"/>
    <col min="8" max="8" width="27.5" style="349" customWidth="1"/>
    <col min="9" max="10" width="15.6640625" style="349" customWidth="1"/>
    <col min="11" max="11" width="30" style="349" customWidth="1"/>
    <col min="12" max="12" width="24.33203125" style="349" customWidth="1"/>
    <col min="13" max="16384" width="13.33203125" style="349"/>
  </cols>
  <sheetData>
    <row r="1" spans="1:13" s="508" customFormat="1" ht="4.5" customHeight="1" x14ac:dyDescent="0.2">
      <c r="A1" s="1148"/>
      <c r="B1" s="1148"/>
      <c r="C1" s="1148"/>
      <c r="D1" s="1148"/>
      <c r="E1" s="1148"/>
      <c r="F1" s="1148"/>
      <c r="G1" s="1148"/>
      <c r="H1" s="1148"/>
      <c r="I1" s="1148"/>
      <c r="J1" s="1148"/>
      <c r="K1" s="1148"/>
      <c r="L1" s="1148"/>
    </row>
    <row r="2" spans="1:13" s="338" customFormat="1" ht="22.5" customHeight="1" x14ac:dyDescent="0.2">
      <c r="A2" s="1149" t="e" vm="1">
        <v>#VALUE!</v>
      </c>
      <c r="B2" s="1149"/>
      <c r="C2" s="1152" t="s">
        <v>170</v>
      </c>
      <c r="D2" s="1152"/>
      <c r="E2" s="1152"/>
      <c r="F2" s="1152"/>
      <c r="G2" s="1152"/>
      <c r="H2" s="1152"/>
      <c r="I2" s="1152"/>
      <c r="J2" s="1152"/>
      <c r="K2" s="1152"/>
      <c r="L2" s="1152"/>
    </row>
    <row r="3" spans="1:13" s="338" customFormat="1" ht="22.5" customHeight="1" x14ac:dyDescent="0.2">
      <c r="A3" s="1150"/>
      <c r="B3" s="1150"/>
      <c r="C3" s="1153" t="s">
        <v>171</v>
      </c>
      <c r="D3" s="1153"/>
      <c r="E3" s="1153"/>
      <c r="F3" s="1153"/>
      <c r="G3" s="1153"/>
      <c r="H3" s="1153"/>
      <c r="I3" s="1153"/>
      <c r="J3" s="1153"/>
      <c r="K3" s="1153"/>
      <c r="L3" s="1153"/>
    </row>
    <row r="4" spans="1:13" s="338" customFormat="1" ht="22.5" customHeight="1" x14ac:dyDescent="0.2">
      <c r="A4" s="1150"/>
      <c r="B4" s="1150"/>
      <c r="C4" s="1154" t="s">
        <v>374</v>
      </c>
      <c r="D4" s="1154"/>
      <c r="E4" s="1154"/>
      <c r="F4" s="1154"/>
      <c r="G4" s="1154"/>
      <c r="H4" s="1154"/>
      <c r="I4" s="1154"/>
      <c r="J4" s="1154"/>
      <c r="K4" s="1154"/>
      <c r="L4" s="1154"/>
    </row>
    <row r="5" spans="1:13" s="338" customFormat="1" ht="22.5" customHeight="1" x14ac:dyDescent="0.2">
      <c r="A5" s="1150"/>
      <c r="B5" s="1150"/>
      <c r="C5" s="1081"/>
      <c r="D5" s="1081"/>
      <c r="E5" s="1081"/>
      <c r="F5" s="1080"/>
      <c r="G5" s="1080"/>
      <c r="H5" s="1080"/>
      <c r="I5" s="1081" t="s">
        <v>235</v>
      </c>
      <c r="J5" s="1081"/>
      <c r="K5" s="1155">
        <v>45244</v>
      </c>
      <c r="L5" s="1155"/>
    </row>
    <row r="6" spans="1:13" s="338" customFormat="1" ht="22.5" customHeight="1" x14ac:dyDescent="0.2">
      <c r="A6" s="1151"/>
      <c r="B6" s="1151"/>
      <c r="C6" s="1081" t="s">
        <v>173</v>
      </c>
      <c r="D6" s="1081"/>
      <c r="E6" s="1081"/>
      <c r="F6" s="1080">
        <v>1</v>
      </c>
      <c r="G6" s="1080"/>
      <c r="H6" s="1080"/>
      <c r="I6" s="1081" t="s">
        <v>236</v>
      </c>
      <c r="J6" s="1081"/>
      <c r="K6" s="1082" t="s">
        <v>174</v>
      </c>
      <c r="L6" s="1082"/>
    </row>
    <row r="7" spans="1:13" s="338" customFormat="1" ht="8.25" customHeight="1" x14ac:dyDescent="0.2">
      <c r="A7" s="345"/>
      <c r="B7" s="345"/>
      <c r="C7" s="346"/>
      <c r="D7" s="346"/>
      <c r="E7" s="346"/>
      <c r="F7" s="347"/>
      <c r="G7" s="347"/>
      <c r="H7" s="347"/>
      <c r="I7" s="347"/>
      <c r="J7" s="347"/>
      <c r="K7" s="347"/>
      <c r="L7" s="347"/>
    </row>
    <row r="8" spans="1:13" s="347" customFormat="1" x14ac:dyDescent="0.25">
      <c r="A8" s="1124" t="s">
        <v>176</v>
      </c>
      <c r="B8" s="1147" t="s">
        <v>180</v>
      </c>
      <c r="C8" s="1147"/>
      <c r="D8" s="349"/>
      <c r="E8" s="345"/>
      <c r="H8" s="345"/>
      <c r="I8" s="509"/>
      <c r="J8" s="509"/>
      <c r="K8" s="350"/>
      <c r="L8" s="204" t="s">
        <v>216</v>
      </c>
    </row>
    <row r="9" spans="1:13" s="347" customFormat="1" ht="18" customHeight="1" x14ac:dyDescent="0.25">
      <c r="A9" s="1124"/>
      <c r="B9" s="1147" t="s">
        <v>375</v>
      </c>
      <c r="C9" s="1147"/>
      <c r="D9" s="1147"/>
      <c r="E9" s="345"/>
      <c r="F9" s="346"/>
      <c r="G9" s="346"/>
      <c r="H9" s="346"/>
      <c r="I9" s="509"/>
      <c r="J9" s="509"/>
      <c r="K9" s="206" t="s">
        <v>376</v>
      </c>
      <c r="L9" s="207"/>
    </row>
    <row r="10" spans="1:13" s="347" customFormat="1" ht="18" customHeight="1" x14ac:dyDescent="0.25">
      <c r="B10" s="1147" t="s">
        <v>377</v>
      </c>
      <c r="C10" s="1147"/>
      <c r="D10" s="1147"/>
      <c r="E10" s="346"/>
      <c r="F10" s="346"/>
      <c r="G10" s="346"/>
      <c r="H10" s="346"/>
      <c r="J10" s="509"/>
      <c r="K10" s="351" t="s">
        <v>338</v>
      </c>
      <c r="L10" s="210"/>
    </row>
    <row r="11" spans="1:13" s="347" customFormat="1" ht="18" customHeight="1" x14ac:dyDescent="0.2">
      <c r="B11" s="346"/>
      <c r="C11" s="346"/>
      <c r="D11" s="352"/>
      <c r="E11" s="346"/>
      <c r="F11" s="346"/>
      <c r="G11" s="346"/>
      <c r="H11" s="346"/>
    </row>
    <row r="12" spans="1:13" s="347" customFormat="1" ht="18" customHeight="1" thickBot="1" x14ac:dyDescent="0.3">
      <c r="A12" s="329"/>
      <c r="B12" s="204" t="s">
        <v>320</v>
      </c>
      <c r="C12" s="204"/>
      <c r="D12" s="204" t="s">
        <v>321</v>
      </c>
      <c r="E12" s="350"/>
      <c r="F12" s="350"/>
      <c r="G12" s="346"/>
      <c r="H12" s="346"/>
      <c r="K12" s="206" t="s">
        <v>178</v>
      </c>
      <c r="L12" s="207" t="s">
        <v>244</v>
      </c>
    </row>
    <row r="13" spans="1:13" s="347" customFormat="1" ht="18" customHeight="1" x14ac:dyDescent="0.25">
      <c r="A13" s="353" t="s">
        <v>322</v>
      </c>
      <c r="B13" s="354"/>
      <c r="C13" s="355"/>
      <c r="D13" s="486"/>
      <c r="E13" s="1109" t="s">
        <v>323</v>
      </c>
      <c r="F13" s="1110"/>
      <c r="G13" s="346"/>
      <c r="H13" s="346"/>
      <c r="J13" s="509"/>
      <c r="K13" s="357" t="s">
        <v>325</v>
      </c>
      <c r="L13" s="210" t="s">
        <v>326</v>
      </c>
    </row>
    <row r="14" spans="1:13" s="347" customFormat="1" ht="18" customHeight="1" thickBot="1" x14ac:dyDescent="0.3">
      <c r="A14" s="353" t="s">
        <v>324</v>
      </c>
      <c r="B14" s="358"/>
      <c r="C14" s="398"/>
      <c r="D14" s="360"/>
      <c r="E14" s="361" t="s">
        <v>613</v>
      </c>
      <c r="F14" s="362" t="s">
        <v>614</v>
      </c>
      <c r="G14" s="346"/>
      <c r="H14" s="346"/>
      <c r="J14" s="509"/>
      <c r="K14" s="351" t="s">
        <v>344</v>
      </c>
      <c r="L14" s="210" t="s">
        <v>345</v>
      </c>
    </row>
    <row r="15" spans="1:13" s="347" customFormat="1" ht="18" customHeight="1" thickBot="1" x14ac:dyDescent="0.25">
      <c r="B15" s="346"/>
      <c r="C15" s="346"/>
      <c r="D15" s="352"/>
      <c r="E15" s="346"/>
      <c r="F15" s="346"/>
      <c r="G15" s="346"/>
      <c r="H15" s="346"/>
      <c r="J15" s="509"/>
    </row>
    <row r="16" spans="1:13" s="338" customFormat="1" ht="16.5" customHeight="1" thickBot="1" x14ac:dyDescent="0.25">
      <c r="A16" s="345"/>
      <c r="B16" s="349"/>
      <c r="C16" s="345"/>
      <c r="D16" s="345"/>
      <c r="E16" s="345"/>
      <c r="F16" s="345"/>
      <c r="G16" s="345"/>
      <c r="H16" s="345"/>
      <c r="I16" s="345"/>
      <c r="J16" s="345"/>
      <c r="K16" s="510" t="s">
        <v>378</v>
      </c>
      <c r="L16" s="510" t="s">
        <v>379</v>
      </c>
      <c r="M16" s="345"/>
    </row>
    <row r="17" spans="1:13 16384:16384" s="511" customFormat="1" ht="6" customHeight="1" thickBot="1" x14ac:dyDescent="0.25">
      <c r="A17" s="347"/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38"/>
    </row>
    <row r="18" spans="1:13 16384:16384" s="511" customFormat="1" ht="28.15" customHeight="1" x14ac:dyDescent="0.2">
      <c r="A18" s="1034" t="s">
        <v>255</v>
      </c>
      <c r="B18" s="1034" t="s">
        <v>204</v>
      </c>
      <c r="C18" s="1034" t="s">
        <v>205</v>
      </c>
      <c r="D18" s="1034" t="s">
        <v>380</v>
      </c>
      <c r="E18" s="1034" t="s">
        <v>381</v>
      </c>
      <c r="F18" s="1034" t="s">
        <v>382</v>
      </c>
      <c r="G18" s="1034" t="s">
        <v>383</v>
      </c>
      <c r="H18" s="1034" t="s">
        <v>351</v>
      </c>
      <c r="I18" s="1034" t="s">
        <v>259</v>
      </c>
      <c r="J18" s="1061" t="s">
        <v>384</v>
      </c>
      <c r="K18" s="1063" t="s">
        <v>211</v>
      </c>
      <c r="L18" s="1064"/>
    </row>
    <row r="19" spans="1:13 16384:16384" s="511" customFormat="1" ht="28.15" customHeight="1" thickBot="1" x14ac:dyDescent="0.25">
      <c r="A19" s="1035"/>
      <c r="B19" s="1035"/>
      <c r="C19" s="1035"/>
      <c r="D19" s="1035"/>
      <c r="E19" s="1035"/>
      <c r="F19" s="1035"/>
      <c r="G19" s="1035"/>
      <c r="H19" s="1035"/>
      <c r="I19" s="1035"/>
      <c r="J19" s="1062"/>
      <c r="K19" s="1065"/>
      <c r="L19" s="1066"/>
    </row>
    <row r="20" spans="1:13 16384:16384" s="338" customFormat="1" ht="16.5" customHeight="1" x14ac:dyDescent="0.2">
      <c r="A20" s="102">
        <v>45730.364583333343</v>
      </c>
      <c r="B20" s="103" t="s">
        <v>214</v>
      </c>
      <c r="C20" s="370">
        <v>100</v>
      </c>
      <c r="D20" s="371">
        <v>88.562299999999993</v>
      </c>
      <c r="E20" s="371">
        <v>88.562399999999997</v>
      </c>
      <c r="F20" s="371">
        <v>88.5625</v>
      </c>
      <c r="G20" s="407">
        <f>IF(D20="","",(F20-D20)*1000)</f>
        <v>0.20000000000663931</v>
      </c>
      <c r="H20" s="512">
        <f>IF(A20="","",ABS(E20-F20))</f>
        <v>1.0000000000331966E-4</v>
      </c>
      <c r="I20" s="497" t="s">
        <v>253</v>
      </c>
      <c r="J20" s="375" t="str">
        <f>IF(A20="","",IF(((((F20-D20)*1000)*1000)/C20)&lt;5,"5,00 U",((((F20-D20)*1000)*1000)/C20)))</f>
        <v>5,00 U</v>
      </c>
      <c r="K20" s="370"/>
      <c r="L20" s="497"/>
      <c r="M20" s="511"/>
      <c r="XFD20" s="338">
        <f t="shared" ref="XFD20:XFD26" si="0">SUM(C20:XFC20)</f>
        <v>365.88730000000658</v>
      </c>
    </row>
    <row r="21" spans="1:13 16384:16384" s="338" customFormat="1" ht="16.5" customHeight="1" x14ac:dyDescent="0.2">
      <c r="A21" s="102">
        <v>45730.365972222222</v>
      </c>
      <c r="B21" s="111" t="s">
        <v>215</v>
      </c>
      <c r="C21" s="370">
        <v>100</v>
      </c>
      <c r="D21" s="371">
        <v>45.236499999999999</v>
      </c>
      <c r="E21" s="371">
        <v>45.315600000000003</v>
      </c>
      <c r="F21" s="371">
        <v>45.316200000000002</v>
      </c>
      <c r="G21" s="407">
        <f t="shared" ref="G21:G43" si="1">IF(D21="","",(F21-D21)*1000)</f>
        <v>79.700000000002547</v>
      </c>
      <c r="H21" s="513">
        <f t="shared" ref="H21:H43" si="2">IF(A21="","",ABS(E21-F21))</f>
        <v>5.9999999999860165E-4</v>
      </c>
      <c r="I21" s="497" t="s">
        <v>253</v>
      </c>
      <c r="J21" s="375">
        <f t="shared" ref="J21:J43" si="3">IF(A21="","",IF(((((F21-D21)*1000)*1000)/C21)&lt;5,"5,00 U",((((F21-D21)*1000)*1000)/C21)))</f>
        <v>797.00000000002547</v>
      </c>
      <c r="K21" s="514">
        <f>J21/900</f>
        <v>0.88555555555558385</v>
      </c>
      <c r="L21" s="497"/>
      <c r="M21" s="511"/>
      <c r="XFD21" s="338">
        <f t="shared" si="0"/>
        <v>1113.4544555555835</v>
      </c>
    </row>
    <row r="22" spans="1:13 16384:16384" s="338" customFormat="1" ht="16.5" customHeight="1" x14ac:dyDescent="0.2">
      <c r="A22" s="102">
        <v>45730.367360995369</v>
      </c>
      <c r="B22" s="111" t="s">
        <v>219</v>
      </c>
      <c r="C22" s="380">
        <v>100</v>
      </c>
      <c r="D22" s="371">
        <v>45.236499999999999</v>
      </c>
      <c r="E22" s="371">
        <v>45.315600000000003</v>
      </c>
      <c r="F22" s="371">
        <v>45.316200000000002</v>
      </c>
      <c r="G22" s="407">
        <f t="shared" si="1"/>
        <v>79.700000000002547</v>
      </c>
      <c r="H22" s="513">
        <f t="shared" si="2"/>
        <v>5.9999999999860165E-4</v>
      </c>
      <c r="I22" s="497" t="s">
        <v>253</v>
      </c>
      <c r="J22" s="375">
        <f t="shared" si="3"/>
        <v>797.00000000002547</v>
      </c>
      <c r="K22" s="241">
        <f>ABS(J22-J23)/AVERAGE(J22:J23)</f>
        <v>3.6945812807881992E-2</v>
      </c>
      <c r="L22" s="497"/>
      <c r="M22" s="511"/>
      <c r="XFD22" s="338">
        <f t="shared" si="0"/>
        <v>1112.6058458128359</v>
      </c>
    </row>
    <row r="23" spans="1:13 16384:16384" s="338" customFormat="1" ht="16.5" customHeight="1" x14ac:dyDescent="0.2">
      <c r="A23" s="102">
        <v>45730.36874982639</v>
      </c>
      <c r="B23" s="111" t="s">
        <v>223</v>
      </c>
      <c r="C23" s="380">
        <v>100</v>
      </c>
      <c r="D23" s="371">
        <v>45.236499999999999</v>
      </c>
      <c r="E23" s="371">
        <v>45.318800000000003</v>
      </c>
      <c r="F23" s="371">
        <v>45.319200000000002</v>
      </c>
      <c r="G23" s="407">
        <f t="shared" si="1"/>
        <v>82.70000000000266</v>
      </c>
      <c r="H23" s="513">
        <f t="shared" si="2"/>
        <v>3.9999999999906777E-4</v>
      </c>
      <c r="I23" s="497" t="s">
        <v>253</v>
      </c>
      <c r="J23" s="375">
        <f t="shared" si="3"/>
        <v>827.0000000000266</v>
      </c>
      <c r="K23" s="241"/>
      <c r="L23" s="497"/>
      <c r="M23" s="511"/>
      <c r="XFD23" s="338">
        <f t="shared" si="0"/>
        <v>1145.5749000000292</v>
      </c>
    </row>
    <row r="24" spans="1:13 16384:16384" s="338" customFormat="1" ht="16.5" customHeight="1" x14ac:dyDescent="0.2">
      <c r="A24" s="102">
        <v>45730.37013865741</v>
      </c>
      <c r="B24" s="104" t="s">
        <v>56</v>
      </c>
      <c r="C24" s="380">
        <v>50</v>
      </c>
      <c r="D24" s="371">
        <v>23.573599999999999</v>
      </c>
      <c r="E24" s="371">
        <v>23.6922</v>
      </c>
      <c r="F24" s="371">
        <v>23.693049999999999</v>
      </c>
      <c r="G24" s="407">
        <f t="shared" si="1"/>
        <v>119.4500000000005</v>
      </c>
      <c r="H24" s="513">
        <f t="shared" si="2"/>
        <v>8.4999999999979536E-4</v>
      </c>
      <c r="I24" s="497" t="s">
        <v>253</v>
      </c>
      <c r="J24" s="375">
        <f t="shared" si="3"/>
        <v>2389.00000000001</v>
      </c>
      <c r="K24" s="380"/>
      <c r="L24" s="497"/>
      <c r="M24" s="511"/>
      <c r="XFD24" s="338">
        <f t="shared" si="0"/>
        <v>2629.4097000000106</v>
      </c>
    </row>
    <row r="25" spans="1:13 16384:16384" s="338" customFormat="1" ht="16.5" customHeight="1" x14ac:dyDescent="0.2">
      <c r="A25" s="102">
        <v>45730.371527488423</v>
      </c>
      <c r="B25" s="104" t="s">
        <v>60</v>
      </c>
      <c r="C25" s="380">
        <v>25</v>
      </c>
      <c r="D25" s="371">
        <v>10.57586</v>
      </c>
      <c r="E25" s="371">
        <v>10.718159999999999</v>
      </c>
      <c r="F25" s="371">
        <v>10.71916</v>
      </c>
      <c r="G25" s="407">
        <f t="shared" si="1"/>
        <v>143.29999999999998</v>
      </c>
      <c r="H25" s="513">
        <f t="shared" si="2"/>
        <v>1.0000000000012221E-3</v>
      </c>
      <c r="I25" s="497" t="s">
        <v>253</v>
      </c>
      <c r="J25" s="375">
        <f t="shared" si="3"/>
        <v>5731.9999999999991</v>
      </c>
      <c r="K25" s="380"/>
      <c r="L25" s="497"/>
      <c r="M25" s="511"/>
      <c r="XFD25" s="338">
        <f t="shared" si="0"/>
        <v>5932.3141799999994</v>
      </c>
    </row>
    <row r="26" spans="1:13 16384:16384" s="338" customFormat="1" ht="16.5" customHeight="1" x14ac:dyDescent="0.2">
      <c r="A26" s="102">
        <v>45730.372916319437</v>
      </c>
      <c r="B26" s="104" t="s">
        <v>63</v>
      </c>
      <c r="C26" s="380">
        <v>50</v>
      </c>
      <c r="D26" s="371">
        <v>88.562299999999993</v>
      </c>
      <c r="E26" s="371">
        <v>88.651799999999994</v>
      </c>
      <c r="F26" s="371">
        <v>88.652100000000004</v>
      </c>
      <c r="G26" s="407">
        <f t="shared" si="1"/>
        <v>89.800000000010982</v>
      </c>
      <c r="H26" s="513">
        <f t="shared" si="2"/>
        <v>3.0000000000995897E-4</v>
      </c>
      <c r="I26" s="497" t="s">
        <v>253</v>
      </c>
      <c r="J26" s="375">
        <f t="shared" si="3"/>
        <v>1796.0000000002196</v>
      </c>
      <c r="K26" s="380"/>
      <c r="L26" s="497"/>
      <c r="M26" s="511"/>
      <c r="XFD26" s="338">
        <f t="shared" si="0"/>
        <v>2201.6665000002304</v>
      </c>
    </row>
    <row r="27" spans="1:13 16384:16384" s="338" customFormat="1" ht="16.5" customHeight="1" x14ac:dyDescent="0.2">
      <c r="A27" s="102">
        <v>45730.374305150457</v>
      </c>
      <c r="B27" s="104" t="s">
        <v>66</v>
      </c>
      <c r="C27" s="380">
        <v>50</v>
      </c>
      <c r="D27" s="371">
        <v>45.236499999999999</v>
      </c>
      <c r="E27" s="371">
        <v>45.316000000000003</v>
      </c>
      <c r="F27" s="371">
        <v>45.316200000000002</v>
      </c>
      <c r="G27" s="407">
        <f t="shared" si="1"/>
        <v>79.700000000002547</v>
      </c>
      <c r="H27" s="513">
        <f t="shared" si="2"/>
        <v>1.9999999999953388E-4</v>
      </c>
      <c r="I27" s="497" t="s">
        <v>253</v>
      </c>
      <c r="J27" s="375">
        <f t="shared" si="3"/>
        <v>1594.0000000000509</v>
      </c>
      <c r="K27" s="370"/>
      <c r="L27" s="497"/>
      <c r="M27" s="511"/>
    </row>
    <row r="28" spans="1:13 16384:16384" s="338" customFormat="1" ht="16.5" customHeight="1" x14ac:dyDescent="0.2">
      <c r="A28" s="102">
        <v>45730.375693981478</v>
      </c>
      <c r="B28" s="104" t="s">
        <v>68</v>
      </c>
      <c r="C28" s="380">
        <v>100</v>
      </c>
      <c r="D28" s="371">
        <v>45.236499999999999</v>
      </c>
      <c r="E28" s="371">
        <v>45.315899999999999</v>
      </c>
      <c r="F28" s="371">
        <v>45.316200000000002</v>
      </c>
      <c r="G28" s="407">
        <f t="shared" si="1"/>
        <v>79.700000000002547</v>
      </c>
      <c r="H28" s="513">
        <f t="shared" si="2"/>
        <v>3.0000000000285354E-4</v>
      </c>
      <c r="I28" s="497" t="s">
        <v>253</v>
      </c>
      <c r="J28" s="375">
        <f t="shared" si="3"/>
        <v>797.00000000002547</v>
      </c>
      <c r="K28" s="370"/>
      <c r="L28" s="497"/>
      <c r="M28" s="511"/>
    </row>
    <row r="29" spans="1:13 16384:16384" s="338" customFormat="1" ht="16.5" customHeight="1" x14ac:dyDescent="0.2">
      <c r="A29" s="102">
        <v>45730.377082812498</v>
      </c>
      <c r="B29" s="104" t="s">
        <v>71</v>
      </c>
      <c r="C29" s="380">
        <v>100</v>
      </c>
      <c r="D29" s="371">
        <v>45.236499999999999</v>
      </c>
      <c r="E29" s="371">
        <v>45.956099999999999</v>
      </c>
      <c r="F29" s="371">
        <v>45.956400000000002</v>
      </c>
      <c r="G29" s="407">
        <f t="shared" si="1"/>
        <v>719.90000000000259</v>
      </c>
      <c r="H29" s="513">
        <f t="shared" si="2"/>
        <v>3.0000000000285354E-4</v>
      </c>
      <c r="I29" s="497" t="s">
        <v>253</v>
      </c>
      <c r="J29" s="375">
        <f t="shared" si="3"/>
        <v>7199.0000000000255</v>
      </c>
      <c r="K29" s="370"/>
      <c r="L29" s="497"/>
      <c r="M29" s="511"/>
    </row>
    <row r="30" spans="1:13 16384:16384" s="338" customFormat="1" ht="16.5" customHeight="1" x14ac:dyDescent="0.2">
      <c r="A30" s="102">
        <v>45730.378471643518</v>
      </c>
      <c r="B30" s="104" t="s">
        <v>73</v>
      </c>
      <c r="C30" s="380">
        <v>100</v>
      </c>
      <c r="D30" s="371">
        <v>23.573599999999999</v>
      </c>
      <c r="E30" s="371">
        <v>23.589500000000001</v>
      </c>
      <c r="F30" s="371">
        <v>23.589700000000001</v>
      </c>
      <c r="G30" s="407">
        <f t="shared" si="1"/>
        <v>16.100000000001558</v>
      </c>
      <c r="H30" s="513">
        <f t="shared" si="2"/>
        <v>1.9999999999953388E-4</v>
      </c>
      <c r="I30" s="497" t="s">
        <v>253</v>
      </c>
      <c r="J30" s="375">
        <f t="shared" si="3"/>
        <v>161.00000000001558</v>
      </c>
      <c r="K30" s="370"/>
      <c r="L30" s="497"/>
      <c r="M30" s="511"/>
    </row>
    <row r="31" spans="1:13 16384:16384" s="338" customFormat="1" ht="16.5" customHeight="1" x14ac:dyDescent="0.2">
      <c r="A31" s="102">
        <v>45730.379860474539</v>
      </c>
      <c r="B31" s="104" t="s">
        <v>75</v>
      </c>
      <c r="C31" s="380">
        <v>50</v>
      </c>
      <c r="D31" s="371">
        <v>10.57586</v>
      </c>
      <c r="E31" s="371">
        <v>10.8558</v>
      </c>
      <c r="F31" s="371">
        <v>10.856199999999999</v>
      </c>
      <c r="G31" s="407">
        <f t="shared" si="1"/>
        <v>280.33999999999889</v>
      </c>
      <c r="H31" s="513">
        <f t="shared" si="2"/>
        <v>3.9999999999906777E-4</v>
      </c>
      <c r="I31" s="497" t="s">
        <v>253</v>
      </c>
      <c r="J31" s="375">
        <f t="shared" si="3"/>
        <v>5606.7999999999774</v>
      </c>
      <c r="K31" s="370"/>
      <c r="L31" s="497"/>
      <c r="M31" s="511"/>
    </row>
    <row r="32" spans="1:13 16384:16384" s="338" customFormat="1" ht="16.5" customHeight="1" x14ac:dyDescent="0.2">
      <c r="A32" s="102">
        <v>45730.381249305552</v>
      </c>
      <c r="B32" s="104" t="s">
        <v>78</v>
      </c>
      <c r="C32" s="380">
        <v>25</v>
      </c>
      <c r="D32" s="371">
        <v>88.562299999999993</v>
      </c>
      <c r="E32" s="371">
        <v>88.756</v>
      </c>
      <c r="F32" s="371">
        <v>88.756200000000007</v>
      </c>
      <c r="G32" s="407">
        <f t="shared" si="1"/>
        <v>193.90000000001351</v>
      </c>
      <c r="H32" s="513">
        <f t="shared" si="2"/>
        <v>2.0000000000663931E-4</v>
      </c>
      <c r="I32" s="497" t="s">
        <v>253</v>
      </c>
      <c r="J32" s="375">
        <f t="shared" si="3"/>
        <v>7756.0000000005402</v>
      </c>
      <c r="K32" s="370"/>
      <c r="L32" s="497"/>
      <c r="M32" s="511"/>
    </row>
    <row r="33" spans="1:13" s="338" customFormat="1" ht="16.5" customHeight="1" x14ac:dyDescent="0.2">
      <c r="A33" s="102">
        <v>45730.382638136572</v>
      </c>
      <c r="B33" s="104" t="s">
        <v>81</v>
      </c>
      <c r="C33" s="380">
        <v>25</v>
      </c>
      <c r="D33" s="371">
        <v>45.236499999999999</v>
      </c>
      <c r="E33" s="371">
        <v>45.562100000000001</v>
      </c>
      <c r="F33" s="371">
        <v>45.5623</v>
      </c>
      <c r="G33" s="407">
        <f t="shared" si="1"/>
        <v>325.80000000000098</v>
      </c>
      <c r="H33" s="513">
        <f t="shared" si="2"/>
        <v>1.9999999999953388E-4</v>
      </c>
      <c r="I33" s="497" t="s">
        <v>253</v>
      </c>
      <c r="J33" s="375">
        <f t="shared" si="3"/>
        <v>13032.00000000004</v>
      </c>
      <c r="K33" s="370"/>
      <c r="L33" s="497"/>
      <c r="M33" s="511"/>
    </row>
    <row r="34" spans="1:13" s="338" customFormat="1" ht="16.5" customHeight="1" x14ac:dyDescent="0.2">
      <c r="A34" s="102">
        <v>45730.384026967593</v>
      </c>
      <c r="B34" s="104" t="s">
        <v>83</v>
      </c>
      <c r="C34" s="380">
        <v>25</v>
      </c>
      <c r="D34" s="371">
        <v>45.236499999999999</v>
      </c>
      <c r="E34" s="371">
        <v>45.316099999999999</v>
      </c>
      <c r="F34" s="371">
        <v>45.316200000000002</v>
      </c>
      <c r="G34" s="407">
        <f t="shared" si="1"/>
        <v>79.700000000002547</v>
      </c>
      <c r="H34" s="513">
        <f t="shared" si="2"/>
        <v>1.0000000000331966E-4</v>
      </c>
      <c r="I34" s="497" t="s">
        <v>253</v>
      </c>
      <c r="J34" s="375">
        <f t="shared" si="3"/>
        <v>3188.0000000001019</v>
      </c>
      <c r="K34" s="370"/>
      <c r="L34" s="497"/>
      <c r="M34" s="511"/>
    </row>
    <row r="35" spans="1:13" s="338" customFormat="1" ht="16.5" customHeight="1" x14ac:dyDescent="0.2">
      <c r="A35" s="102">
        <v>45730.385415798613</v>
      </c>
      <c r="B35" s="104" t="s">
        <v>85</v>
      </c>
      <c r="C35" s="380">
        <v>25</v>
      </c>
      <c r="D35" s="371">
        <v>45.236499999999999</v>
      </c>
      <c r="E35" s="371">
        <v>45.316000000000003</v>
      </c>
      <c r="F35" s="371">
        <v>45.316200000000002</v>
      </c>
      <c r="G35" s="407">
        <f t="shared" si="1"/>
        <v>79.700000000002547</v>
      </c>
      <c r="H35" s="513">
        <f t="shared" si="2"/>
        <v>1.9999999999953388E-4</v>
      </c>
      <c r="I35" s="497" t="s">
        <v>253</v>
      </c>
      <c r="J35" s="375">
        <f t="shared" si="3"/>
        <v>3188.0000000001019</v>
      </c>
      <c r="K35" s="370"/>
      <c r="L35" s="497"/>
      <c r="M35" s="511"/>
    </row>
    <row r="36" spans="1:13" s="338" customFormat="1" ht="16.5" customHeight="1" x14ac:dyDescent="0.2">
      <c r="A36" s="102">
        <v>45730.386804629627</v>
      </c>
      <c r="B36" s="104" t="s">
        <v>87</v>
      </c>
      <c r="C36" s="380">
        <v>50</v>
      </c>
      <c r="D36" s="371">
        <v>45.215200000000003</v>
      </c>
      <c r="E36" s="371">
        <v>45.315899999999999</v>
      </c>
      <c r="F36" s="371">
        <v>45.316200000000002</v>
      </c>
      <c r="G36" s="407">
        <f t="shared" si="1"/>
        <v>100.99999999999909</v>
      </c>
      <c r="H36" s="513">
        <f t="shared" si="2"/>
        <v>3.0000000000285354E-4</v>
      </c>
      <c r="I36" s="497" t="s">
        <v>253</v>
      </c>
      <c r="J36" s="375">
        <f t="shared" si="3"/>
        <v>2019.999999999982</v>
      </c>
      <c r="K36" s="370"/>
      <c r="L36" s="497"/>
      <c r="M36" s="511"/>
    </row>
    <row r="37" spans="1:13" s="338" customFormat="1" ht="16.5" customHeight="1" x14ac:dyDescent="0.2">
      <c r="A37" s="102">
        <v>45730.388193460647</v>
      </c>
      <c r="B37" s="104" t="s">
        <v>89</v>
      </c>
      <c r="C37" s="380">
        <v>50</v>
      </c>
      <c r="D37" s="371">
        <v>23.685400000000001</v>
      </c>
      <c r="E37" s="371">
        <v>23.693100000000001</v>
      </c>
      <c r="F37" s="371">
        <v>23.693049999999999</v>
      </c>
      <c r="G37" s="407">
        <f t="shared" si="1"/>
        <v>7.6499999999981583</v>
      </c>
      <c r="H37" s="513">
        <f t="shared" si="2"/>
        <v>5.0000000001659828E-5</v>
      </c>
      <c r="I37" s="497" t="s">
        <v>253</v>
      </c>
      <c r="J37" s="375">
        <f t="shared" si="3"/>
        <v>152.99999999996317</v>
      </c>
      <c r="K37" s="370"/>
      <c r="L37" s="497"/>
      <c r="M37" s="511"/>
    </row>
    <row r="38" spans="1:13" s="338" customFormat="1" ht="16.5" customHeight="1" x14ac:dyDescent="0.2">
      <c r="A38" s="102">
        <v>45730.389582291667</v>
      </c>
      <c r="B38" s="104" t="s">
        <v>91</v>
      </c>
      <c r="C38" s="380">
        <v>50</v>
      </c>
      <c r="D38" s="371">
        <v>45.236499999999999</v>
      </c>
      <c r="E38" s="371">
        <v>45.315800000000003</v>
      </c>
      <c r="F38" s="371">
        <v>45.316200000000002</v>
      </c>
      <c r="G38" s="407">
        <f t="shared" si="1"/>
        <v>79.700000000002547</v>
      </c>
      <c r="H38" s="513">
        <f t="shared" si="2"/>
        <v>3.9999999999906777E-4</v>
      </c>
      <c r="I38" s="497" t="s">
        <v>253</v>
      </c>
      <c r="J38" s="375">
        <f t="shared" si="3"/>
        <v>1594.0000000000509</v>
      </c>
      <c r="K38" s="370"/>
      <c r="L38" s="497"/>
      <c r="M38" s="511"/>
    </row>
    <row r="39" spans="1:13" s="338" customFormat="1" ht="16.5" customHeight="1" x14ac:dyDescent="0.2">
      <c r="A39" s="102">
        <v>45730.390971122688</v>
      </c>
      <c r="B39" s="104" t="s">
        <v>93</v>
      </c>
      <c r="C39" s="380">
        <v>50</v>
      </c>
      <c r="D39" s="371">
        <v>45.236499999999999</v>
      </c>
      <c r="E39" s="371">
        <v>45.3155</v>
      </c>
      <c r="F39" s="371">
        <v>45.316200000000002</v>
      </c>
      <c r="G39" s="407">
        <f t="shared" si="1"/>
        <v>79.700000000002547</v>
      </c>
      <c r="H39" s="513">
        <f t="shared" si="2"/>
        <v>7.0000000000192131E-4</v>
      </c>
      <c r="I39" s="497" t="s">
        <v>253</v>
      </c>
      <c r="J39" s="375">
        <f t="shared" si="3"/>
        <v>1594.0000000000509</v>
      </c>
      <c r="K39" s="370"/>
      <c r="L39" s="497"/>
      <c r="M39" s="511"/>
    </row>
    <row r="40" spans="1:13" s="338" customFormat="1" ht="16.5" customHeight="1" x14ac:dyDescent="0.2">
      <c r="A40" s="102">
        <v>45730.392359953701</v>
      </c>
      <c r="B40" s="104" t="s">
        <v>95</v>
      </c>
      <c r="C40" s="380">
        <v>50</v>
      </c>
      <c r="D40" s="371">
        <v>45.236499999999999</v>
      </c>
      <c r="E40" s="371">
        <v>45.313200000000002</v>
      </c>
      <c r="F40" s="371">
        <v>45.316200000000002</v>
      </c>
      <c r="G40" s="407">
        <f t="shared" si="1"/>
        <v>79.700000000002547</v>
      </c>
      <c r="H40" s="513">
        <f t="shared" si="2"/>
        <v>3.0000000000001137E-3</v>
      </c>
      <c r="I40" s="497" t="s">
        <v>253</v>
      </c>
      <c r="J40" s="375">
        <f t="shared" si="3"/>
        <v>1594.0000000000509</v>
      </c>
      <c r="K40" s="370"/>
      <c r="L40" s="497"/>
      <c r="M40" s="511"/>
    </row>
    <row r="41" spans="1:13" s="338" customFormat="1" ht="16.5" customHeight="1" x14ac:dyDescent="0.2">
      <c r="A41" s="102">
        <v>45730.393748784722</v>
      </c>
      <c r="B41" s="104" t="s">
        <v>97</v>
      </c>
      <c r="C41" s="370">
        <v>50</v>
      </c>
      <c r="D41" s="371">
        <v>23.573599999999999</v>
      </c>
      <c r="E41" s="371">
        <v>23.692799999999998</v>
      </c>
      <c r="F41" s="371">
        <v>23.693049999999999</v>
      </c>
      <c r="G41" s="407">
        <f t="shared" si="1"/>
        <v>119.4500000000005</v>
      </c>
      <c r="H41" s="513">
        <f t="shared" si="2"/>
        <v>2.5000000000119371E-4</v>
      </c>
      <c r="I41" s="497" t="s">
        <v>253</v>
      </c>
      <c r="J41" s="375">
        <f t="shared" si="3"/>
        <v>2389.00000000001</v>
      </c>
      <c r="K41" s="370"/>
      <c r="L41" s="497"/>
      <c r="M41" s="511"/>
    </row>
    <row r="42" spans="1:13" s="338" customFormat="1" ht="16.5" customHeight="1" x14ac:dyDescent="0.2">
      <c r="A42" s="102">
        <v>45730.395137615742</v>
      </c>
      <c r="B42" s="104" t="s">
        <v>99</v>
      </c>
      <c r="C42" s="370">
        <v>100</v>
      </c>
      <c r="D42" s="371">
        <v>23.573599999999999</v>
      </c>
      <c r="E42" s="371">
        <v>23.855399999999999</v>
      </c>
      <c r="F42" s="371">
        <v>23.856000000000002</v>
      </c>
      <c r="G42" s="407">
        <f t="shared" si="1"/>
        <v>282.40000000000265</v>
      </c>
      <c r="H42" s="513">
        <f t="shared" si="2"/>
        <v>6.0000000000215437E-4</v>
      </c>
      <c r="I42" s="497" t="s">
        <v>253</v>
      </c>
      <c r="J42" s="375">
        <f t="shared" si="3"/>
        <v>2824.0000000000268</v>
      </c>
      <c r="K42" s="370"/>
      <c r="L42" s="497"/>
      <c r="M42" s="511"/>
    </row>
    <row r="43" spans="1:13" s="338" customFormat="1" ht="16.5" customHeight="1" thickBot="1" x14ac:dyDescent="0.25">
      <c r="A43" s="102">
        <v>45730.396526446762</v>
      </c>
      <c r="B43" s="104" t="s">
        <v>101</v>
      </c>
      <c r="C43" s="370">
        <v>100</v>
      </c>
      <c r="D43" s="371">
        <v>45.2654</v>
      </c>
      <c r="E43" s="371">
        <v>45.364899999999999</v>
      </c>
      <c r="F43" s="371">
        <v>45.365200000000002</v>
      </c>
      <c r="G43" s="407">
        <f t="shared" si="1"/>
        <v>99.800000000001887</v>
      </c>
      <c r="H43" s="513">
        <f t="shared" si="2"/>
        <v>3.0000000000285354E-4</v>
      </c>
      <c r="I43" s="497" t="s">
        <v>253</v>
      </c>
      <c r="J43" s="375">
        <f t="shared" si="3"/>
        <v>998.00000000001887</v>
      </c>
      <c r="K43" s="370"/>
      <c r="L43" s="497"/>
      <c r="M43" s="511"/>
    </row>
    <row r="44" spans="1:13" s="511" customFormat="1" ht="20.100000000000001" customHeight="1" x14ac:dyDescent="0.2">
      <c r="A44" s="515" t="s">
        <v>354</v>
      </c>
      <c r="B44" s="1143"/>
      <c r="C44" s="1143"/>
      <c r="D44" s="1143"/>
      <c r="E44" s="1143"/>
      <c r="F44" s="1143"/>
      <c r="G44" s="1143"/>
      <c r="H44" s="1143"/>
      <c r="I44" s="1143"/>
      <c r="J44" s="1143"/>
      <c r="K44" s="1143"/>
      <c r="L44" s="1144"/>
    </row>
    <row r="45" spans="1:13" s="511" customFormat="1" ht="15" customHeight="1" thickBot="1" x14ac:dyDescent="0.25">
      <c r="A45" s="516"/>
      <c r="B45" s="1145"/>
      <c r="C45" s="1145"/>
      <c r="D45" s="1145"/>
      <c r="E45" s="1145"/>
      <c r="F45" s="1145"/>
      <c r="G45" s="1145"/>
      <c r="H45" s="1145"/>
      <c r="I45" s="1145"/>
      <c r="J45" s="1145"/>
      <c r="K45" s="1145"/>
      <c r="L45" s="1146"/>
    </row>
    <row r="46" spans="1:13" x14ac:dyDescent="0.2"/>
    <row r="47" spans="1:13" x14ac:dyDescent="0.2"/>
    <row r="48" spans="1:13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</sheetData>
  <sheetProtection formatCells="0" formatColumns="0" formatRows="0"/>
  <mergeCells count="30">
    <mergeCell ref="A8:A9"/>
    <mergeCell ref="A1:L1"/>
    <mergeCell ref="A2:B6"/>
    <mergeCell ref="C2:L2"/>
    <mergeCell ref="C3:L3"/>
    <mergeCell ref="C4:L4"/>
    <mergeCell ref="C5:E5"/>
    <mergeCell ref="F5:H5"/>
    <mergeCell ref="I5:J5"/>
    <mergeCell ref="K5:L5"/>
    <mergeCell ref="C6:E6"/>
    <mergeCell ref="F6:H6"/>
    <mergeCell ref="I6:J6"/>
    <mergeCell ref="K6:L6"/>
    <mergeCell ref="B8:C8"/>
    <mergeCell ref="B9:D9"/>
    <mergeCell ref="B44:L45"/>
    <mergeCell ref="B10:D10"/>
    <mergeCell ref="E13:F13"/>
    <mergeCell ref="F18:F19"/>
    <mergeCell ref="G18:G19"/>
    <mergeCell ref="H18:H19"/>
    <mergeCell ref="I18:I19"/>
    <mergeCell ref="J18:J19"/>
    <mergeCell ref="K18:L19"/>
    <mergeCell ref="A18:A19"/>
    <mergeCell ref="B18:B19"/>
    <mergeCell ref="C18:C19"/>
    <mergeCell ref="D18:D19"/>
    <mergeCell ref="E18:E19"/>
  </mergeCells>
  <conditionalFormatting sqref="B21:B23">
    <cfRule type="cellIs" dxfId="699" priority="13" operator="equal">
      <formula>"MB"</formula>
    </cfRule>
    <cfRule type="cellIs" dxfId="698" priority="14" operator="equal">
      <formula>"MDL"</formula>
    </cfRule>
    <cfRule type="cellIs" dxfId="697" priority="15" operator="equal">
      <formula>"PQL"</formula>
    </cfRule>
    <cfRule type="cellIs" dxfId="696" priority="16" operator="equal">
      <formula>"LCSD"</formula>
    </cfRule>
    <cfRule type="cellIs" dxfId="695" priority="17" operator="equal">
      <formula>"LCS"</formula>
    </cfRule>
  </conditionalFormatting>
  <conditionalFormatting sqref="B24:B43">
    <cfRule type="cellIs" dxfId="694" priority="1" operator="equal">
      <formula>"LCS2"</formula>
    </cfRule>
    <cfRule type="cellIs" dxfId="693" priority="2" operator="equal">
      <formula>"MSD"</formula>
    </cfRule>
    <cfRule type="cellIs" dxfId="692" priority="3" operator="equal">
      <formula>"MB"</formula>
    </cfRule>
    <cfRule type="cellIs" dxfId="691" priority="4" operator="equal">
      <formula>"MSD"</formula>
    </cfRule>
    <cfRule type="cellIs" dxfId="690" priority="5" operator="equal">
      <formula>"MS"</formula>
    </cfRule>
    <cfRule type="cellIs" dxfId="689" priority="6" operator="equal">
      <formula>"MDL"</formula>
    </cfRule>
    <cfRule type="cellIs" dxfId="688" priority="7" operator="equal">
      <formula>"PQL"</formula>
    </cfRule>
    <cfRule type="cellIs" dxfId="687" priority="8" operator="equal">
      <formula>"LCS2"</formula>
    </cfRule>
    <cfRule type="cellIs" dxfId="686" priority="9" operator="equal">
      <formula>"LCSD"</formula>
    </cfRule>
    <cfRule type="cellIs" dxfId="685" priority="10" operator="equal">
      <formula>"LCS"</formula>
    </cfRule>
    <cfRule type="cellIs" dxfId="684" priority="11" operator="equal">
      <formula>"LCS"</formula>
    </cfRule>
    <cfRule type="cellIs" dxfId="683" priority="12" operator="equal">
      <formula>"BLANK"</formula>
    </cfRule>
  </conditionalFormatting>
  <conditionalFormatting sqref="J20:J43">
    <cfRule type="cellIs" dxfId="682" priority="35" operator="greaterThan">
      <formula>100</formula>
    </cfRule>
    <cfRule type="cellIs" dxfId="681" priority="36" operator="between">
      <formula>10</formula>
      <formula>99.9</formula>
    </cfRule>
    <cfRule type="cellIs" dxfId="680" priority="37" operator="between">
      <formula>1</formula>
      <formula>9.99</formula>
    </cfRule>
    <cfRule type="cellIs" dxfId="679" priority="38" operator="between">
      <formula>0.1</formula>
      <formula>0.999</formula>
    </cfRule>
    <cfRule type="cellIs" dxfId="678" priority="39" operator="between">
      <formula>0</formula>
      <formula>0.0999</formula>
    </cfRule>
  </conditionalFormatting>
  <pageMargins left="0.7" right="0.7" top="0.75" bottom="0.75" header="0.3" footer="0.3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2864-040D-4E03-8395-F606165543F2}">
  <sheetPr codeName="Hoja18">
    <tabColor rgb="FF00B050"/>
  </sheetPr>
  <dimension ref="A1:N290"/>
  <sheetViews>
    <sheetView showGridLines="0" topLeftCell="A10" zoomScale="80" zoomScaleNormal="80" workbookViewId="0">
      <selection activeCell="K23" sqref="K23"/>
    </sheetView>
  </sheetViews>
  <sheetFormatPr baseColWidth="10" defaultColWidth="13.33203125" defaultRowHeight="0" customHeight="1" zeroHeight="1" x14ac:dyDescent="0.2"/>
  <cols>
    <col min="1" max="1" width="25.33203125" style="507" customWidth="1"/>
    <col min="2" max="2" width="49.33203125" style="507" bestFit="1" customWidth="1"/>
    <col min="3" max="3" width="18.33203125" style="507" bestFit="1" customWidth="1"/>
    <col min="4" max="4" width="18.1640625" style="507" bestFit="1" customWidth="1"/>
    <col min="5" max="5" width="26.5" style="507" customWidth="1"/>
    <col min="6" max="6" width="21.1640625" style="507" customWidth="1"/>
    <col min="7" max="7" width="16.83203125" style="507" customWidth="1"/>
    <col min="8" max="8" width="15" style="507" hidden="1" customWidth="1"/>
    <col min="9" max="9" width="20.6640625" style="507" customWidth="1"/>
    <col min="10" max="10" width="33.1640625" style="507" customWidth="1"/>
    <col min="11" max="11" width="34.1640625" style="507" customWidth="1"/>
    <col min="12" max="14" width="13.33203125" style="482" customWidth="1"/>
    <col min="15" max="16384" width="13.33203125" style="482"/>
  </cols>
  <sheetData>
    <row r="1" spans="1:11" ht="15" hidden="1" x14ac:dyDescent="0.2">
      <c r="A1" s="481"/>
      <c r="B1" s="481"/>
      <c r="C1" s="482"/>
      <c r="D1" s="482"/>
      <c r="E1" s="482"/>
      <c r="F1" s="482"/>
      <c r="G1" s="482"/>
      <c r="H1" s="482"/>
      <c r="I1" s="482"/>
      <c r="J1" s="482"/>
      <c r="K1" s="482"/>
    </row>
    <row r="2" spans="1:11" s="395" customFormat="1" ht="20.25" customHeight="1" x14ac:dyDescent="0.2">
      <c r="A2" s="1112" t="e" vm="1">
        <v>#VALUE!</v>
      </c>
      <c r="B2" s="1112"/>
      <c r="C2" s="1164" t="s">
        <v>170</v>
      </c>
      <c r="D2" s="1164"/>
      <c r="E2" s="1164"/>
      <c r="F2" s="1164"/>
      <c r="G2" s="1164"/>
      <c r="H2" s="1164"/>
      <c r="I2" s="1164"/>
      <c r="J2" s="1164"/>
      <c r="K2" s="1164"/>
    </row>
    <row r="3" spans="1:11" s="395" customFormat="1" ht="20.25" customHeight="1" x14ac:dyDescent="0.2">
      <c r="A3" s="1113"/>
      <c r="B3" s="1113"/>
      <c r="C3" s="1164" t="s">
        <v>171</v>
      </c>
      <c r="D3" s="1164"/>
      <c r="E3" s="1164"/>
      <c r="F3" s="1164"/>
      <c r="G3" s="1164"/>
      <c r="H3" s="1164"/>
      <c r="I3" s="1164"/>
      <c r="J3" s="1164"/>
      <c r="K3" s="1164"/>
    </row>
    <row r="4" spans="1:11" s="395" customFormat="1" ht="20.25" customHeight="1" x14ac:dyDescent="0.2">
      <c r="A4" s="1113"/>
      <c r="B4" s="1113"/>
      <c r="C4" s="1047" t="s">
        <v>385</v>
      </c>
      <c r="D4" s="1047"/>
      <c r="E4" s="1047"/>
      <c r="F4" s="1047"/>
      <c r="G4" s="1047"/>
      <c r="H4" s="1047"/>
      <c r="I4" s="1047"/>
      <c r="J4" s="1047"/>
      <c r="K4" s="1047"/>
    </row>
    <row r="5" spans="1:11" s="395" customFormat="1" ht="20.25" customHeight="1" x14ac:dyDescent="0.2">
      <c r="A5" s="1113"/>
      <c r="B5" s="1113"/>
      <c r="C5" s="1165"/>
      <c r="D5" s="1165"/>
      <c r="E5" s="1080"/>
      <c r="F5" s="1080"/>
      <c r="G5" s="1166" t="s">
        <v>235</v>
      </c>
      <c r="H5" s="1166"/>
      <c r="I5" s="1166"/>
      <c r="J5" s="1118">
        <v>45244</v>
      </c>
      <c r="K5" s="1118"/>
    </row>
    <row r="6" spans="1:11" s="395" customFormat="1" ht="20.25" customHeight="1" x14ac:dyDescent="0.2">
      <c r="A6" s="1114"/>
      <c r="B6" s="1114"/>
      <c r="C6" s="1166" t="s">
        <v>173</v>
      </c>
      <c r="D6" s="1166"/>
      <c r="E6" s="1082">
        <v>1</v>
      </c>
      <c r="F6" s="1082"/>
      <c r="G6" s="1166" t="s">
        <v>236</v>
      </c>
      <c r="H6" s="1166"/>
      <c r="I6" s="1166"/>
      <c r="J6" s="1051" t="s">
        <v>174</v>
      </c>
      <c r="K6" s="1051"/>
    </row>
    <row r="7" spans="1:11" s="395" customFormat="1" ht="7.5" customHeight="1" x14ac:dyDescent="0.2"/>
    <row r="8" spans="1:11" s="395" customFormat="1" ht="18" customHeight="1" x14ac:dyDescent="0.25">
      <c r="A8" s="1037" t="s">
        <v>176</v>
      </c>
      <c r="B8" s="325" t="s">
        <v>386</v>
      </c>
      <c r="C8" s="325"/>
      <c r="D8" s="483"/>
      <c r="I8" s="396"/>
      <c r="J8" s="484"/>
      <c r="K8" s="204" t="s">
        <v>216</v>
      </c>
    </row>
    <row r="9" spans="1:11" s="395" customFormat="1" ht="18" customHeight="1" x14ac:dyDescent="0.25">
      <c r="A9" s="1037"/>
      <c r="B9" s="1037" t="s">
        <v>387</v>
      </c>
      <c r="C9" s="1037"/>
      <c r="D9" s="1037"/>
      <c r="E9" s="485" t="s">
        <v>178</v>
      </c>
      <c r="F9" s="207" t="s">
        <v>179</v>
      </c>
      <c r="J9" s="206" t="s">
        <v>388</v>
      </c>
      <c r="K9" s="207"/>
    </row>
    <row r="10" spans="1:11" s="395" customFormat="1" ht="18" customHeight="1" x14ac:dyDescent="0.25">
      <c r="A10" s="323"/>
      <c r="B10" s="1037" t="s">
        <v>389</v>
      </c>
      <c r="C10" s="1037"/>
      <c r="D10" s="483"/>
      <c r="E10" s="436" t="s">
        <v>390</v>
      </c>
      <c r="F10" s="210" t="s">
        <v>182</v>
      </c>
      <c r="J10" s="357" t="s">
        <v>391</v>
      </c>
      <c r="K10" s="210"/>
    </row>
    <row r="11" spans="1:11" s="395" customFormat="1" ht="18" customHeight="1" x14ac:dyDescent="0.25">
      <c r="A11" s="323"/>
      <c r="B11" s="323" t="s">
        <v>392</v>
      </c>
      <c r="C11" s="323"/>
      <c r="D11" s="483"/>
      <c r="E11" s="436" t="s">
        <v>184</v>
      </c>
      <c r="F11" s="210" t="s">
        <v>185</v>
      </c>
      <c r="J11" s="209" t="s">
        <v>224</v>
      </c>
      <c r="K11" s="210"/>
    </row>
    <row r="12" spans="1:11" s="395" customFormat="1" ht="18" customHeight="1" x14ac:dyDescent="0.25">
      <c r="A12" s="323"/>
      <c r="B12" s="323"/>
      <c r="C12" s="323"/>
      <c r="D12" s="483"/>
      <c r="E12" s="436" t="s">
        <v>393</v>
      </c>
      <c r="F12" s="222"/>
      <c r="J12" s="209" t="s">
        <v>221</v>
      </c>
      <c r="K12" s="210"/>
    </row>
    <row r="13" spans="1:11" s="395" customFormat="1" ht="18" customHeight="1" x14ac:dyDescent="0.25">
      <c r="A13" s="323"/>
      <c r="B13" s="323"/>
      <c r="C13" s="323"/>
      <c r="D13" s="483"/>
      <c r="E13" s="436" t="s">
        <v>394</v>
      </c>
      <c r="F13" s="222"/>
      <c r="J13" s="209" t="s">
        <v>227</v>
      </c>
      <c r="K13" s="210"/>
    </row>
    <row r="14" spans="1:11" s="395" customFormat="1" ht="18" customHeight="1" x14ac:dyDescent="0.25">
      <c r="A14" s="329"/>
      <c r="E14" s="437" t="s">
        <v>395</v>
      </c>
      <c r="F14" s="222" t="s">
        <v>326</v>
      </c>
      <c r="J14" s="211" t="s">
        <v>229</v>
      </c>
      <c r="K14" s="210"/>
    </row>
    <row r="15" spans="1:11" s="395" customFormat="1" ht="18" customHeight="1" thickBot="1" x14ac:dyDescent="0.3">
      <c r="A15" s="329"/>
      <c r="B15" s="204" t="s">
        <v>396</v>
      </c>
      <c r="C15" s="204"/>
      <c r="D15" s="204" t="s">
        <v>321</v>
      </c>
      <c r="E15" s="350"/>
      <c r="F15" s="350"/>
      <c r="J15" s="328"/>
      <c r="K15" s="329"/>
    </row>
    <row r="16" spans="1:11" s="395" customFormat="1" ht="18" customHeight="1" x14ac:dyDescent="0.25">
      <c r="A16" s="353" t="s">
        <v>322</v>
      </c>
      <c r="B16" s="354"/>
      <c r="C16" s="355"/>
      <c r="D16" s="486"/>
      <c r="E16" s="1162" t="s">
        <v>323</v>
      </c>
      <c r="F16" s="1163"/>
    </row>
    <row r="17" spans="1:14" s="395" customFormat="1" ht="18" customHeight="1" thickBot="1" x14ac:dyDescent="0.3">
      <c r="A17" s="353" t="s">
        <v>324</v>
      </c>
      <c r="B17" s="358"/>
      <c r="C17" s="398"/>
      <c r="D17" s="360"/>
      <c r="E17" s="361" t="s">
        <v>613</v>
      </c>
      <c r="F17" s="362" t="s">
        <v>614</v>
      </c>
    </row>
    <row r="18" spans="1:14" s="395" customFormat="1" ht="18" customHeight="1" thickBot="1" x14ac:dyDescent="0.25">
      <c r="A18" s="323"/>
      <c r="B18" s="323"/>
      <c r="C18" s="323"/>
      <c r="D18" s="483"/>
      <c r="E18" s="325"/>
      <c r="F18" s="323"/>
    </row>
    <row r="19" spans="1:14" s="395" customFormat="1" ht="18" customHeight="1" thickBot="1" x14ac:dyDescent="0.25">
      <c r="A19" s="396"/>
      <c r="B19" s="1037"/>
      <c r="C19" s="1037"/>
      <c r="D19" s="483"/>
      <c r="E19" s="325"/>
      <c r="F19" s="325"/>
      <c r="G19" s="396"/>
      <c r="H19" s="487">
        <v>0.3</v>
      </c>
      <c r="I19" s="487"/>
      <c r="J19" s="488" t="s">
        <v>397</v>
      </c>
      <c r="K19" s="488" t="s">
        <v>398</v>
      </c>
      <c r="N19" s="489" t="s">
        <v>399</v>
      </c>
    </row>
    <row r="20" spans="1:14" s="490" customFormat="1" ht="30.75" customHeight="1" x14ac:dyDescent="0.2">
      <c r="A20" s="1034" t="s">
        <v>203</v>
      </c>
      <c r="B20" s="1034" t="s">
        <v>204</v>
      </c>
      <c r="C20" s="1034" t="s">
        <v>205</v>
      </c>
      <c r="D20" s="1034" t="s">
        <v>617</v>
      </c>
      <c r="E20" s="1034" t="s">
        <v>618</v>
      </c>
      <c r="F20" s="1034" t="s">
        <v>619</v>
      </c>
      <c r="G20" s="1034" t="s">
        <v>259</v>
      </c>
      <c r="H20" s="1160" t="s">
        <v>620</v>
      </c>
      <c r="I20" s="1061" t="s">
        <v>621</v>
      </c>
      <c r="J20" s="1063" t="s">
        <v>211</v>
      </c>
      <c r="K20" s="1064"/>
      <c r="M20" s="491"/>
    </row>
    <row r="21" spans="1:14" s="490" customFormat="1" ht="30.75" customHeight="1" thickBot="1" x14ac:dyDescent="0.25">
      <c r="A21" s="1035"/>
      <c r="B21" s="1035"/>
      <c r="C21" s="1035"/>
      <c r="D21" s="1035"/>
      <c r="E21" s="1035"/>
      <c r="F21" s="1035"/>
      <c r="G21" s="1035"/>
      <c r="H21" s="1161"/>
      <c r="I21" s="1062"/>
      <c r="J21" s="1065"/>
      <c r="K21" s="1066"/>
    </row>
    <row r="22" spans="1:14" s="498" customFormat="1" ht="17.25" customHeight="1" x14ac:dyDescent="0.2">
      <c r="A22" s="102">
        <v>45730.364583333343</v>
      </c>
      <c r="B22" s="103" t="s">
        <v>214</v>
      </c>
      <c r="C22" s="492">
        <v>25</v>
      </c>
      <c r="D22" s="493">
        <v>0.05</v>
      </c>
      <c r="E22" s="493">
        <v>0.02</v>
      </c>
      <c r="F22" s="494">
        <v>0.01</v>
      </c>
      <c r="G22" s="492" t="s">
        <v>253</v>
      </c>
      <c r="H22" s="495" t="str">
        <f>IF(A22="","",IF((((E22-D22)*F22*14000/C22))&lt;0.5,"0.50 U",(((E22-D22)*F22*14000/C22))))</f>
        <v>0.50 U</v>
      </c>
      <c r="I22" s="496" t="str">
        <f>IF(H22&lt;0.7,ROUND(H22,3)&amp;" I",H22)</f>
        <v>0.50 U</v>
      </c>
      <c r="J22" s="370"/>
      <c r="K22" s="497"/>
    </row>
    <row r="23" spans="1:14" s="498" customFormat="1" ht="17.25" customHeight="1" x14ac:dyDescent="0.2">
      <c r="A23" s="102">
        <v>45730.365972222222</v>
      </c>
      <c r="B23" s="111" t="s">
        <v>215</v>
      </c>
      <c r="C23" s="499">
        <v>25</v>
      </c>
      <c r="D23" s="500">
        <v>0.05</v>
      </c>
      <c r="E23" s="500">
        <v>1</v>
      </c>
      <c r="F23" s="494">
        <v>0.01</v>
      </c>
      <c r="G23" s="492" t="s">
        <v>253</v>
      </c>
      <c r="H23" s="495">
        <f t="shared" ref="H23" si="0">IF(A23="","",IF((((E23-D23)*F23*14000/C23))&lt;0.5,"0.50 U",(((E23-D23)*F23*14000/C23))))</f>
        <v>5.32</v>
      </c>
      <c r="I23" s="495">
        <f t="shared" ref="I23" si="1">IF(H23&lt;0.7,ROUND(H23,3)&amp;" I",H23)</f>
        <v>5.32</v>
      </c>
      <c r="J23" s="239">
        <f>I23/5</f>
        <v>1.0640000000000001</v>
      </c>
      <c r="K23" s="497"/>
    </row>
    <row r="24" spans="1:14" s="498" customFormat="1" ht="17.25" customHeight="1" x14ac:dyDescent="0.2">
      <c r="A24" s="102">
        <v>45730.367360995369</v>
      </c>
      <c r="B24" s="111" t="s">
        <v>217</v>
      </c>
      <c r="C24" s="501">
        <v>25</v>
      </c>
      <c r="D24" s="502">
        <v>0.05</v>
      </c>
      <c r="E24" s="502">
        <v>2</v>
      </c>
      <c r="F24" s="494">
        <v>0.01</v>
      </c>
      <c r="G24" s="492" t="s">
        <v>253</v>
      </c>
      <c r="H24" s="495">
        <f t="shared" ref="H24:H46" si="2">IF(A24="","",IF((((E24-D24)*F24*14000/C24))&lt;0.5,"0.50 U",(((E24-D24)*F24*14000/C24))))</f>
        <v>10.92</v>
      </c>
      <c r="I24" s="495">
        <f t="shared" ref="I24:I46" si="3">IF(H24&lt;0.7,ROUND(H24,3)&amp;" I",H24)</f>
        <v>10.92</v>
      </c>
      <c r="J24" s="239">
        <f>I24/10</f>
        <v>1.0920000000000001</v>
      </c>
      <c r="K24" s="497"/>
    </row>
    <row r="25" spans="1:14" s="498" customFormat="1" ht="17.25" customHeight="1" x14ac:dyDescent="0.2">
      <c r="A25" s="102">
        <v>45730.36874982639</v>
      </c>
      <c r="B25" s="111" t="s">
        <v>219</v>
      </c>
      <c r="C25" s="501">
        <v>25</v>
      </c>
      <c r="D25" s="500">
        <v>0.05</v>
      </c>
      <c r="E25" s="502">
        <v>2.5</v>
      </c>
      <c r="F25" s="494">
        <v>0.01</v>
      </c>
      <c r="G25" s="492" t="s">
        <v>253</v>
      </c>
      <c r="H25" s="495">
        <f t="shared" si="2"/>
        <v>13.72</v>
      </c>
      <c r="I25" s="495">
        <f t="shared" si="3"/>
        <v>13.72</v>
      </c>
      <c r="J25" s="241">
        <f>ABS(I25-I26)/AVERAGE(I25:I26)</f>
        <v>5.9405940594059521E-2</v>
      </c>
      <c r="K25" s="497"/>
    </row>
    <row r="26" spans="1:14" s="498" customFormat="1" ht="17.25" customHeight="1" x14ac:dyDescent="0.2">
      <c r="A26" s="102">
        <v>45730.37013865741</v>
      </c>
      <c r="B26" s="111" t="s">
        <v>223</v>
      </c>
      <c r="C26" s="501">
        <v>25</v>
      </c>
      <c r="D26" s="502">
        <v>0.05</v>
      </c>
      <c r="E26" s="502">
        <v>2.65</v>
      </c>
      <c r="F26" s="494">
        <v>0.01</v>
      </c>
      <c r="G26" s="492" t="s">
        <v>253</v>
      </c>
      <c r="H26" s="495">
        <f t="shared" si="2"/>
        <v>14.560000000000002</v>
      </c>
      <c r="I26" s="495">
        <f t="shared" si="3"/>
        <v>14.560000000000002</v>
      </c>
      <c r="J26" s="503"/>
      <c r="K26" s="497"/>
    </row>
    <row r="27" spans="1:14" s="498" customFormat="1" ht="17.25" customHeight="1" x14ac:dyDescent="0.2">
      <c r="A27" s="102">
        <v>45730.371527488423</v>
      </c>
      <c r="B27" s="104" t="s">
        <v>56</v>
      </c>
      <c r="C27" s="501">
        <v>50</v>
      </c>
      <c r="D27" s="500">
        <v>0.05</v>
      </c>
      <c r="E27" s="502">
        <v>1.3</v>
      </c>
      <c r="F27" s="494">
        <v>0.01</v>
      </c>
      <c r="G27" s="492" t="s">
        <v>253</v>
      </c>
      <c r="H27" s="495">
        <f t="shared" si="2"/>
        <v>3.5</v>
      </c>
      <c r="I27" s="495">
        <f t="shared" si="3"/>
        <v>3.5</v>
      </c>
      <c r="J27" s="503"/>
      <c r="K27" s="497"/>
    </row>
    <row r="28" spans="1:14" s="498" customFormat="1" ht="17.25" customHeight="1" x14ac:dyDescent="0.2">
      <c r="A28" s="102">
        <v>45730.372916319437</v>
      </c>
      <c r="B28" s="104" t="s">
        <v>60</v>
      </c>
      <c r="C28" s="501">
        <v>50</v>
      </c>
      <c r="D28" s="502">
        <v>0.05</v>
      </c>
      <c r="E28" s="502">
        <v>1.4</v>
      </c>
      <c r="F28" s="494">
        <v>0.01</v>
      </c>
      <c r="G28" s="492" t="s">
        <v>253</v>
      </c>
      <c r="H28" s="495">
        <f t="shared" si="2"/>
        <v>3.7799999999999994</v>
      </c>
      <c r="I28" s="495">
        <f t="shared" si="3"/>
        <v>3.7799999999999994</v>
      </c>
      <c r="J28" s="503"/>
      <c r="K28" s="497"/>
    </row>
    <row r="29" spans="1:14" s="498" customFormat="1" ht="17.25" customHeight="1" x14ac:dyDescent="0.2">
      <c r="A29" s="102">
        <v>45730.374305150457</v>
      </c>
      <c r="B29" s="104" t="s">
        <v>63</v>
      </c>
      <c r="C29" s="501">
        <v>50</v>
      </c>
      <c r="D29" s="500">
        <v>0.05</v>
      </c>
      <c r="E29" s="502">
        <v>1.5</v>
      </c>
      <c r="F29" s="494">
        <v>0.01</v>
      </c>
      <c r="G29" s="492" t="s">
        <v>253</v>
      </c>
      <c r="H29" s="495">
        <f t="shared" si="2"/>
        <v>4.0599999999999996</v>
      </c>
      <c r="I29" s="495">
        <f t="shared" si="3"/>
        <v>4.0599999999999996</v>
      </c>
      <c r="J29" s="503"/>
      <c r="K29" s="497"/>
    </row>
    <row r="30" spans="1:14" s="498" customFormat="1" ht="17.25" customHeight="1" x14ac:dyDescent="0.2">
      <c r="A30" s="102">
        <v>45730.375693981478</v>
      </c>
      <c r="B30" s="104" t="s">
        <v>66</v>
      </c>
      <c r="C30" s="501">
        <v>50</v>
      </c>
      <c r="D30" s="502">
        <v>0.05</v>
      </c>
      <c r="E30" s="502">
        <v>1.6</v>
      </c>
      <c r="F30" s="494">
        <v>0.01</v>
      </c>
      <c r="G30" s="492" t="s">
        <v>253</v>
      </c>
      <c r="H30" s="495">
        <f t="shared" si="2"/>
        <v>4.3400000000000007</v>
      </c>
      <c r="I30" s="495">
        <f t="shared" si="3"/>
        <v>4.3400000000000007</v>
      </c>
      <c r="J30" s="503"/>
      <c r="K30" s="497"/>
    </row>
    <row r="31" spans="1:14" s="498" customFormat="1" ht="17.25" customHeight="1" x14ac:dyDescent="0.2">
      <c r="A31" s="102">
        <v>45730.377082812498</v>
      </c>
      <c r="B31" s="104" t="s">
        <v>68</v>
      </c>
      <c r="C31" s="501">
        <v>25</v>
      </c>
      <c r="D31" s="500">
        <v>0.05</v>
      </c>
      <c r="E31" s="502">
        <v>1.7</v>
      </c>
      <c r="F31" s="494">
        <v>0.01</v>
      </c>
      <c r="G31" s="492" t="s">
        <v>253</v>
      </c>
      <c r="H31" s="495">
        <f t="shared" si="2"/>
        <v>9.24</v>
      </c>
      <c r="I31" s="495">
        <f t="shared" si="3"/>
        <v>9.24</v>
      </c>
      <c r="J31" s="503"/>
      <c r="K31" s="497"/>
    </row>
    <row r="32" spans="1:14" s="498" customFormat="1" ht="17.25" customHeight="1" x14ac:dyDescent="0.2">
      <c r="A32" s="102">
        <v>45730.378471643518</v>
      </c>
      <c r="B32" s="104" t="s">
        <v>71</v>
      </c>
      <c r="C32" s="501">
        <v>50</v>
      </c>
      <c r="D32" s="502">
        <v>0.05</v>
      </c>
      <c r="E32" s="502">
        <v>2</v>
      </c>
      <c r="F32" s="494">
        <v>0.01</v>
      </c>
      <c r="G32" s="492" t="s">
        <v>253</v>
      </c>
      <c r="H32" s="495">
        <f t="shared" si="2"/>
        <v>5.46</v>
      </c>
      <c r="I32" s="495">
        <f t="shared" si="3"/>
        <v>5.46</v>
      </c>
      <c r="J32" s="503"/>
      <c r="K32" s="497"/>
    </row>
    <row r="33" spans="1:11" s="498" customFormat="1" ht="17.25" customHeight="1" x14ac:dyDescent="0.2">
      <c r="A33" s="102">
        <v>45730.379860474539</v>
      </c>
      <c r="B33" s="104" t="s">
        <v>73</v>
      </c>
      <c r="C33" s="501">
        <v>50</v>
      </c>
      <c r="D33" s="500">
        <v>0.05</v>
      </c>
      <c r="E33" s="502">
        <v>1.8</v>
      </c>
      <c r="F33" s="494">
        <v>0.01</v>
      </c>
      <c r="G33" s="492" t="s">
        <v>253</v>
      </c>
      <c r="H33" s="495">
        <f t="shared" si="2"/>
        <v>4.9000000000000004</v>
      </c>
      <c r="I33" s="495">
        <f t="shared" si="3"/>
        <v>4.9000000000000004</v>
      </c>
      <c r="J33" s="503"/>
      <c r="K33" s="497"/>
    </row>
    <row r="34" spans="1:11" s="498" customFormat="1" ht="17.25" customHeight="1" x14ac:dyDescent="0.2">
      <c r="A34" s="102">
        <v>45730.381249305552</v>
      </c>
      <c r="B34" s="104" t="s">
        <v>75</v>
      </c>
      <c r="C34" s="501">
        <v>25</v>
      </c>
      <c r="D34" s="502">
        <v>0.05</v>
      </c>
      <c r="E34" s="502">
        <v>1.9</v>
      </c>
      <c r="F34" s="494">
        <v>0.01</v>
      </c>
      <c r="G34" s="492" t="s">
        <v>253</v>
      </c>
      <c r="H34" s="495">
        <f t="shared" si="2"/>
        <v>10.36</v>
      </c>
      <c r="I34" s="495">
        <f t="shared" si="3"/>
        <v>10.36</v>
      </c>
      <c r="J34" s="503"/>
      <c r="K34" s="497"/>
    </row>
    <row r="35" spans="1:11" s="498" customFormat="1" ht="17.25" customHeight="1" x14ac:dyDescent="0.2">
      <c r="A35" s="102">
        <v>45730.382638136572</v>
      </c>
      <c r="B35" s="104" t="s">
        <v>78</v>
      </c>
      <c r="C35" s="501">
        <v>50</v>
      </c>
      <c r="D35" s="500">
        <v>0.05</v>
      </c>
      <c r="E35" s="502">
        <v>1.4</v>
      </c>
      <c r="F35" s="494">
        <v>0.01</v>
      </c>
      <c r="G35" s="492" t="s">
        <v>253</v>
      </c>
      <c r="H35" s="495">
        <f t="shared" si="2"/>
        <v>3.7799999999999994</v>
      </c>
      <c r="I35" s="495">
        <f t="shared" si="3"/>
        <v>3.7799999999999994</v>
      </c>
      <c r="J35" s="503"/>
      <c r="K35" s="497"/>
    </row>
    <row r="36" spans="1:11" s="498" customFormat="1" ht="17.25" customHeight="1" x14ac:dyDescent="0.2">
      <c r="A36" s="102">
        <v>45730.384026967593</v>
      </c>
      <c r="B36" s="104" t="s">
        <v>81</v>
      </c>
      <c r="C36" s="501">
        <v>50</v>
      </c>
      <c r="D36" s="502">
        <v>0.05</v>
      </c>
      <c r="E36" s="502">
        <v>1.2</v>
      </c>
      <c r="F36" s="494">
        <v>0.01</v>
      </c>
      <c r="G36" s="492" t="s">
        <v>253</v>
      </c>
      <c r="H36" s="495">
        <f t="shared" si="2"/>
        <v>3.22</v>
      </c>
      <c r="I36" s="495">
        <f t="shared" si="3"/>
        <v>3.22</v>
      </c>
      <c r="J36" s="503"/>
      <c r="K36" s="497"/>
    </row>
    <row r="37" spans="1:11" s="498" customFormat="1" ht="17.25" customHeight="1" x14ac:dyDescent="0.2">
      <c r="A37" s="102">
        <v>45730.385415798613</v>
      </c>
      <c r="B37" s="104" t="s">
        <v>83</v>
      </c>
      <c r="C37" s="501">
        <v>50</v>
      </c>
      <c r="D37" s="500">
        <v>0.05</v>
      </c>
      <c r="E37" s="502">
        <v>0.9</v>
      </c>
      <c r="F37" s="494">
        <v>0.01</v>
      </c>
      <c r="G37" s="492" t="s">
        <v>253</v>
      </c>
      <c r="H37" s="495">
        <f t="shared" si="2"/>
        <v>2.3800000000000003</v>
      </c>
      <c r="I37" s="495">
        <f t="shared" si="3"/>
        <v>2.3800000000000003</v>
      </c>
      <c r="J37" s="503"/>
      <c r="K37" s="497"/>
    </row>
    <row r="38" spans="1:11" s="498" customFormat="1" ht="17.25" customHeight="1" x14ac:dyDescent="0.2">
      <c r="A38" s="102">
        <v>45730.386804629627</v>
      </c>
      <c r="B38" s="104" t="s">
        <v>85</v>
      </c>
      <c r="C38" s="501">
        <v>50</v>
      </c>
      <c r="D38" s="502">
        <v>0.05</v>
      </c>
      <c r="E38" s="502">
        <v>0.95</v>
      </c>
      <c r="F38" s="494">
        <v>0.01</v>
      </c>
      <c r="G38" s="492" t="s">
        <v>253</v>
      </c>
      <c r="H38" s="495">
        <f t="shared" si="2"/>
        <v>2.5199999999999996</v>
      </c>
      <c r="I38" s="495">
        <f t="shared" si="3"/>
        <v>2.5199999999999996</v>
      </c>
      <c r="J38" s="503"/>
      <c r="K38" s="497"/>
    </row>
    <row r="39" spans="1:11" s="498" customFormat="1" ht="17.25" customHeight="1" x14ac:dyDescent="0.2">
      <c r="A39" s="102">
        <v>45730.388193460647</v>
      </c>
      <c r="B39" s="104" t="s">
        <v>87</v>
      </c>
      <c r="C39" s="501">
        <v>25</v>
      </c>
      <c r="D39" s="500">
        <v>0.05</v>
      </c>
      <c r="E39" s="502">
        <v>0.4</v>
      </c>
      <c r="F39" s="494">
        <v>0.01</v>
      </c>
      <c r="G39" s="492" t="s">
        <v>253</v>
      </c>
      <c r="H39" s="495">
        <f t="shared" si="2"/>
        <v>1.9600000000000002</v>
      </c>
      <c r="I39" s="495">
        <f t="shared" si="3"/>
        <v>1.9600000000000002</v>
      </c>
      <c r="J39" s="503"/>
      <c r="K39" s="497"/>
    </row>
    <row r="40" spans="1:11" s="498" customFormat="1" ht="17.25" customHeight="1" x14ac:dyDescent="0.2">
      <c r="A40" s="102">
        <v>45730.389582291667</v>
      </c>
      <c r="B40" s="104" t="s">
        <v>89</v>
      </c>
      <c r="C40" s="501">
        <v>50</v>
      </c>
      <c r="D40" s="502">
        <v>0.05</v>
      </c>
      <c r="E40" s="502">
        <v>2</v>
      </c>
      <c r="F40" s="494">
        <v>0.01</v>
      </c>
      <c r="G40" s="492" t="s">
        <v>253</v>
      </c>
      <c r="H40" s="495">
        <f t="shared" si="2"/>
        <v>5.46</v>
      </c>
      <c r="I40" s="495">
        <f t="shared" si="3"/>
        <v>5.46</v>
      </c>
      <c r="J40" s="503"/>
      <c r="K40" s="497"/>
    </row>
    <row r="41" spans="1:11" s="498" customFormat="1" ht="17.25" customHeight="1" x14ac:dyDescent="0.2">
      <c r="A41" s="102">
        <v>45730.390971122688</v>
      </c>
      <c r="B41" s="104" t="s">
        <v>91</v>
      </c>
      <c r="C41" s="501">
        <v>50</v>
      </c>
      <c r="D41" s="500">
        <v>0.05</v>
      </c>
      <c r="E41" s="502">
        <v>2.1666666666666701</v>
      </c>
      <c r="F41" s="494">
        <v>0.01</v>
      </c>
      <c r="G41" s="492" t="s">
        <v>253</v>
      </c>
      <c r="H41" s="495">
        <f t="shared" si="2"/>
        <v>5.9266666666666765</v>
      </c>
      <c r="I41" s="495">
        <f t="shared" si="3"/>
        <v>5.9266666666666765</v>
      </c>
      <c r="J41" s="503"/>
      <c r="K41" s="497"/>
    </row>
    <row r="42" spans="1:11" s="498" customFormat="1" ht="17.25" customHeight="1" x14ac:dyDescent="0.2">
      <c r="A42" s="102">
        <v>45730.392359953701</v>
      </c>
      <c r="B42" s="104" t="s">
        <v>93</v>
      </c>
      <c r="C42" s="501">
        <v>25</v>
      </c>
      <c r="D42" s="502">
        <v>0.05</v>
      </c>
      <c r="E42" s="502">
        <v>2.69166666666667</v>
      </c>
      <c r="F42" s="494">
        <v>0.01</v>
      </c>
      <c r="G42" s="492" t="s">
        <v>253</v>
      </c>
      <c r="H42" s="495">
        <f t="shared" si="2"/>
        <v>14.793333333333353</v>
      </c>
      <c r="I42" s="495">
        <f t="shared" si="3"/>
        <v>14.793333333333353</v>
      </c>
      <c r="J42" s="503"/>
      <c r="K42" s="497"/>
    </row>
    <row r="43" spans="1:11" s="498" customFormat="1" ht="17.25" customHeight="1" x14ac:dyDescent="0.2">
      <c r="A43" s="102">
        <v>45730.393748784722</v>
      </c>
      <c r="B43" s="104" t="s">
        <v>95</v>
      </c>
      <c r="C43" s="499">
        <v>50</v>
      </c>
      <c r="D43" s="500">
        <v>0.05</v>
      </c>
      <c r="E43" s="502">
        <v>3.2166666666666699</v>
      </c>
      <c r="F43" s="494">
        <v>0.01</v>
      </c>
      <c r="G43" s="492" t="s">
        <v>253</v>
      </c>
      <c r="H43" s="495">
        <f t="shared" si="2"/>
        <v>8.8666666666666778</v>
      </c>
      <c r="I43" s="495">
        <f t="shared" si="3"/>
        <v>8.8666666666666778</v>
      </c>
      <c r="J43" s="503"/>
      <c r="K43" s="497"/>
    </row>
    <row r="44" spans="1:11" s="498" customFormat="1" ht="17.25" customHeight="1" x14ac:dyDescent="0.2">
      <c r="A44" s="102">
        <v>45730.395137615742</v>
      </c>
      <c r="B44" s="104" t="s">
        <v>97</v>
      </c>
      <c r="C44" s="499">
        <v>50</v>
      </c>
      <c r="D44" s="502">
        <v>0.05</v>
      </c>
      <c r="E44" s="502">
        <v>3.7416666666666698</v>
      </c>
      <c r="F44" s="494">
        <v>0.01</v>
      </c>
      <c r="G44" s="492" t="s">
        <v>253</v>
      </c>
      <c r="H44" s="495">
        <f t="shared" si="2"/>
        <v>10.336666666666677</v>
      </c>
      <c r="I44" s="495">
        <f t="shared" si="3"/>
        <v>10.336666666666677</v>
      </c>
      <c r="J44" s="503"/>
      <c r="K44" s="497"/>
    </row>
    <row r="45" spans="1:11" s="498" customFormat="1" ht="17.25" customHeight="1" x14ac:dyDescent="0.2">
      <c r="A45" s="102">
        <v>45730.396526446762</v>
      </c>
      <c r="B45" s="104" t="s">
        <v>99</v>
      </c>
      <c r="C45" s="499">
        <v>50</v>
      </c>
      <c r="D45" s="500">
        <v>0.05</v>
      </c>
      <c r="E45" s="502">
        <v>4.2666666666666702</v>
      </c>
      <c r="F45" s="494">
        <v>0.01</v>
      </c>
      <c r="G45" s="492" t="s">
        <v>253</v>
      </c>
      <c r="H45" s="495">
        <f t="shared" si="2"/>
        <v>11.806666666666679</v>
      </c>
      <c r="I45" s="495">
        <f t="shared" si="3"/>
        <v>11.806666666666679</v>
      </c>
      <c r="J45" s="503"/>
      <c r="K45" s="497"/>
    </row>
    <row r="46" spans="1:11" s="498" customFormat="1" ht="17.25" customHeight="1" thickBot="1" x14ac:dyDescent="0.25">
      <c r="A46" s="102">
        <v>45730.397915277783</v>
      </c>
      <c r="B46" s="104" t="s">
        <v>101</v>
      </c>
      <c r="C46" s="499">
        <v>50</v>
      </c>
      <c r="D46" s="502">
        <v>0.05</v>
      </c>
      <c r="E46" s="502">
        <v>4.7916666666666696</v>
      </c>
      <c r="F46" s="494">
        <v>0.01</v>
      </c>
      <c r="G46" s="492" t="s">
        <v>253</v>
      </c>
      <c r="H46" s="495">
        <f t="shared" si="2"/>
        <v>13.276666666666674</v>
      </c>
      <c r="I46" s="495">
        <f t="shared" si="3"/>
        <v>13.276666666666674</v>
      </c>
      <c r="J46" s="503"/>
      <c r="K46" s="497"/>
    </row>
    <row r="47" spans="1:11" s="498" customFormat="1" ht="17.25" customHeight="1" x14ac:dyDescent="0.2">
      <c r="A47" s="504" t="s">
        <v>354</v>
      </c>
      <c r="B47" s="1156"/>
      <c r="C47" s="1156"/>
      <c r="D47" s="1156"/>
      <c r="E47" s="1156"/>
      <c r="F47" s="1156"/>
      <c r="G47" s="1156"/>
      <c r="H47" s="1156"/>
      <c r="I47" s="1156"/>
      <c r="J47" s="1156"/>
      <c r="K47" s="1157"/>
    </row>
    <row r="48" spans="1:11" s="498" customFormat="1" ht="17.25" customHeight="1" thickBot="1" x14ac:dyDescent="0.25">
      <c r="A48" s="505"/>
      <c r="B48" s="1158"/>
      <c r="C48" s="1158"/>
      <c r="D48" s="1158"/>
      <c r="E48" s="1158"/>
      <c r="F48" s="1158"/>
      <c r="G48" s="1158"/>
      <c r="H48" s="1158"/>
      <c r="I48" s="1158"/>
      <c r="J48" s="1158"/>
      <c r="K48" s="1159"/>
    </row>
    <row r="49" spans="1:11" s="490" customFormat="1" ht="13.9" hidden="1" customHeight="1" x14ac:dyDescent="0.2">
      <c r="A49" s="506"/>
      <c r="B49" s="506"/>
      <c r="C49" s="506"/>
      <c r="D49" s="506"/>
      <c r="E49" s="506"/>
      <c r="F49" s="506"/>
      <c r="G49" s="506"/>
      <c r="H49" s="506"/>
      <c r="I49" s="506"/>
      <c r="J49" s="506"/>
      <c r="K49" s="506"/>
    </row>
    <row r="50" spans="1:11" s="490" customFormat="1" ht="14.45" hidden="1" customHeight="1" thickBot="1" x14ac:dyDescent="0.25">
      <c r="A50" s="506"/>
      <c r="B50" s="506"/>
      <c r="C50" s="506"/>
      <c r="D50" s="506"/>
      <c r="E50" s="506"/>
      <c r="F50" s="506"/>
      <c r="G50" s="506"/>
      <c r="H50" s="506"/>
      <c r="I50" s="506"/>
      <c r="J50" s="506"/>
      <c r="K50" s="506"/>
    </row>
    <row r="51" spans="1:11" s="490" customFormat="1" ht="13.9" hidden="1" customHeight="1" x14ac:dyDescent="0.2">
      <c r="A51" s="506"/>
      <c r="B51" s="506"/>
      <c r="C51" s="506"/>
      <c r="D51" s="506"/>
      <c r="E51" s="506"/>
      <c r="F51" s="506"/>
      <c r="G51" s="506"/>
      <c r="H51" s="506"/>
      <c r="I51" s="506"/>
      <c r="J51" s="506"/>
      <c r="K51" s="506"/>
    </row>
    <row r="52" spans="1:11" s="490" customFormat="1" ht="13.9" hidden="1" customHeight="1" x14ac:dyDescent="0.2">
      <c r="A52" s="506"/>
      <c r="B52" s="506"/>
      <c r="C52" s="506"/>
      <c r="D52" s="506"/>
      <c r="E52" s="506"/>
      <c r="F52" s="506"/>
      <c r="G52" s="506"/>
      <c r="H52" s="506"/>
      <c r="I52" s="506"/>
      <c r="J52" s="506"/>
      <c r="K52" s="506"/>
    </row>
    <row r="53" spans="1:11" s="490" customFormat="1" ht="13.9" hidden="1" customHeight="1" x14ac:dyDescent="0.2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</row>
    <row r="54" spans="1:11" s="490" customFormat="1" ht="13.9" hidden="1" customHeight="1" x14ac:dyDescent="0.2">
      <c r="A54" s="506"/>
      <c r="B54" s="506"/>
      <c r="C54" s="506"/>
      <c r="D54" s="506"/>
      <c r="E54" s="506"/>
      <c r="F54" s="506"/>
      <c r="G54" s="506"/>
      <c r="H54" s="506"/>
      <c r="I54" s="506"/>
      <c r="J54" s="506"/>
      <c r="K54" s="506"/>
    </row>
    <row r="55" spans="1:11" s="490" customFormat="1" ht="13.9" hidden="1" customHeight="1" x14ac:dyDescent="0.2">
      <c r="A55" s="506"/>
      <c r="B55" s="506"/>
      <c r="C55" s="506"/>
      <c r="D55" s="506"/>
      <c r="E55" s="506"/>
      <c r="F55" s="506"/>
      <c r="G55" s="506"/>
      <c r="H55" s="506"/>
      <c r="I55" s="506"/>
      <c r="J55" s="506"/>
      <c r="K55" s="506"/>
    </row>
    <row r="56" spans="1:11" s="490" customFormat="1" ht="13.9" hidden="1" customHeight="1" x14ac:dyDescent="0.2">
      <c r="A56" s="506"/>
      <c r="B56" s="506"/>
      <c r="C56" s="506"/>
      <c r="D56" s="506"/>
      <c r="E56" s="506"/>
      <c r="F56" s="506"/>
      <c r="G56" s="506"/>
      <c r="H56" s="506"/>
      <c r="I56" s="506"/>
      <c r="J56" s="506"/>
      <c r="K56" s="506"/>
    </row>
    <row r="57" spans="1:11" s="490" customFormat="1" ht="13.9" hidden="1" customHeight="1" x14ac:dyDescent="0.2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</row>
    <row r="58" spans="1:11" s="490" customFormat="1" ht="13.9" hidden="1" customHeight="1" x14ac:dyDescent="0.2">
      <c r="A58" s="506"/>
      <c r="B58" s="506"/>
      <c r="C58" s="506"/>
      <c r="D58" s="506"/>
      <c r="E58" s="506"/>
      <c r="F58" s="506"/>
      <c r="G58" s="506"/>
      <c r="H58" s="506"/>
      <c r="I58" s="506"/>
      <c r="J58" s="506"/>
      <c r="K58" s="506"/>
    </row>
    <row r="59" spans="1:11" s="490" customFormat="1" ht="13.9" hidden="1" customHeight="1" x14ac:dyDescent="0.2">
      <c r="A59" s="506"/>
      <c r="B59" s="506"/>
      <c r="C59" s="506"/>
      <c r="D59" s="506"/>
      <c r="E59" s="506"/>
      <c r="F59" s="506"/>
      <c r="G59" s="506"/>
      <c r="H59" s="506"/>
      <c r="I59" s="506"/>
      <c r="J59" s="506"/>
      <c r="K59" s="506"/>
    </row>
    <row r="60" spans="1:11" s="490" customFormat="1" ht="13.9" hidden="1" customHeight="1" x14ac:dyDescent="0.2">
      <c r="A60" s="506"/>
      <c r="B60" s="506"/>
      <c r="C60" s="506"/>
      <c r="D60" s="506"/>
      <c r="E60" s="506"/>
      <c r="F60" s="506"/>
      <c r="G60" s="506"/>
      <c r="H60" s="506"/>
      <c r="I60" s="506"/>
      <c r="J60" s="506"/>
      <c r="K60" s="506"/>
    </row>
    <row r="61" spans="1:11" s="490" customFormat="1" ht="13.9" hidden="1" customHeight="1" x14ac:dyDescent="0.2">
      <c r="A61" s="506"/>
      <c r="B61" s="506"/>
      <c r="C61" s="506"/>
      <c r="D61" s="506"/>
      <c r="E61" s="506"/>
      <c r="F61" s="506"/>
      <c r="G61" s="506"/>
      <c r="H61" s="506"/>
      <c r="I61" s="506"/>
      <c r="J61" s="506"/>
      <c r="K61" s="506"/>
    </row>
    <row r="62" spans="1:11" s="490" customFormat="1" ht="13.9" hidden="1" customHeight="1" x14ac:dyDescent="0.2">
      <c r="A62" s="506"/>
      <c r="B62" s="506"/>
      <c r="C62" s="506"/>
      <c r="D62" s="506"/>
      <c r="E62" s="506"/>
      <c r="F62" s="506"/>
      <c r="G62" s="506"/>
      <c r="H62" s="506"/>
      <c r="I62" s="506"/>
      <c r="J62" s="506"/>
      <c r="K62" s="506"/>
    </row>
    <row r="63" spans="1:11" s="490" customFormat="1" ht="13.9" hidden="1" customHeight="1" x14ac:dyDescent="0.2">
      <c r="A63" s="506"/>
      <c r="B63" s="506"/>
      <c r="C63" s="506"/>
      <c r="D63" s="506"/>
      <c r="E63" s="506"/>
      <c r="F63" s="506"/>
      <c r="G63" s="506"/>
      <c r="H63" s="506"/>
      <c r="I63" s="506"/>
      <c r="J63" s="506"/>
      <c r="K63" s="506"/>
    </row>
    <row r="64" spans="1:11" s="490" customFormat="1" ht="13.9" hidden="1" customHeight="1" x14ac:dyDescent="0.2">
      <c r="A64" s="506"/>
      <c r="B64" s="506"/>
      <c r="C64" s="506"/>
      <c r="D64" s="506"/>
      <c r="E64" s="506"/>
      <c r="F64" s="506"/>
      <c r="G64" s="506"/>
      <c r="H64" s="506"/>
      <c r="I64" s="506"/>
      <c r="J64" s="506"/>
      <c r="K64" s="506"/>
    </row>
    <row r="65" spans="1:11" s="490" customFormat="1" ht="13.9" hidden="1" customHeight="1" x14ac:dyDescent="0.2">
      <c r="A65" s="506"/>
      <c r="B65" s="506"/>
      <c r="C65" s="506"/>
      <c r="D65" s="506"/>
      <c r="E65" s="506"/>
      <c r="F65" s="506"/>
      <c r="G65" s="506"/>
      <c r="H65" s="506"/>
      <c r="I65" s="506"/>
      <c r="J65" s="506"/>
      <c r="K65" s="506"/>
    </row>
    <row r="66" spans="1:11" s="490" customFormat="1" ht="13.9" hidden="1" customHeight="1" x14ac:dyDescent="0.2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</row>
    <row r="67" spans="1:11" s="490" customFormat="1" ht="13.9" hidden="1" customHeight="1" x14ac:dyDescent="0.2">
      <c r="A67" s="506"/>
      <c r="B67" s="506"/>
      <c r="C67" s="506"/>
      <c r="D67" s="506"/>
      <c r="E67" s="506"/>
      <c r="F67" s="506"/>
      <c r="G67" s="506"/>
      <c r="H67" s="506"/>
      <c r="I67" s="506"/>
      <c r="J67" s="506"/>
      <c r="K67" s="506"/>
    </row>
    <row r="68" spans="1:11" s="490" customFormat="1" ht="13.9" hidden="1" customHeight="1" x14ac:dyDescent="0.2">
      <c r="A68" s="506"/>
      <c r="B68" s="506"/>
      <c r="C68" s="506"/>
      <c r="D68" s="506"/>
      <c r="E68" s="506"/>
      <c r="F68" s="506"/>
      <c r="G68" s="506"/>
      <c r="H68" s="506"/>
      <c r="I68" s="506"/>
      <c r="J68" s="506"/>
      <c r="K68" s="506"/>
    </row>
    <row r="69" spans="1:11" s="490" customFormat="1" ht="13.9" hidden="1" customHeight="1" x14ac:dyDescent="0.2">
      <c r="A69" s="506"/>
      <c r="B69" s="506"/>
      <c r="C69" s="506"/>
      <c r="D69" s="506"/>
      <c r="E69" s="506"/>
      <c r="F69" s="506"/>
      <c r="G69" s="506"/>
      <c r="H69" s="506"/>
      <c r="I69" s="506"/>
      <c r="J69" s="506"/>
      <c r="K69" s="506"/>
    </row>
    <row r="70" spans="1:11" s="490" customFormat="1" ht="13.9" hidden="1" customHeight="1" x14ac:dyDescent="0.2">
      <c r="A70" s="506"/>
      <c r="B70" s="506"/>
      <c r="C70" s="506"/>
      <c r="D70" s="506"/>
      <c r="E70" s="506"/>
      <c r="F70" s="506"/>
      <c r="G70" s="506"/>
      <c r="H70" s="506"/>
      <c r="I70" s="506"/>
      <c r="J70" s="506"/>
      <c r="K70" s="506"/>
    </row>
    <row r="71" spans="1:11" s="490" customFormat="1" ht="13.9" hidden="1" customHeight="1" x14ac:dyDescent="0.2">
      <c r="A71" s="506"/>
      <c r="B71" s="506"/>
      <c r="C71" s="506"/>
      <c r="D71" s="506"/>
      <c r="E71" s="506"/>
      <c r="F71" s="506"/>
      <c r="G71" s="506"/>
      <c r="H71" s="506"/>
      <c r="I71" s="506"/>
      <c r="J71" s="506"/>
      <c r="K71" s="506"/>
    </row>
    <row r="72" spans="1:11" s="490" customFormat="1" ht="13.9" hidden="1" customHeight="1" x14ac:dyDescent="0.2">
      <c r="A72" s="506"/>
      <c r="B72" s="506"/>
      <c r="C72" s="506"/>
      <c r="D72" s="506"/>
      <c r="E72" s="506"/>
      <c r="F72" s="506"/>
      <c r="G72" s="506"/>
      <c r="H72" s="506"/>
      <c r="I72" s="506"/>
      <c r="J72" s="506"/>
      <c r="K72" s="506"/>
    </row>
    <row r="73" spans="1:11" s="490" customFormat="1" ht="13.9" hidden="1" customHeight="1" x14ac:dyDescent="0.2">
      <c r="A73" s="506"/>
      <c r="B73" s="506"/>
      <c r="C73" s="506"/>
      <c r="D73" s="506"/>
      <c r="E73" s="506"/>
      <c r="F73" s="506"/>
      <c r="G73" s="506"/>
      <c r="H73" s="506"/>
      <c r="I73" s="506"/>
      <c r="J73" s="506"/>
      <c r="K73" s="506"/>
    </row>
    <row r="74" spans="1:11" s="490" customFormat="1" ht="13.9" hidden="1" customHeight="1" x14ac:dyDescent="0.2">
      <c r="A74" s="506"/>
      <c r="B74" s="506"/>
      <c r="C74" s="506"/>
      <c r="D74" s="506"/>
      <c r="E74" s="506"/>
      <c r="F74" s="506"/>
      <c r="G74" s="506"/>
      <c r="H74" s="506"/>
      <c r="I74" s="506"/>
      <c r="J74" s="506"/>
      <c r="K74" s="506"/>
    </row>
    <row r="75" spans="1:11" s="490" customFormat="1" ht="13.9" hidden="1" customHeight="1" x14ac:dyDescent="0.2">
      <c r="A75" s="506"/>
      <c r="B75" s="506"/>
      <c r="C75" s="506"/>
      <c r="D75" s="506"/>
      <c r="E75" s="506"/>
      <c r="F75" s="506"/>
      <c r="G75" s="506"/>
      <c r="H75" s="506"/>
      <c r="I75" s="506"/>
      <c r="J75" s="506"/>
      <c r="K75" s="506"/>
    </row>
    <row r="76" spans="1:11" s="490" customFormat="1" ht="13.9" hidden="1" customHeight="1" x14ac:dyDescent="0.2">
      <c r="A76" s="506"/>
      <c r="B76" s="506"/>
      <c r="C76" s="506"/>
      <c r="D76" s="506"/>
      <c r="E76" s="506"/>
      <c r="F76" s="506"/>
      <c r="G76" s="506"/>
      <c r="H76" s="506"/>
      <c r="I76" s="506"/>
      <c r="J76" s="506"/>
      <c r="K76" s="506"/>
    </row>
    <row r="77" spans="1:11" s="490" customFormat="1" ht="13.9" hidden="1" customHeight="1" x14ac:dyDescent="0.2">
      <c r="A77" s="506"/>
      <c r="B77" s="506"/>
      <c r="C77" s="506"/>
      <c r="D77" s="506"/>
      <c r="E77" s="506"/>
      <c r="F77" s="506"/>
      <c r="G77" s="506"/>
      <c r="H77" s="506"/>
      <c r="I77" s="506"/>
      <c r="J77" s="506"/>
      <c r="K77" s="506"/>
    </row>
    <row r="78" spans="1:11" s="490" customFormat="1" ht="13.9" hidden="1" customHeight="1" x14ac:dyDescent="0.2">
      <c r="A78" s="506"/>
      <c r="B78" s="506"/>
      <c r="C78" s="506"/>
      <c r="D78" s="506"/>
      <c r="E78" s="506"/>
      <c r="F78" s="506"/>
      <c r="G78" s="506"/>
      <c r="H78" s="506"/>
      <c r="I78" s="506"/>
      <c r="J78" s="506"/>
      <c r="K78" s="506"/>
    </row>
    <row r="79" spans="1:11" s="490" customFormat="1" ht="13.9" hidden="1" customHeight="1" x14ac:dyDescent="0.2">
      <c r="A79" s="506"/>
      <c r="B79" s="506"/>
      <c r="C79" s="506"/>
      <c r="D79" s="506"/>
      <c r="E79" s="506"/>
      <c r="F79" s="506"/>
      <c r="G79" s="506"/>
      <c r="H79" s="506"/>
      <c r="I79" s="506"/>
      <c r="J79" s="506"/>
      <c r="K79" s="506"/>
    </row>
    <row r="80" spans="1:11" s="490" customFormat="1" ht="13.9" hidden="1" customHeight="1" x14ac:dyDescent="0.2">
      <c r="A80" s="506"/>
      <c r="B80" s="506"/>
      <c r="C80" s="506"/>
      <c r="D80" s="506"/>
      <c r="E80" s="506"/>
      <c r="F80" s="506"/>
      <c r="G80" s="506"/>
      <c r="H80" s="506"/>
      <c r="I80" s="506"/>
      <c r="J80" s="506"/>
      <c r="K80" s="506"/>
    </row>
    <row r="81" spans="1:11" s="490" customFormat="1" ht="13.9" hidden="1" customHeight="1" x14ac:dyDescent="0.2">
      <c r="A81" s="506"/>
      <c r="B81" s="506"/>
      <c r="C81" s="506"/>
      <c r="D81" s="506"/>
      <c r="E81" s="506"/>
      <c r="F81" s="506"/>
      <c r="G81" s="506"/>
      <c r="H81" s="506"/>
      <c r="I81" s="506"/>
      <c r="J81" s="506"/>
      <c r="K81" s="506"/>
    </row>
    <row r="82" spans="1:11" s="490" customFormat="1" ht="13.9" hidden="1" customHeight="1" x14ac:dyDescent="0.2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</row>
    <row r="83" spans="1:11" s="490" customFormat="1" ht="13.9" hidden="1" customHeight="1" x14ac:dyDescent="0.2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</row>
    <row r="84" spans="1:11" s="490" customFormat="1" ht="13.9" hidden="1" customHeight="1" x14ac:dyDescent="0.2">
      <c r="A84" s="506"/>
      <c r="B84" s="506"/>
      <c r="C84" s="506"/>
      <c r="D84" s="506"/>
      <c r="E84" s="506"/>
      <c r="F84" s="506"/>
      <c r="G84" s="506"/>
      <c r="H84" s="506"/>
      <c r="I84" s="506"/>
      <c r="J84" s="506"/>
      <c r="K84" s="506"/>
    </row>
    <row r="85" spans="1:11" s="490" customFormat="1" ht="13.9" hidden="1" customHeight="1" x14ac:dyDescent="0.2">
      <c r="A85" s="506"/>
      <c r="B85" s="506"/>
      <c r="C85" s="506"/>
      <c r="D85" s="506"/>
      <c r="E85" s="506"/>
      <c r="F85" s="506"/>
      <c r="G85" s="506"/>
      <c r="H85" s="506"/>
      <c r="I85" s="506"/>
      <c r="J85" s="506"/>
      <c r="K85" s="506"/>
    </row>
    <row r="86" spans="1:11" s="490" customFormat="1" ht="13.9" hidden="1" customHeight="1" x14ac:dyDescent="0.2">
      <c r="A86" s="506"/>
      <c r="B86" s="506"/>
      <c r="C86" s="506"/>
      <c r="D86" s="506"/>
      <c r="E86" s="506"/>
      <c r="F86" s="506"/>
      <c r="G86" s="506"/>
      <c r="H86" s="506"/>
      <c r="I86" s="506"/>
      <c r="J86" s="506"/>
      <c r="K86" s="506"/>
    </row>
    <row r="87" spans="1:11" s="490" customFormat="1" ht="13.9" hidden="1" customHeight="1" x14ac:dyDescent="0.2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</row>
    <row r="88" spans="1:11" s="490" customFormat="1" ht="13.9" hidden="1" customHeight="1" x14ac:dyDescent="0.2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</row>
    <row r="89" spans="1:11" s="490" customFormat="1" ht="13.9" hidden="1" customHeight="1" x14ac:dyDescent="0.2">
      <c r="A89" s="506"/>
      <c r="B89" s="506"/>
      <c r="C89" s="506"/>
      <c r="D89" s="506"/>
      <c r="E89" s="506"/>
      <c r="F89" s="506"/>
      <c r="G89" s="506"/>
      <c r="H89" s="506"/>
      <c r="I89" s="506"/>
      <c r="J89" s="506"/>
      <c r="K89" s="506"/>
    </row>
    <row r="90" spans="1:11" s="490" customFormat="1" ht="13.9" hidden="1" customHeight="1" x14ac:dyDescent="0.2">
      <c r="A90" s="506"/>
      <c r="B90" s="506"/>
      <c r="C90" s="506"/>
      <c r="D90" s="506"/>
      <c r="E90" s="506"/>
      <c r="F90" s="506"/>
      <c r="G90" s="506"/>
      <c r="H90" s="506"/>
      <c r="I90" s="506"/>
      <c r="J90" s="506"/>
      <c r="K90" s="506"/>
    </row>
    <row r="91" spans="1:11" s="490" customFormat="1" ht="13.9" hidden="1" customHeight="1" x14ac:dyDescent="0.2">
      <c r="A91" s="506"/>
      <c r="B91" s="506"/>
      <c r="C91" s="506"/>
      <c r="D91" s="506"/>
      <c r="E91" s="506"/>
      <c r="F91" s="506"/>
      <c r="G91" s="506"/>
      <c r="H91" s="506"/>
      <c r="I91" s="506"/>
      <c r="J91" s="506"/>
      <c r="K91" s="506"/>
    </row>
    <row r="92" spans="1:11" s="490" customFormat="1" ht="13.9" hidden="1" customHeight="1" x14ac:dyDescent="0.2">
      <c r="A92" s="506"/>
      <c r="B92" s="506"/>
      <c r="C92" s="506"/>
      <c r="D92" s="506"/>
      <c r="E92" s="506"/>
      <c r="F92" s="506"/>
      <c r="G92" s="506"/>
      <c r="H92" s="506"/>
      <c r="I92" s="506"/>
      <c r="J92" s="506"/>
      <c r="K92" s="506"/>
    </row>
    <row r="93" spans="1:11" s="490" customFormat="1" ht="13.9" hidden="1" customHeight="1" x14ac:dyDescent="0.2">
      <c r="A93" s="506"/>
      <c r="B93" s="506"/>
      <c r="C93" s="506"/>
      <c r="D93" s="506"/>
      <c r="E93" s="506"/>
      <c r="F93" s="506"/>
      <c r="G93" s="506"/>
      <c r="H93" s="506"/>
      <c r="I93" s="506"/>
      <c r="J93" s="506"/>
      <c r="K93" s="506"/>
    </row>
    <row r="94" spans="1:11" s="490" customFormat="1" ht="13.9" hidden="1" customHeight="1" x14ac:dyDescent="0.2">
      <c r="A94" s="506"/>
      <c r="B94" s="506"/>
      <c r="C94" s="506"/>
      <c r="D94" s="506"/>
      <c r="E94" s="506"/>
      <c r="F94" s="506"/>
      <c r="G94" s="506"/>
      <c r="H94" s="506"/>
      <c r="I94" s="506"/>
      <c r="J94" s="506"/>
      <c r="K94" s="506"/>
    </row>
    <row r="95" spans="1:11" s="490" customFormat="1" ht="13.9" hidden="1" customHeight="1" x14ac:dyDescent="0.2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</row>
    <row r="96" spans="1:11" s="490" customFormat="1" ht="13.9" hidden="1" customHeight="1" x14ac:dyDescent="0.2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</row>
    <row r="97" spans="1:11" s="490" customFormat="1" ht="13.9" hidden="1" customHeight="1" x14ac:dyDescent="0.2">
      <c r="A97" s="506"/>
      <c r="B97" s="506"/>
      <c r="C97" s="506"/>
      <c r="D97" s="506"/>
      <c r="E97" s="506"/>
      <c r="F97" s="506"/>
      <c r="G97" s="506"/>
      <c r="H97" s="506"/>
      <c r="I97" s="506"/>
      <c r="J97" s="506"/>
      <c r="K97" s="506"/>
    </row>
    <row r="98" spans="1:11" s="490" customFormat="1" ht="13.9" hidden="1" customHeight="1" x14ac:dyDescent="0.2">
      <c r="A98" s="506"/>
      <c r="B98" s="506"/>
      <c r="C98" s="506"/>
      <c r="D98" s="506"/>
      <c r="E98" s="506"/>
      <c r="F98" s="506"/>
      <c r="G98" s="506"/>
      <c r="H98" s="506"/>
      <c r="I98" s="506"/>
      <c r="J98" s="506"/>
      <c r="K98" s="506"/>
    </row>
    <row r="99" spans="1:11" s="490" customFormat="1" ht="13.9" hidden="1" customHeight="1" x14ac:dyDescent="0.2">
      <c r="A99" s="506"/>
      <c r="B99" s="506"/>
      <c r="C99" s="506"/>
      <c r="D99" s="506"/>
      <c r="E99" s="506"/>
      <c r="F99" s="506"/>
      <c r="G99" s="506"/>
      <c r="H99" s="506"/>
      <c r="I99" s="506"/>
      <c r="J99" s="506"/>
      <c r="K99" s="506"/>
    </row>
    <row r="100" spans="1:11" s="490" customFormat="1" ht="13.9" hidden="1" customHeight="1" x14ac:dyDescent="0.2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</row>
    <row r="101" spans="1:11" s="490" customFormat="1" ht="13.9" hidden="1" customHeight="1" x14ac:dyDescent="0.2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</row>
    <row r="102" spans="1:11" s="490" customFormat="1" ht="13.9" hidden="1" customHeight="1" x14ac:dyDescent="0.2">
      <c r="A102" s="506"/>
      <c r="B102" s="506"/>
      <c r="C102" s="506"/>
      <c r="D102" s="506"/>
      <c r="E102" s="506"/>
      <c r="F102" s="506"/>
      <c r="G102" s="506"/>
      <c r="H102" s="506"/>
      <c r="I102" s="506"/>
      <c r="J102" s="506"/>
      <c r="K102" s="506"/>
    </row>
    <row r="103" spans="1:11" s="490" customFormat="1" ht="13.9" hidden="1" customHeight="1" x14ac:dyDescent="0.2">
      <c r="A103" s="506"/>
      <c r="B103" s="506"/>
      <c r="C103" s="506"/>
      <c r="D103" s="506"/>
      <c r="E103" s="506"/>
      <c r="F103" s="506"/>
      <c r="G103" s="506"/>
      <c r="H103" s="506"/>
      <c r="I103" s="506"/>
      <c r="J103" s="506"/>
      <c r="K103" s="506"/>
    </row>
    <row r="104" spans="1:11" s="490" customFormat="1" ht="13.9" hidden="1" customHeight="1" x14ac:dyDescent="0.2">
      <c r="A104" s="506"/>
      <c r="B104" s="506"/>
      <c r="C104" s="506"/>
      <c r="D104" s="506"/>
      <c r="E104" s="506"/>
      <c r="F104" s="506"/>
      <c r="G104" s="506"/>
      <c r="H104" s="506"/>
      <c r="I104" s="506"/>
      <c r="J104" s="506"/>
      <c r="K104" s="506"/>
    </row>
    <row r="105" spans="1:11" s="490" customFormat="1" ht="13.9" hidden="1" customHeight="1" x14ac:dyDescent="0.2">
      <c r="A105" s="506"/>
      <c r="B105" s="506"/>
      <c r="C105" s="506"/>
      <c r="D105" s="506"/>
      <c r="E105" s="506"/>
      <c r="F105" s="506"/>
      <c r="G105" s="506"/>
      <c r="H105" s="506"/>
      <c r="I105" s="506"/>
      <c r="J105" s="506"/>
      <c r="K105" s="506"/>
    </row>
    <row r="106" spans="1:11" s="490" customFormat="1" ht="13.9" hidden="1" customHeight="1" x14ac:dyDescent="0.2">
      <c r="A106" s="506"/>
      <c r="B106" s="506"/>
      <c r="C106" s="506"/>
      <c r="D106" s="506"/>
      <c r="E106" s="506"/>
      <c r="F106" s="506"/>
      <c r="G106" s="506"/>
      <c r="H106" s="506"/>
      <c r="I106" s="506"/>
      <c r="J106" s="506"/>
      <c r="K106" s="506"/>
    </row>
    <row r="107" spans="1:11" s="490" customFormat="1" ht="13.9" hidden="1" customHeight="1" x14ac:dyDescent="0.2">
      <c r="A107" s="506"/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</row>
    <row r="108" spans="1:11" s="490" customFormat="1" ht="13.9" hidden="1" customHeight="1" x14ac:dyDescent="0.2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</row>
    <row r="109" spans="1:11" s="490" customFormat="1" ht="13.9" hidden="1" customHeight="1" x14ac:dyDescent="0.2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</row>
    <row r="110" spans="1:11" s="490" customFormat="1" ht="13.9" hidden="1" customHeight="1" x14ac:dyDescent="0.2">
      <c r="A110" s="506"/>
      <c r="B110" s="506"/>
      <c r="C110" s="506"/>
      <c r="D110" s="506"/>
      <c r="E110" s="506"/>
      <c r="F110" s="506"/>
      <c r="G110" s="506"/>
      <c r="H110" s="506"/>
      <c r="I110" s="506"/>
      <c r="J110" s="506"/>
      <c r="K110" s="506"/>
    </row>
    <row r="111" spans="1:11" s="490" customFormat="1" ht="13.9" hidden="1" customHeight="1" x14ac:dyDescent="0.2">
      <c r="A111" s="506"/>
      <c r="B111" s="506"/>
      <c r="C111" s="506"/>
      <c r="D111" s="506"/>
      <c r="E111" s="506"/>
      <c r="F111" s="506"/>
      <c r="G111" s="506"/>
      <c r="H111" s="506"/>
      <c r="I111" s="506"/>
      <c r="J111" s="506"/>
      <c r="K111" s="506"/>
    </row>
    <row r="112" spans="1:11" s="490" customFormat="1" ht="13.9" hidden="1" customHeight="1" x14ac:dyDescent="0.2">
      <c r="A112" s="506"/>
      <c r="B112" s="506"/>
      <c r="C112" s="506"/>
      <c r="D112" s="506"/>
      <c r="E112" s="506"/>
      <c r="F112" s="506"/>
      <c r="G112" s="506"/>
      <c r="H112" s="506"/>
      <c r="I112" s="506"/>
      <c r="J112" s="506"/>
      <c r="K112" s="506"/>
    </row>
    <row r="113" spans="1:11" s="490" customFormat="1" ht="13.9" hidden="1" customHeight="1" x14ac:dyDescent="0.2">
      <c r="A113" s="506"/>
      <c r="B113" s="506"/>
      <c r="C113" s="506"/>
      <c r="D113" s="506"/>
      <c r="E113" s="506"/>
      <c r="F113" s="506"/>
      <c r="G113" s="506"/>
      <c r="H113" s="506"/>
      <c r="I113" s="506"/>
      <c r="J113" s="506"/>
      <c r="K113" s="506"/>
    </row>
    <row r="114" spans="1:11" s="490" customFormat="1" ht="13.9" hidden="1" customHeight="1" x14ac:dyDescent="0.2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</row>
    <row r="115" spans="1:11" s="490" customFormat="1" ht="13.9" hidden="1" customHeight="1" x14ac:dyDescent="0.2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</row>
    <row r="116" spans="1:11" s="490" customFormat="1" ht="13.9" hidden="1" customHeight="1" x14ac:dyDescent="0.2">
      <c r="A116" s="506"/>
      <c r="B116" s="506"/>
      <c r="C116" s="506"/>
      <c r="D116" s="506"/>
      <c r="E116" s="506"/>
      <c r="F116" s="506"/>
      <c r="G116" s="506"/>
      <c r="H116" s="506"/>
      <c r="I116" s="506"/>
      <c r="J116" s="506"/>
      <c r="K116" s="506"/>
    </row>
    <row r="117" spans="1:11" ht="0" hidden="1" customHeight="1" x14ac:dyDescent="0.2">
      <c r="A117" s="506"/>
      <c r="B117" s="506"/>
      <c r="C117" s="506"/>
      <c r="D117" s="506"/>
      <c r="E117" s="506"/>
      <c r="F117" s="506"/>
      <c r="G117" s="506"/>
      <c r="H117" s="506"/>
      <c r="I117" s="506"/>
      <c r="J117" s="506"/>
      <c r="K117" s="506"/>
    </row>
    <row r="118" spans="1:11" ht="0" hidden="1" customHeight="1" x14ac:dyDescent="0.2">
      <c r="A118" s="506"/>
      <c r="B118" s="506"/>
      <c r="C118" s="506"/>
      <c r="D118" s="506"/>
      <c r="E118" s="506"/>
      <c r="F118" s="506"/>
      <c r="G118" s="506"/>
      <c r="H118" s="506"/>
      <c r="I118" s="506"/>
      <c r="J118" s="506"/>
      <c r="K118" s="506"/>
    </row>
    <row r="119" spans="1:11" ht="0" hidden="1" customHeight="1" x14ac:dyDescent="0.2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</row>
    <row r="120" spans="1:11" ht="0" hidden="1" customHeight="1" x14ac:dyDescent="0.2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</row>
    <row r="121" spans="1:11" ht="0" hidden="1" customHeight="1" x14ac:dyDescent="0.2">
      <c r="A121" s="506"/>
      <c r="B121" s="506"/>
      <c r="C121" s="506"/>
      <c r="D121" s="506"/>
      <c r="E121" s="506"/>
      <c r="F121" s="506"/>
      <c r="G121" s="506"/>
      <c r="H121" s="506"/>
      <c r="I121" s="506"/>
      <c r="J121" s="506"/>
      <c r="K121" s="506"/>
    </row>
    <row r="122" spans="1:11" ht="0" hidden="1" customHeight="1" x14ac:dyDescent="0.2">
      <c r="A122" s="506"/>
      <c r="B122" s="506"/>
      <c r="C122" s="506"/>
      <c r="D122" s="506"/>
      <c r="E122" s="506"/>
      <c r="F122" s="506"/>
      <c r="G122" s="506"/>
      <c r="H122" s="506"/>
      <c r="I122" s="506"/>
      <c r="J122" s="506"/>
      <c r="K122" s="506"/>
    </row>
    <row r="123" spans="1:11" ht="0" hidden="1" customHeight="1" x14ac:dyDescent="0.2">
      <c r="A123" s="506"/>
      <c r="B123" s="506"/>
      <c r="C123" s="506"/>
      <c r="D123" s="506"/>
      <c r="E123" s="506"/>
      <c r="F123" s="506"/>
      <c r="G123" s="506"/>
      <c r="H123" s="506"/>
      <c r="I123" s="506"/>
      <c r="J123" s="506"/>
      <c r="K123" s="506"/>
    </row>
    <row r="124" spans="1:11" ht="0" hidden="1" customHeight="1" x14ac:dyDescent="0.2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</row>
    <row r="125" spans="1:11" ht="0" hidden="1" customHeight="1" x14ac:dyDescent="0.2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</row>
    <row r="126" spans="1:11" ht="0" hidden="1" customHeight="1" x14ac:dyDescent="0.2">
      <c r="A126" s="506"/>
      <c r="B126" s="506"/>
      <c r="C126" s="506"/>
      <c r="D126" s="506"/>
      <c r="E126" s="506"/>
      <c r="F126" s="506"/>
      <c r="G126" s="506"/>
      <c r="H126" s="506"/>
      <c r="I126" s="506"/>
      <c r="J126" s="506"/>
      <c r="K126" s="506"/>
    </row>
    <row r="127" spans="1:11" ht="0" hidden="1" customHeight="1" x14ac:dyDescent="0.2">
      <c r="A127" s="506"/>
      <c r="B127" s="506"/>
      <c r="C127" s="506"/>
      <c r="D127" s="506"/>
      <c r="E127" s="506"/>
      <c r="F127" s="506"/>
      <c r="G127" s="506"/>
      <c r="H127" s="506"/>
      <c r="I127" s="506"/>
      <c r="J127" s="506"/>
      <c r="K127" s="506"/>
    </row>
    <row r="128" spans="1:11" ht="0" hidden="1" customHeight="1" x14ac:dyDescent="0.2">
      <c r="A128" s="506"/>
      <c r="B128" s="506"/>
      <c r="C128" s="506"/>
      <c r="D128" s="506"/>
      <c r="E128" s="506"/>
      <c r="F128" s="506"/>
      <c r="G128" s="506"/>
      <c r="H128" s="506"/>
      <c r="I128" s="506"/>
      <c r="J128" s="506"/>
      <c r="K128" s="506"/>
    </row>
    <row r="129" spans="1:11" ht="0" hidden="1" customHeight="1" x14ac:dyDescent="0.2">
      <c r="A129" s="506"/>
      <c r="B129" s="506"/>
      <c r="C129" s="506"/>
      <c r="D129" s="506"/>
      <c r="E129" s="506"/>
      <c r="F129" s="506"/>
      <c r="G129" s="506"/>
      <c r="H129" s="506"/>
      <c r="I129" s="506"/>
      <c r="J129" s="506"/>
      <c r="K129" s="506"/>
    </row>
    <row r="130" spans="1:11" ht="0" hidden="1" customHeight="1" x14ac:dyDescent="0.2">
      <c r="A130" s="506"/>
      <c r="B130" s="506"/>
      <c r="C130" s="506"/>
      <c r="D130" s="506"/>
      <c r="E130" s="506"/>
      <c r="F130" s="506"/>
      <c r="G130" s="506"/>
      <c r="H130" s="506"/>
      <c r="I130" s="506"/>
      <c r="J130" s="506"/>
      <c r="K130" s="506"/>
    </row>
    <row r="131" spans="1:11" ht="0" hidden="1" customHeight="1" x14ac:dyDescent="0.2">
      <c r="A131" s="506"/>
      <c r="B131" s="506"/>
      <c r="C131" s="506"/>
      <c r="D131" s="506"/>
      <c r="E131" s="506"/>
      <c r="F131" s="506"/>
      <c r="G131" s="506"/>
      <c r="H131" s="506"/>
      <c r="I131" s="506"/>
      <c r="J131" s="506"/>
      <c r="K131" s="506"/>
    </row>
    <row r="132" spans="1:11" ht="0" hidden="1" customHeight="1" x14ac:dyDescent="0.2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</row>
    <row r="133" spans="1:11" ht="0" hidden="1" customHeight="1" x14ac:dyDescent="0.2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</row>
    <row r="134" spans="1:11" ht="0" hidden="1" customHeight="1" x14ac:dyDescent="0.2">
      <c r="A134" s="506"/>
      <c r="B134" s="506"/>
      <c r="C134" s="506"/>
      <c r="D134" s="506"/>
      <c r="E134" s="506"/>
      <c r="F134" s="506"/>
      <c r="G134" s="506"/>
      <c r="H134" s="506"/>
      <c r="I134" s="506"/>
      <c r="J134" s="506"/>
      <c r="K134" s="506"/>
    </row>
    <row r="135" spans="1:11" ht="0" hidden="1" customHeight="1" x14ac:dyDescent="0.2">
      <c r="A135" s="506"/>
      <c r="B135" s="506"/>
      <c r="C135" s="506"/>
      <c r="D135" s="506"/>
      <c r="E135" s="506"/>
      <c r="F135" s="506"/>
      <c r="G135" s="506"/>
      <c r="H135" s="506"/>
      <c r="I135" s="506"/>
      <c r="J135" s="506"/>
      <c r="K135" s="506"/>
    </row>
    <row r="136" spans="1:11" ht="0" hidden="1" customHeight="1" x14ac:dyDescent="0.2">
      <c r="A136" s="506"/>
      <c r="B136" s="506"/>
      <c r="C136" s="506"/>
      <c r="D136" s="506"/>
      <c r="E136" s="506"/>
      <c r="F136" s="506"/>
      <c r="G136" s="506"/>
      <c r="H136" s="506"/>
      <c r="I136" s="506"/>
      <c r="J136" s="506"/>
      <c r="K136" s="506"/>
    </row>
    <row r="137" spans="1:11" ht="0" hidden="1" customHeight="1" x14ac:dyDescent="0.2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</row>
    <row r="138" spans="1:11" ht="0" hidden="1" customHeight="1" x14ac:dyDescent="0.2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</row>
    <row r="139" spans="1:11" ht="0" hidden="1" customHeight="1" x14ac:dyDescent="0.2">
      <c r="A139" s="506"/>
      <c r="B139" s="506"/>
      <c r="C139" s="506"/>
      <c r="D139" s="506"/>
      <c r="E139" s="506"/>
      <c r="F139" s="506"/>
      <c r="G139" s="506"/>
      <c r="H139" s="506"/>
      <c r="I139" s="506"/>
      <c r="J139" s="506"/>
      <c r="K139" s="506"/>
    </row>
    <row r="140" spans="1:11" ht="0" hidden="1" customHeight="1" x14ac:dyDescent="0.2">
      <c r="A140" s="506"/>
      <c r="B140" s="506"/>
      <c r="C140" s="506"/>
      <c r="D140" s="506"/>
      <c r="E140" s="506"/>
      <c r="F140" s="506"/>
      <c r="G140" s="506"/>
      <c r="H140" s="506"/>
      <c r="I140" s="506"/>
      <c r="J140" s="506"/>
      <c r="K140" s="506"/>
    </row>
    <row r="141" spans="1:11" ht="0" hidden="1" customHeight="1" x14ac:dyDescent="0.2">
      <c r="A141" s="506"/>
      <c r="B141" s="506"/>
      <c r="C141" s="506"/>
      <c r="D141" s="506"/>
      <c r="E141" s="506"/>
      <c r="F141" s="506"/>
      <c r="G141" s="506"/>
      <c r="H141" s="506"/>
      <c r="I141" s="506"/>
      <c r="J141" s="506"/>
      <c r="K141" s="506"/>
    </row>
    <row r="142" spans="1:11" ht="0" hidden="1" customHeight="1" x14ac:dyDescent="0.2">
      <c r="A142" s="506"/>
      <c r="B142" s="506"/>
      <c r="C142" s="506"/>
      <c r="D142" s="506"/>
      <c r="E142" s="506"/>
      <c r="F142" s="506"/>
      <c r="G142" s="506"/>
      <c r="H142" s="506"/>
      <c r="I142" s="506"/>
      <c r="J142" s="506"/>
      <c r="K142" s="506"/>
    </row>
    <row r="143" spans="1:11" ht="0" hidden="1" customHeight="1" x14ac:dyDescent="0.2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</row>
    <row r="144" spans="1:11" ht="0" hidden="1" customHeight="1" x14ac:dyDescent="0.2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</row>
    <row r="145" spans="1:11" ht="0" hidden="1" customHeight="1" x14ac:dyDescent="0.2">
      <c r="A145" s="506"/>
      <c r="B145" s="506"/>
      <c r="C145" s="506"/>
      <c r="D145" s="506"/>
      <c r="E145" s="506"/>
      <c r="F145" s="506"/>
      <c r="G145" s="506"/>
      <c r="H145" s="506"/>
      <c r="I145" s="506"/>
      <c r="J145" s="506"/>
      <c r="K145" s="506"/>
    </row>
    <row r="146" spans="1:11" ht="0" hidden="1" customHeight="1" x14ac:dyDescent="0.2">
      <c r="A146" s="506"/>
      <c r="B146" s="506"/>
      <c r="C146" s="506"/>
      <c r="D146" s="506"/>
      <c r="E146" s="506"/>
      <c r="F146" s="506"/>
      <c r="G146" s="506"/>
      <c r="H146" s="506"/>
      <c r="I146" s="506"/>
      <c r="J146" s="506"/>
      <c r="K146" s="506"/>
    </row>
    <row r="147" spans="1:11" ht="0" hidden="1" customHeight="1" x14ac:dyDescent="0.2">
      <c r="A147" s="506"/>
      <c r="B147" s="506"/>
      <c r="C147" s="506"/>
      <c r="D147" s="506"/>
      <c r="E147" s="506"/>
      <c r="F147" s="506"/>
      <c r="G147" s="506"/>
      <c r="H147" s="506"/>
      <c r="I147" s="506"/>
      <c r="J147" s="506"/>
      <c r="K147" s="506"/>
    </row>
    <row r="148" spans="1:11" ht="0" hidden="1" customHeight="1" x14ac:dyDescent="0.2">
      <c r="A148" s="506"/>
      <c r="B148" s="506"/>
      <c r="C148" s="506"/>
      <c r="D148" s="506"/>
      <c r="E148" s="506"/>
      <c r="F148" s="506"/>
      <c r="G148" s="506"/>
      <c r="H148" s="506"/>
      <c r="I148" s="506"/>
      <c r="J148" s="506"/>
      <c r="K148" s="506"/>
    </row>
    <row r="149" spans="1:11" ht="0" hidden="1" customHeight="1" x14ac:dyDescent="0.2">
      <c r="A149" s="506"/>
      <c r="B149" s="506"/>
      <c r="C149" s="506"/>
      <c r="D149" s="506"/>
      <c r="E149" s="506"/>
      <c r="F149" s="506"/>
      <c r="G149" s="506"/>
      <c r="H149" s="506"/>
      <c r="I149" s="506"/>
      <c r="J149" s="506"/>
      <c r="K149" s="506"/>
    </row>
    <row r="150" spans="1:11" ht="0" hidden="1" customHeight="1" x14ac:dyDescent="0.2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</row>
    <row r="151" spans="1:11" ht="0" hidden="1" customHeight="1" x14ac:dyDescent="0.2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</row>
    <row r="152" spans="1:11" ht="0" hidden="1" customHeight="1" x14ac:dyDescent="0.2">
      <c r="A152" s="506"/>
      <c r="B152" s="506"/>
      <c r="C152" s="506"/>
      <c r="D152" s="506"/>
      <c r="E152" s="506"/>
      <c r="F152" s="506"/>
      <c r="G152" s="506"/>
      <c r="H152" s="506"/>
      <c r="I152" s="506"/>
      <c r="J152" s="506"/>
      <c r="K152" s="506"/>
    </row>
    <row r="153" spans="1:11" ht="0" hidden="1" customHeight="1" x14ac:dyDescent="0.2">
      <c r="A153" s="506"/>
      <c r="B153" s="506"/>
      <c r="C153" s="506"/>
      <c r="D153" s="506"/>
      <c r="E153" s="506"/>
      <c r="F153" s="506"/>
      <c r="G153" s="506"/>
      <c r="H153" s="506"/>
      <c r="I153" s="506"/>
      <c r="J153" s="506"/>
      <c r="K153" s="506"/>
    </row>
    <row r="154" spans="1:11" ht="0" hidden="1" customHeight="1" x14ac:dyDescent="0.2">
      <c r="A154" s="506"/>
      <c r="B154" s="506"/>
      <c r="C154" s="506"/>
      <c r="D154" s="506"/>
      <c r="E154" s="506"/>
      <c r="F154" s="506"/>
      <c r="G154" s="506"/>
      <c r="H154" s="506"/>
      <c r="I154" s="506"/>
      <c r="J154" s="506"/>
      <c r="K154" s="506"/>
    </row>
    <row r="155" spans="1:11" ht="0" hidden="1" customHeight="1" x14ac:dyDescent="0.2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</row>
    <row r="156" spans="1:11" ht="0" hidden="1" customHeight="1" x14ac:dyDescent="0.2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</row>
    <row r="157" spans="1:11" ht="0" hidden="1" customHeight="1" x14ac:dyDescent="0.2">
      <c r="A157" s="506"/>
      <c r="B157" s="506"/>
      <c r="C157" s="506"/>
      <c r="D157" s="506"/>
      <c r="E157" s="506"/>
      <c r="F157" s="506"/>
      <c r="G157" s="506"/>
      <c r="H157" s="506"/>
      <c r="I157" s="506"/>
      <c r="J157" s="506"/>
      <c r="K157" s="506"/>
    </row>
    <row r="158" spans="1:11" ht="0" hidden="1" customHeight="1" x14ac:dyDescent="0.2">
      <c r="A158" s="506"/>
      <c r="B158" s="506"/>
      <c r="C158" s="506"/>
      <c r="D158" s="506"/>
      <c r="E158" s="506"/>
      <c r="F158" s="506"/>
      <c r="G158" s="506"/>
      <c r="H158" s="506"/>
      <c r="I158" s="506"/>
      <c r="J158" s="506"/>
      <c r="K158" s="506"/>
    </row>
    <row r="159" spans="1:11" ht="0" hidden="1" customHeight="1" x14ac:dyDescent="0.2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</row>
    <row r="160" spans="1:11" ht="0" hidden="1" customHeight="1" x14ac:dyDescent="0.2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</row>
    <row r="161" spans="1:11" ht="0" hidden="1" customHeight="1" x14ac:dyDescent="0.2">
      <c r="A161" s="506"/>
      <c r="B161" s="506"/>
      <c r="C161" s="506"/>
      <c r="D161" s="506"/>
      <c r="E161" s="506"/>
      <c r="F161" s="506"/>
      <c r="G161" s="506"/>
      <c r="H161" s="506"/>
      <c r="I161" s="506"/>
      <c r="J161" s="506"/>
      <c r="K161" s="506"/>
    </row>
    <row r="162" spans="1:11" ht="0" hidden="1" customHeight="1" x14ac:dyDescent="0.2">
      <c r="A162" s="506"/>
      <c r="B162" s="506"/>
      <c r="C162" s="506"/>
      <c r="D162" s="506"/>
      <c r="E162" s="506"/>
      <c r="F162" s="506"/>
      <c r="G162" s="506"/>
      <c r="H162" s="506"/>
      <c r="I162" s="506"/>
      <c r="J162" s="506"/>
      <c r="K162" s="506"/>
    </row>
    <row r="163" spans="1:11" ht="0" hidden="1" customHeight="1" x14ac:dyDescent="0.2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</row>
    <row r="164" spans="1:11" ht="0" hidden="1" customHeight="1" x14ac:dyDescent="0.2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</row>
    <row r="165" spans="1:11" ht="0" hidden="1" customHeight="1" x14ac:dyDescent="0.2">
      <c r="A165" s="506"/>
      <c r="B165" s="506"/>
      <c r="C165" s="506"/>
      <c r="D165" s="506"/>
      <c r="E165" s="506"/>
      <c r="F165" s="506"/>
      <c r="G165" s="506"/>
      <c r="H165" s="506"/>
      <c r="I165" s="506"/>
      <c r="J165" s="506"/>
      <c r="K165" s="506"/>
    </row>
    <row r="166" spans="1:11" ht="0" hidden="1" customHeight="1" x14ac:dyDescent="0.2">
      <c r="A166" s="506"/>
      <c r="B166" s="506"/>
      <c r="C166" s="506"/>
      <c r="D166" s="506"/>
      <c r="E166" s="506"/>
      <c r="F166" s="506"/>
      <c r="G166" s="506"/>
      <c r="H166" s="506"/>
      <c r="I166" s="506"/>
      <c r="J166" s="506"/>
      <c r="K166" s="506"/>
    </row>
    <row r="167" spans="1:11" ht="0" hidden="1" customHeight="1" x14ac:dyDescent="0.2">
      <c r="A167" s="506"/>
      <c r="B167" s="506"/>
      <c r="C167" s="506"/>
      <c r="D167" s="506"/>
      <c r="E167" s="506"/>
      <c r="F167" s="506"/>
      <c r="G167" s="506"/>
      <c r="H167" s="506"/>
      <c r="I167" s="506"/>
      <c r="J167" s="506"/>
      <c r="K167" s="506"/>
    </row>
    <row r="168" spans="1:11" ht="0" hidden="1" customHeight="1" x14ac:dyDescent="0.2">
      <c r="A168" s="506"/>
      <c r="B168" s="506"/>
      <c r="C168" s="506"/>
      <c r="D168" s="506"/>
      <c r="E168" s="506"/>
      <c r="F168" s="506"/>
      <c r="G168" s="506"/>
      <c r="H168" s="506"/>
      <c r="I168" s="506"/>
      <c r="J168" s="506"/>
      <c r="K168" s="506"/>
    </row>
    <row r="169" spans="1:11" ht="0" hidden="1" customHeight="1" x14ac:dyDescent="0.2">
      <c r="A169" s="506"/>
      <c r="B169" s="506"/>
      <c r="C169" s="506"/>
      <c r="D169" s="506"/>
      <c r="E169" s="506"/>
      <c r="F169" s="506"/>
      <c r="G169" s="506"/>
      <c r="H169" s="506"/>
      <c r="I169" s="506"/>
      <c r="J169" s="506"/>
      <c r="K169" s="506"/>
    </row>
    <row r="170" spans="1:11" ht="0" hidden="1" customHeight="1" x14ac:dyDescent="0.2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</row>
    <row r="171" spans="1:11" ht="0" hidden="1" customHeight="1" x14ac:dyDescent="0.2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</row>
    <row r="172" spans="1:11" ht="0" hidden="1" customHeight="1" x14ac:dyDescent="0.2">
      <c r="A172" s="506"/>
      <c r="B172" s="506"/>
      <c r="C172" s="506"/>
      <c r="D172" s="506"/>
      <c r="E172" s="506"/>
      <c r="F172" s="506"/>
      <c r="G172" s="506"/>
      <c r="H172" s="506"/>
      <c r="I172" s="506"/>
      <c r="J172" s="506"/>
      <c r="K172" s="506"/>
    </row>
    <row r="173" spans="1:11" ht="0" hidden="1" customHeight="1" x14ac:dyDescent="0.2">
      <c r="A173" s="506"/>
      <c r="B173" s="506"/>
      <c r="C173" s="506"/>
      <c r="D173" s="506"/>
      <c r="E173" s="506"/>
      <c r="F173" s="506"/>
      <c r="G173" s="506"/>
      <c r="H173" s="506"/>
      <c r="I173" s="506"/>
      <c r="J173" s="506"/>
      <c r="K173" s="506"/>
    </row>
    <row r="174" spans="1:11" ht="0" hidden="1" customHeight="1" x14ac:dyDescent="0.2">
      <c r="A174" s="506"/>
      <c r="B174" s="506"/>
      <c r="C174" s="506"/>
      <c r="D174" s="506"/>
      <c r="E174" s="506"/>
      <c r="F174" s="506"/>
      <c r="G174" s="506"/>
      <c r="H174" s="506"/>
      <c r="I174" s="506"/>
      <c r="J174" s="506"/>
      <c r="K174" s="506"/>
    </row>
    <row r="175" spans="1:11" ht="0" hidden="1" customHeight="1" x14ac:dyDescent="0.2">
      <c r="A175" s="506"/>
      <c r="B175" s="506"/>
      <c r="C175" s="506"/>
      <c r="D175" s="506"/>
      <c r="E175" s="506"/>
      <c r="F175" s="506"/>
      <c r="G175" s="506"/>
      <c r="H175" s="506"/>
      <c r="I175" s="506"/>
      <c r="J175" s="506"/>
      <c r="K175" s="506"/>
    </row>
    <row r="176" spans="1:11" ht="0" hidden="1" customHeight="1" x14ac:dyDescent="0.2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</row>
    <row r="177" spans="1:11" ht="0" hidden="1" customHeight="1" x14ac:dyDescent="0.2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</row>
    <row r="178" spans="1:11" ht="0" hidden="1" customHeight="1" x14ac:dyDescent="0.2">
      <c r="A178" s="506"/>
      <c r="B178" s="506"/>
      <c r="C178" s="506"/>
      <c r="D178" s="506"/>
      <c r="E178" s="506"/>
      <c r="F178" s="506"/>
      <c r="G178" s="506"/>
      <c r="H178" s="506"/>
      <c r="I178" s="506"/>
      <c r="J178" s="506"/>
      <c r="K178" s="506"/>
    </row>
    <row r="179" spans="1:11" ht="0" hidden="1" customHeight="1" x14ac:dyDescent="0.2">
      <c r="A179" s="506"/>
      <c r="B179" s="506"/>
      <c r="C179" s="506"/>
      <c r="D179" s="506"/>
      <c r="E179" s="506"/>
      <c r="F179" s="506"/>
      <c r="G179" s="506"/>
      <c r="H179" s="506"/>
      <c r="I179" s="506"/>
      <c r="J179" s="506"/>
      <c r="K179" s="506"/>
    </row>
    <row r="180" spans="1:11" ht="0" hidden="1" customHeight="1" x14ac:dyDescent="0.2">
      <c r="A180" s="506"/>
      <c r="B180" s="506"/>
      <c r="C180" s="506"/>
      <c r="D180" s="506"/>
      <c r="E180" s="506"/>
      <c r="F180" s="506"/>
      <c r="G180" s="506"/>
      <c r="H180" s="506"/>
      <c r="I180" s="506"/>
      <c r="J180" s="506"/>
      <c r="K180" s="506"/>
    </row>
    <row r="181" spans="1:11" ht="0" hidden="1" customHeight="1" x14ac:dyDescent="0.2">
      <c r="A181" s="506"/>
      <c r="B181" s="506"/>
      <c r="C181" s="506"/>
      <c r="D181" s="506"/>
      <c r="E181" s="506"/>
      <c r="F181" s="506"/>
      <c r="G181" s="506"/>
      <c r="H181" s="506"/>
      <c r="I181" s="506"/>
      <c r="J181" s="506"/>
      <c r="K181" s="506"/>
    </row>
    <row r="182" spans="1:11" ht="0" hidden="1" customHeight="1" x14ac:dyDescent="0.2">
      <c r="A182" s="506"/>
      <c r="B182" s="506"/>
      <c r="C182" s="506"/>
      <c r="D182" s="506"/>
      <c r="E182" s="506"/>
      <c r="F182" s="506"/>
      <c r="G182" s="506"/>
      <c r="H182" s="506"/>
      <c r="I182" s="506"/>
      <c r="J182" s="506"/>
      <c r="K182" s="506"/>
    </row>
    <row r="183" spans="1:11" ht="0" hidden="1" customHeight="1" x14ac:dyDescent="0.2">
      <c r="A183" s="506"/>
      <c r="B183" s="506"/>
      <c r="C183" s="506"/>
      <c r="D183" s="506"/>
      <c r="E183" s="506"/>
      <c r="F183" s="506"/>
      <c r="G183" s="506"/>
      <c r="H183" s="506"/>
      <c r="I183" s="506"/>
      <c r="J183" s="506"/>
      <c r="K183" s="506"/>
    </row>
    <row r="184" spans="1:11" ht="0" hidden="1" customHeight="1" x14ac:dyDescent="0.2">
      <c r="A184" s="506"/>
      <c r="B184" s="506"/>
      <c r="C184" s="506"/>
      <c r="D184" s="506"/>
      <c r="E184" s="506"/>
      <c r="F184" s="506"/>
      <c r="G184" s="506"/>
      <c r="H184" s="506"/>
      <c r="I184" s="506"/>
      <c r="J184" s="506"/>
      <c r="K184" s="506"/>
    </row>
    <row r="185" spans="1:11" ht="0" hidden="1" customHeight="1" x14ac:dyDescent="0.2">
      <c r="A185" s="506"/>
      <c r="B185" s="506"/>
      <c r="C185" s="506"/>
      <c r="D185" s="506"/>
      <c r="E185" s="506"/>
      <c r="F185" s="506"/>
      <c r="G185" s="506"/>
      <c r="H185" s="506"/>
      <c r="I185" s="506"/>
      <c r="J185" s="506"/>
      <c r="K185" s="506"/>
    </row>
    <row r="186" spans="1:11" ht="0" hidden="1" customHeight="1" x14ac:dyDescent="0.2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</row>
    <row r="187" spans="1:11" ht="0" hidden="1" customHeight="1" x14ac:dyDescent="0.2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</row>
    <row r="188" spans="1:11" ht="0" hidden="1" customHeight="1" x14ac:dyDescent="0.2">
      <c r="A188" s="506"/>
      <c r="B188" s="506"/>
      <c r="C188" s="506"/>
      <c r="D188" s="506"/>
      <c r="E188" s="506"/>
      <c r="F188" s="506"/>
      <c r="G188" s="506"/>
      <c r="H188" s="506"/>
      <c r="I188" s="506"/>
      <c r="J188" s="506"/>
      <c r="K188" s="506"/>
    </row>
    <row r="189" spans="1:11" ht="0" hidden="1" customHeight="1" x14ac:dyDescent="0.2">
      <c r="A189" s="506"/>
      <c r="B189" s="506"/>
      <c r="C189" s="506"/>
      <c r="D189" s="506"/>
      <c r="E189" s="506"/>
      <c r="F189" s="506"/>
      <c r="G189" s="506"/>
      <c r="H189" s="506"/>
      <c r="I189" s="506"/>
      <c r="J189" s="506"/>
      <c r="K189" s="506"/>
    </row>
    <row r="190" spans="1:11" ht="0" hidden="1" customHeight="1" x14ac:dyDescent="0.2">
      <c r="A190" s="506"/>
      <c r="B190" s="506"/>
      <c r="C190" s="506"/>
      <c r="D190" s="506"/>
      <c r="E190" s="506"/>
      <c r="F190" s="506"/>
      <c r="G190" s="506"/>
      <c r="H190" s="506"/>
      <c r="I190" s="506"/>
      <c r="J190" s="506"/>
      <c r="K190" s="506"/>
    </row>
    <row r="191" spans="1:11" ht="0" hidden="1" customHeight="1" x14ac:dyDescent="0.2">
      <c r="A191" s="506"/>
      <c r="B191" s="506"/>
      <c r="C191" s="506"/>
      <c r="D191" s="506"/>
      <c r="E191" s="506"/>
      <c r="F191" s="506"/>
      <c r="G191" s="506"/>
      <c r="H191" s="506"/>
      <c r="I191" s="506"/>
      <c r="J191" s="506"/>
      <c r="K191" s="506"/>
    </row>
    <row r="192" spans="1:11" ht="0" hidden="1" customHeight="1" x14ac:dyDescent="0.2">
      <c r="A192" s="506"/>
      <c r="B192" s="506"/>
      <c r="C192" s="506"/>
      <c r="D192" s="506"/>
      <c r="E192" s="506"/>
      <c r="F192" s="506"/>
      <c r="G192" s="506"/>
      <c r="H192" s="506"/>
      <c r="I192" s="506"/>
      <c r="J192" s="506"/>
      <c r="K192" s="506"/>
    </row>
    <row r="193" spans="1:11" ht="0" hidden="1" customHeight="1" x14ac:dyDescent="0.2">
      <c r="A193" s="506"/>
      <c r="B193" s="506"/>
      <c r="C193" s="506"/>
      <c r="D193" s="506"/>
      <c r="E193" s="506"/>
      <c r="F193" s="506"/>
      <c r="G193" s="506"/>
      <c r="H193" s="506"/>
      <c r="I193" s="506"/>
      <c r="J193" s="506"/>
      <c r="K193" s="506"/>
    </row>
    <row r="194" spans="1:11" ht="0" hidden="1" customHeight="1" x14ac:dyDescent="0.2">
      <c r="A194" s="506"/>
      <c r="B194" s="506"/>
      <c r="C194" s="506"/>
      <c r="D194" s="506"/>
      <c r="E194" s="506"/>
      <c r="F194" s="506"/>
      <c r="G194" s="506"/>
      <c r="H194" s="506"/>
      <c r="I194" s="506"/>
      <c r="J194" s="506"/>
      <c r="K194" s="506"/>
    </row>
    <row r="195" spans="1:11" ht="0" hidden="1" customHeight="1" x14ac:dyDescent="0.2">
      <c r="A195" s="506"/>
      <c r="B195" s="506"/>
      <c r="C195" s="506"/>
      <c r="D195" s="506"/>
      <c r="E195" s="506"/>
      <c r="F195" s="506"/>
      <c r="G195" s="506"/>
      <c r="H195" s="506"/>
      <c r="I195" s="506"/>
      <c r="J195" s="506"/>
      <c r="K195" s="506"/>
    </row>
    <row r="196" spans="1:11" ht="0" hidden="1" customHeight="1" x14ac:dyDescent="0.2">
      <c r="A196" s="506"/>
      <c r="B196" s="506"/>
      <c r="C196" s="506"/>
      <c r="D196" s="506"/>
      <c r="E196" s="506"/>
      <c r="F196" s="506"/>
      <c r="G196" s="506"/>
      <c r="H196" s="506"/>
      <c r="I196" s="506"/>
      <c r="J196" s="506"/>
      <c r="K196" s="506"/>
    </row>
    <row r="197" spans="1:11" ht="0" hidden="1" customHeight="1" x14ac:dyDescent="0.2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</row>
    <row r="198" spans="1:11" ht="0" hidden="1" customHeight="1" x14ac:dyDescent="0.2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</row>
    <row r="199" spans="1:11" ht="0" hidden="1" customHeight="1" x14ac:dyDescent="0.2">
      <c r="A199" s="506"/>
      <c r="B199" s="506"/>
      <c r="C199" s="506"/>
      <c r="D199" s="506"/>
      <c r="E199" s="506"/>
      <c r="F199" s="506"/>
      <c r="G199" s="506"/>
      <c r="H199" s="506"/>
      <c r="I199" s="506"/>
      <c r="J199" s="506"/>
      <c r="K199" s="506"/>
    </row>
    <row r="200" spans="1:11" ht="0" hidden="1" customHeight="1" x14ac:dyDescent="0.2">
      <c r="A200" s="506"/>
      <c r="B200" s="506"/>
      <c r="C200" s="506"/>
      <c r="D200" s="506"/>
      <c r="E200" s="506"/>
      <c r="F200" s="506"/>
      <c r="G200" s="506"/>
      <c r="H200" s="506"/>
      <c r="I200" s="506"/>
      <c r="J200" s="506"/>
      <c r="K200" s="506"/>
    </row>
    <row r="201" spans="1:11" ht="0" hidden="1" customHeight="1" x14ac:dyDescent="0.2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</row>
    <row r="202" spans="1:11" ht="0" hidden="1" customHeight="1" x14ac:dyDescent="0.2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</row>
    <row r="203" spans="1:11" ht="0" hidden="1" customHeight="1" x14ac:dyDescent="0.2">
      <c r="A203" s="506"/>
      <c r="B203" s="506"/>
      <c r="C203" s="506"/>
      <c r="D203" s="506"/>
      <c r="E203" s="506"/>
      <c r="F203" s="506"/>
      <c r="G203" s="506"/>
      <c r="H203" s="506"/>
      <c r="I203" s="506"/>
      <c r="J203" s="506"/>
      <c r="K203" s="506"/>
    </row>
    <row r="204" spans="1:11" ht="0" hidden="1" customHeight="1" x14ac:dyDescent="0.2">
      <c r="A204" s="506"/>
      <c r="B204" s="506"/>
      <c r="C204" s="506"/>
      <c r="D204" s="506"/>
      <c r="E204" s="506"/>
      <c r="F204" s="506"/>
      <c r="G204" s="506"/>
      <c r="H204" s="506"/>
      <c r="I204" s="506"/>
      <c r="J204" s="506"/>
      <c r="K204" s="506"/>
    </row>
    <row r="205" spans="1:11" ht="0" hidden="1" customHeight="1" x14ac:dyDescent="0.2">
      <c r="A205" s="506"/>
      <c r="B205" s="506"/>
      <c r="C205" s="506"/>
      <c r="D205" s="506"/>
      <c r="E205" s="506"/>
      <c r="F205" s="506"/>
      <c r="G205" s="506"/>
      <c r="H205" s="506"/>
      <c r="I205" s="506"/>
      <c r="J205" s="506"/>
      <c r="K205" s="506"/>
    </row>
    <row r="206" spans="1:11" ht="0" hidden="1" customHeight="1" x14ac:dyDescent="0.2">
      <c r="A206" s="506"/>
      <c r="B206" s="506"/>
      <c r="C206" s="506"/>
      <c r="D206" s="506"/>
      <c r="E206" s="506"/>
      <c r="F206" s="506"/>
      <c r="G206" s="506"/>
      <c r="H206" s="506"/>
      <c r="I206" s="506"/>
      <c r="J206" s="506"/>
      <c r="K206" s="506"/>
    </row>
    <row r="207" spans="1:11" ht="0" hidden="1" customHeight="1" x14ac:dyDescent="0.2">
      <c r="A207" s="506"/>
      <c r="B207" s="506"/>
      <c r="C207" s="506"/>
      <c r="D207" s="506"/>
      <c r="E207" s="506"/>
      <c r="F207" s="506"/>
      <c r="G207" s="506"/>
      <c r="H207" s="506"/>
      <c r="I207" s="506"/>
      <c r="J207" s="506"/>
      <c r="K207" s="506"/>
    </row>
    <row r="208" spans="1:11" ht="0" hidden="1" customHeight="1" x14ac:dyDescent="0.2">
      <c r="A208" s="506"/>
      <c r="B208" s="506"/>
      <c r="C208" s="506"/>
      <c r="D208" s="506"/>
      <c r="E208" s="506"/>
      <c r="F208" s="506"/>
      <c r="G208" s="506"/>
      <c r="H208" s="506"/>
      <c r="I208" s="506"/>
      <c r="J208" s="506"/>
      <c r="K208" s="506"/>
    </row>
    <row r="209" spans="1:11" ht="0" hidden="1" customHeight="1" x14ac:dyDescent="0.2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</row>
    <row r="210" spans="1:11" ht="0" hidden="1" customHeight="1" x14ac:dyDescent="0.2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</row>
    <row r="211" spans="1:11" ht="0" hidden="1" customHeight="1" x14ac:dyDescent="0.2">
      <c r="A211" s="506"/>
      <c r="B211" s="506"/>
      <c r="C211" s="506"/>
      <c r="D211" s="506"/>
      <c r="E211" s="506"/>
      <c r="F211" s="506"/>
      <c r="G211" s="506"/>
      <c r="H211" s="506"/>
      <c r="I211" s="506"/>
      <c r="J211" s="506"/>
      <c r="K211" s="506"/>
    </row>
    <row r="212" spans="1:11" ht="0" hidden="1" customHeight="1" x14ac:dyDescent="0.2">
      <c r="A212" s="506"/>
      <c r="B212" s="506"/>
      <c r="C212" s="506"/>
      <c r="D212" s="506"/>
      <c r="E212" s="506"/>
      <c r="F212" s="506"/>
      <c r="G212" s="506"/>
      <c r="H212" s="506"/>
      <c r="I212" s="506"/>
      <c r="J212" s="506"/>
      <c r="K212" s="506"/>
    </row>
    <row r="213" spans="1:11" ht="0" hidden="1" customHeight="1" x14ac:dyDescent="0.2">
      <c r="A213" s="506"/>
      <c r="B213" s="506"/>
      <c r="C213" s="506"/>
      <c r="D213" s="506"/>
      <c r="E213" s="506"/>
      <c r="F213" s="506"/>
      <c r="G213" s="506"/>
      <c r="H213" s="506"/>
      <c r="I213" s="506"/>
      <c r="J213" s="506"/>
      <c r="K213" s="506"/>
    </row>
    <row r="214" spans="1:11" ht="0" hidden="1" customHeight="1" x14ac:dyDescent="0.2">
      <c r="A214" s="506"/>
      <c r="B214" s="506"/>
      <c r="C214" s="506"/>
      <c r="D214" s="506"/>
      <c r="E214" s="506"/>
      <c r="F214" s="506"/>
      <c r="G214" s="506"/>
      <c r="H214" s="506"/>
      <c r="I214" s="506"/>
      <c r="J214" s="506"/>
      <c r="K214" s="506"/>
    </row>
    <row r="215" spans="1:11" ht="0" hidden="1" customHeight="1" x14ac:dyDescent="0.2">
      <c r="A215" s="506"/>
      <c r="B215" s="506"/>
      <c r="C215" s="506"/>
      <c r="D215" s="506"/>
      <c r="E215" s="506"/>
      <c r="F215" s="506"/>
      <c r="G215" s="506"/>
      <c r="H215" s="506"/>
      <c r="I215" s="506"/>
      <c r="J215" s="506"/>
      <c r="K215" s="506"/>
    </row>
    <row r="216" spans="1:11" ht="0" hidden="1" customHeight="1" x14ac:dyDescent="0.2">
      <c r="A216" s="506"/>
      <c r="B216" s="506"/>
      <c r="C216" s="506"/>
      <c r="D216" s="506"/>
      <c r="E216" s="506"/>
      <c r="F216" s="506"/>
      <c r="G216" s="506"/>
      <c r="H216" s="506"/>
      <c r="I216" s="506"/>
      <c r="J216" s="506"/>
      <c r="K216" s="506"/>
    </row>
    <row r="217" spans="1:11" ht="0" hidden="1" customHeight="1" x14ac:dyDescent="0.2">
      <c r="A217" s="506"/>
      <c r="B217" s="506"/>
      <c r="C217" s="506"/>
      <c r="D217" s="506"/>
      <c r="E217" s="506"/>
      <c r="F217" s="506"/>
      <c r="G217" s="506"/>
      <c r="H217" s="506"/>
      <c r="I217" s="506"/>
      <c r="J217" s="506"/>
      <c r="K217" s="506"/>
    </row>
    <row r="218" spans="1:11" ht="0" hidden="1" customHeight="1" x14ac:dyDescent="0.2">
      <c r="A218" s="506"/>
      <c r="B218" s="506"/>
      <c r="C218" s="506"/>
      <c r="D218" s="506"/>
      <c r="E218" s="506"/>
      <c r="F218" s="506"/>
      <c r="G218" s="506"/>
      <c r="H218" s="506"/>
      <c r="I218" s="506"/>
      <c r="J218" s="506"/>
      <c r="K218" s="506"/>
    </row>
    <row r="219" spans="1:11" ht="0" hidden="1" customHeight="1" x14ac:dyDescent="0.2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</row>
    <row r="220" spans="1:11" ht="0" hidden="1" customHeight="1" x14ac:dyDescent="0.2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</row>
    <row r="221" spans="1:11" ht="0" hidden="1" customHeight="1" x14ac:dyDescent="0.2">
      <c r="A221" s="506"/>
      <c r="B221" s="506"/>
      <c r="C221" s="506"/>
      <c r="D221" s="506"/>
      <c r="E221" s="506"/>
      <c r="F221" s="506"/>
      <c r="G221" s="506"/>
      <c r="H221" s="506"/>
      <c r="I221" s="506"/>
      <c r="J221" s="506"/>
      <c r="K221" s="506"/>
    </row>
    <row r="222" spans="1:11" ht="0" hidden="1" customHeight="1" x14ac:dyDescent="0.2">
      <c r="A222" s="506"/>
      <c r="B222" s="506"/>
      <c r="C222" s="506"/>
      <c r="D222" s="506"/>
      <c r="E222" s="506"/>
      <c r="F222" s="506"/>
      <c r="G222" s="506"/>
      <c r="H222" s="506"/>
      <c r="I222" s="506"/>
      <c r="J222" s="506"/>
      <c r="K222" s="506"/>
    </row>
    <row r="223" spans="1:11" ht="0" hidden="1" customHeight="1" x14ac:dyDescent="0.2">
      <c r="A223" s="506"/>
      <c r="B223" s="506"/>
      <c r="C223" s="506"/>
      <c r="D223" s="506"/>
      <c r="E223" s="506"/>
      <c r="F223" s="506"/>
      <c r="G223" s="506"/>
      <c r="H223" s="506"/>
      <c r="I223" s="506"/>
      <c r="J223" s="506"/>
      <c r="K223" s="506"/>
    </row>
    <row r="224" spans="1:11" ht="0" hidden="1" customHeight="1" x14ac:dyDescent="0.2">
      <c r="A224" s="506"/>
      <c r="B224" s="506"/>
      <c r="C224" s="506"/>
      <c r="D224" s="506"/>
      <c r="E224" s="506"/>
      <c r="F224" s="506"/>
      <c r="G224" s="506"/>
      <c r="H224" s="506"/>
      <c r="I224" s="506"/>
      <c r="J224" s="506"/>
      <c r="K224" s="506"/>
    </row>
    <row r="225" spans="1:11" ht="0" hidden="1" customHeight="1" x14ac:dyDescent="0.2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</row>
    <row r="226" spans="1:11" ht="0" hidden="1" customHeight="1" x14ac:dyDescent="0.2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</row>
    <row r="227" spans="1:11" ht="0" hidden="1" customHeight="1" x14ac:dyDescent="0.2">
      <c r="A227" s="506"/>
      <c r="B227" s="506"/>
      <c r="C227" s="506"/>
      <c r="D227" s="506"/>
      <c r="E227" s="506"/>
      <c r="F227" s="506"/>
      <c r="G227" s="506"/>
      <c r="H227" s="506"/>
      <c r="I227" s="506"/>
      <c r="J227" s="506"/>
      <c r="K227" s="506"/>
    </row>
    <row r="228" spans="1:11" ht="0" hidden="1" customHeight="1" x14ac:dyDescent="0.2">
      <c r="A228" s="506"/>
      <c r="B228" s="506"/>
      <c r="C228" s="506"/>
      <c r="D228" s="506"/>
      <c r="E228" s="506"/>
      <c r="F228" s="506"/>
      <c r="G228" s="506"/>
      <c r="H228" s="506"/>
      <c r="I228" s="506"/>
      <c r="J228" s="506"/>
      <c r="K228" s="506"/>
    </row>
    <row r="229" spans="1:11" ht="0" hidden="1" customHeight="1" x14ac:dyDescent="0.2">
      <c r="A229" s="506"/>
      <c r="B229" s="506"/>
      <c r="C229" s="506"/>
      <c r="D229" s="506"/>
      <c r="E229" s="506"/>
      <c r="F229" s="506"/>
      <c r="G229" s="506"/>
      <c r="H229" s="506"/>
      <c r="I229" s="506"/>
      <c r="J229" s="506"/>
      <c r="K229" s="506"/>
    </row>
    <row r="230" spans="1:11" ht="0" hidden="1" customHeight="1" x14ac:dyDescent="0.2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</row>
    <row r="231" spans="1:11" ht="0" hidden="1" customHeight="1" x14ac:dyDescent="0.2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</row>
    <row r="232" spans="1:11" ht="0" hidden="1" customHeight="1" x14ac:dyDescent="0.2">
      <c r="A232" s="506"/>
      <c r="B232" s="506"/>
      <c r="C232" s="506"/>
      <c r="D232" s="506"/>
      <c r="E232" s="506"/>
      <c r="F232" s="506"/>
      <c r="G232" s="506"/>
      <c r="H232" s="506"/>
      <c r="I232" s="506"/>
      <c r="J232" s="506"/>
      <c r="K232" s="506"/>
    </row>
    <row r="233" spans="1:11" ht="0" hidden="1" customHeight="1" x14ac:dyDescent="0.2">
      <c r="A233" s="506"/>
      <c r="B233" s="506"/>
      <c r="C233" s="506"/>
      <c r="D233" s="506"/>
      <c r="E233" s="506"/>
      <c r="F233" s="506"/>
      <c r="G233" s="506"/>
      <c r="H233" s="506"/>
      <c r="I233" s="506"/>
      <c r="J233" s="506"/>
      <c r="K233" s="506"/>
    </row>
    <row r="234" spans="1:11" ht="0" hidden="1" customHeight="1" x14ac:dyDescent="0.2">
      <c r="A234" s="506"/>
      <c r="B234" s="506"/>
      <c r="C234" s="506"/>
      <c r="D234" s="506"/>
      <c r="E234" s="506"/>
      <c r="F234" s="506"/>
      <c r="G234" s="506"/>
      <c r="H234" s="506"/>
      <c r="I234" s="506"/>
      <c r="J234" s="506"/>
      <c r="K234" s="506"/>
    </row>
    <row r="235" spans="1:11" ht="0" hidden="1" customHeight="1" x14ac:dyDescent="0.2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</row>
    <row r="236" spans="1:11" ht="0" hidden="1" customHeight="1" x14ac:dyDescent="0.2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</row>
    <row r="237" spans="1:11" ht="0" hidden="1" customHeight="1" x14ac:dyDescent="0.2">
      <c r="A237" s="506"/>
      <c r="B237" s="506"/>
      <c r="C237" s="506"/>
      <c r="D237" s="506"/>
      <c r="E237" s="506"/>
      <c r="F237" s="506"/>
      <c r="G237" s="506"/>
      <c r="H237" s="506"/>
      <c r="I237" s="506"/>
      <c r="J237" s="506"/>
      <c r="K237" s="506"/>
    </row>
    <row r="238" spans="1:11" ht="0" hidden="1" customHeight="1" x14ac:dyDescent="0.2">
      <c r="A238" s="506"/>
      <c r="B238" s="506"/>
      <c r="C238" s="506"/>
      <c r="D238" s="506"/>
      <c r="E238" s="506"/>
      <c r="F238" s="506"/>
      <c r="G238" s="506"/>
      <c r="H238" s="506"/>
      <c r="I238" s="506"/>
      <c r="J238" s="506"/>
      <c r="K238" s="506"/>
    </row>
    <row r="239" spans="1:11" ht="0" hidden="1" customHeight="1" x14ac:dyDescent="0.2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</row>
    <row r="240" spans="1:11" ht="0" hidden="1" customHeight="1" x14ac:dyDescent="0.2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</row>
    <row r="241" spans="1:11" ht="0" hidden="1" customHeight="1" x14ac:dyDescent="0.2">
      <c r="A241" s="506"/>
      <c r="B241" s="506"/>
      <c r="C241" s="506"/>
      <c r="D241" s="506"/>
      <c r="E241" s="506"/>
      <c r="F241" s="506"/>
      <c r="G241" s="506"/>
      <c r="H241" s="506"/>
      <c r="I241" s="506"/>
      <c r="J241" s="506"/>
      <c r="K241" s="506"/>
    </row>
    <row r="242" spans="1:11" ht="0" hidden="1" customHeight="1" x14ac:dyDescent="0.2">
      <c r="A242" s="506"/>
      <c r="B242" s="506"/>
      <c r="C242" s="506"/>
      <c r="D242" s="506"/>
      <c r="E242" s="506"/>
      <c r="F242" s="506"/>
      <c r="G242" s="506"/>
      <c r="H242" s="506"/>
      <c r="I242" s="506"/>
      <c r="J242" s="506"/>
      <c r="K242" s="506"/>
    </row>
    <row r="243" spans="1:11" ht="0" hidden="1" customHeight="1" x14ac:dyDescent="0.2">
      <c r="A243" s="506"/>
      <c r="B243" s="506"/>
      <c r="C243" s="506"/>
      <c r="D243" s="506"/>
      <c r="E243" s="506"/>
      <c r="F243" s="506"/>
      <c r="G243" s="506"/>
      <c r="H243" s="506"/>
      <c r="I243" s="506"/>
      <c r="J243" s="506"/>
      <c r="K243" s="506"/>
    </row>
    <row r="244" spans="1:11" ht="0" hidden="1" customHeight="1" x14ac:dyDescent="0.2">
      <c r="A244" s="506"/>
      <c r="B244" s="506"/>
      <c r="C244" s="506"/>
      <c r="D244" s="506"/>
      <c r="E244" s="506"/>
      <c r="F244" s="506"/>
      <c r="G244" s="506"/>
      <c r="H244" s="506"/>
      <c r="I244" s="506"/>
      <c r="J244" s="506"/>
      <c r="K244" s="506"/>
    </row>
    <row r="245" spans="1:11" ht="0" hidden="1" customHeight="1" x14ac:dyDescent="0.2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</row>
    <row r="246" spans="1:11" ht="0" hidden="1" customHeight="1" x14ac:dyDescent="0.2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</row>
    <row r="247" spans="1:11" ht="0" hidden="1" customHeight="1" x14ac:dyDescent="0.2">
      <c r="A247" s="506"/>
      <c r="B247" s="506"/>
      <c r="C247" s="506"/>
      <c r="D247" s="506"/>
      <c r="E247" s="506"/>
      <c r="F247" s="506"/>
      <c r="G247" s="506"/>
      <c r="H247" s="506"/>
      <c r="I247" s="506"/>
      <c r="J247" s="506"/>
      <c r="K247" s="506"/>
    </row>
    <row r="248" spans="1:11" ht="0" hidden="1" customHeight="1" x14ac:dyDescent="0.2">
      <c r="A248" s="506"/>
      <c r="B248" s="506"/>
      <c r="C248" s="506"/>
      <c r="D248" s="506"/>
      <c r="E248" s="506"/>
      <c r="F248" s="506"/>
      <c r="G248" s="506"/>
      <c r="H248" s="506"/>
      <c r="I248" s="506"/>
      <c r="J248" s="506"/>
      <c r="K248" s="506"/>
    </row>
    <row r="249" spans="1:11" ht="0" hidden="1" customHeight="1" x14ac:dyDescent="0.2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</row>
    <row r="250" spans="1:11" ht="0" hidden="1" customHeight="1" x14ac:dyDescent="0.2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</row>
    <row r="251" spans="1:11" ht="0" hidden="1" customHeight="1" x14ac:dyDescent="0.2">
      <c r="A251" s="506"/>
      <c r="B251" s="506"/>
      <c r="C251" s="506"/>
      <c r="D251" s="506"/>
      <c r="E251" s="506"/>
      <c r="F251" s="506"/>
      <c r="G251" s="506"/>
      <c r="H251" s="506"/>
      <c r="I251" s="506"/>
      <c r="J251" s="506"/>
      <c r="K251" s="506"/>
    </row>
    <row r="252" spans="1:11" ht="0" hidden="1" customHeight="1" x14ac:dyDescent="0.2">
      <c r="A252" s="506"/>
      <c r="B252" s="506"/>
      <c r="C252" s="506"/>
      <c r="D252" s="506"/>
      <c r="E252" s="506"/>
      <c r="F252" s="506"/>
      <c r="G252" s="506"/>
      <c r="H252" s="506"/>
      <c r="I252" s="506"/>
      <c r="J252" s="506"/>
      <c r="K252" s="506"/>
    </row>
    <row r="253" spans="1:11" ht="0" hidden="1" customHeight="1" x14ac:dyDescent="0.2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</row>
    <row r="254" spans="1:11" ht="0" hidden="1" customHeight="1" x14ac:dyDescent="0.2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</row>
    <row r="255" spans="1:11" ht="0" hidden="1" customHeight="1" x14ac:dyDescent="0.2">
      <c r="A255" s="506"/>
      <c r="B255" s="506"/>
      <c r="C255" s="506"/>
      <c r="D255" s="506"/>
      <c r="E255" s="506"/>
      <c r="F255" s="506"/>
      <c r="G255" s="506"/>
      <c r="H255" s="506"/>
      <c r="I255" s="506"/>
      <c r="J255" s="506"/>
      <c r="K255" s="506"/>
    </row>
    <row r="256" spans="1:11" ht="0" hidden="1" customHeight="1" x14ac:dyDescent="0.2">
      <c r="A256" s="506"/>
      <c r="B256" s="506"/>
      <c r="C256" s="506"/>
      <c r="D256" s="506"/>
      <c r="E256" s="506"/>
      <c r="F256" s="506"/>
      <c r="G256" s="506"/>
      <c r="H256" s="506"/>
      <c r="I256" s="506"/>
      <c r="J256" s="506"/>
      <c r="K256" s="506"/>
    </row>
    <row r="257" spans="1:11" ht="0" hidden="1" customHeight="1" x14ac:dyDescent="0.2">
      <c r="A257" s="506"/>
      <c r="B257" s="506"/>
      <c r="C257" s="506"/>
      <c r="D257" s="506"/>
      <c r="E257" s="506"/>
      <c r="F257" s="506"/>
      <c r="G257" s="506"/>
      <c r="H257" s="506"/>
      <c r="I257" s="506"/>
      <c r="J257" s="506"/>
      <c r="K257" s="506"/>
    </row>
    <row r="258" spans="1:11" ht="0" hidden="1" customHeight="1" x14ac:dyDescent="0.2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</row>
    <row r="259" spans="1:11" ht="0" hidden="1" customHeight="1" x14ac:dyDescent="0.2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</row>
    <row r="260" spans="1:11" ht="0" hidden="1" customHeight="1" x14ac:dyDescent="0.2">
      <c r="A260" s="506"/>
      <c r="B260" s="506"/>
      <c r="C260" s="506"/>
      <c r="D260" s="506"/>
      <c r="E260" s="506"/>
      <c r="F260" s="506"/>
      <c r="G260" s="506"/>
      <c r="H260" s="506"/>
      <c r="I260" s="506"/>
      <c r="J260" s="506"/>
      <c r="K260" s="506"/>
    </row>
    <row r="261" spans="1:11" ht="0" hidden="1" customHeight="1" x14ac:dyDescent="0.2">
      <c r="A261" s="506"/>
      <c r="B261" s="506"/>
      <c r="C261" s="506"/>
      <c r="D261" s="506"/>
      <c r="E261" s="506"/>
      <c r="F261" s="506"/>
      <c r="G261" s="506"/>
      <c r="H261" s="506"/>
      <c r="I261" s="506"/>
      <c r="J261" s="506"/>
      <c r="K261" s="506"/>
    </row>
    <row r="262" spans="1:11" ht="0" hidden="1" customHeight="1" x14ac:dyDescent="0.2">
      <c r="A262" s="506"/>
      <c r="B262" s="506"/>
      <c r="C262" s="506"/>
      <c r="D262" s="506"/>
      <c r="E262" s="506"/>
      <c r="F262" s="506"/>
      <c r="G262" s="506"/>
      <c r="H262" s="506"/>
      <c r="I262" s="506"/>
      <c r="J262" s="506"/>
      <c r="K262" s="506"/>
    </row>
    <row r="263" spans="1:11" ht="0" hidden="1" customHeight="1" x14ac:dyDescent="0.2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</row>
    <row r="264" spans="1:11" ht="0" hidden="1" customHeight="1" x14ac:dyDescent="0.2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</row>
    <row r="265" spans="1:11" ht="0" hidden="1" customHeight="1" x14ac:dyDescent="0.2">
      <c r="A265" s="506"/>
      <c r="B265" s="506"/>
      <c r="C265" s="506"/>
      <c r="D265" s="506"/>
      <c r="E265" s="506"/>
      <c r="F265" s="506"/>
      <c r="G265" s="506"/>
      <c r="H265" s="506"/>
      <c r="I265" s="506"/>
      <c r="J265" s="506"/>
      <c r="K265" s="506"/>
    </row>
    <row r="266" spans="1:11" ht="0" hidden="1" customHeight="1" x14ac:dyDescent="0.2">
      <c r="A266" s="506"/>
      <c r="B266" s="506"/>
      <c r="C266" s="506"/>
      <c r="D266" s="506"/>
      <c r="E266" s="506"/>
      <c r="F266" s="506"/>
      <c r="G266" s="506"/>
      <c r="H266" s="506"/>
      <c r="I266" s="506"/>
      <c r="J266" s="506"/>
      <c r="K266" s="506"/>
    </row>
    <row r="267" spans="1:11" ht="0" hidden="1" customHeight="1" x14ac:dyDescent="0.2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</row>
    <row r="268" spans="1:11" ht="0" hidden="1" customHeight="1" x14ac:dyDescent="0.2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</row>
    <row r="269" spans="1:11" ht="0" hidden="1" customHeight="1" x14ac:dyDescent="0.2">
      <c r="A269" s="506"/>
      <c r="B269" s="506"/>
      <c r="C269" s="506"/>
      <c r="D269" s="506"/>
      <c r="E269" s="506"/>
      <c r="F269" s="506"/>
      <c r="G269" s="506"/>
      <c r="H269" s="506"/>
      <c r="I269" s="506"/>
      <c r="J269" s="506"/>
      <c r="K269" s="506"/>
    </row>
    <row r="270" spans="1:11" ht="0" hidden="1" customHeight="1" x14ac:dyDescent="0.2">
      <c r="A270" s="506"/>
      <c r="B270" s="506"/>
      <c r="C270" s="506"/>
      <c r="D270" s="506"/>
      <c r="E270" s="506"/>
      <c r="F270" s="506"/>
      <c r="G270" s="506"/>
      <c r="H270" s="506"/>
      <c r="I270" s="506"/>
      <c r="J270" s="506"/>
      <c r="K270" s="506"/>
    </row>
    <row r="271" spans="1:11" ht="0" hidden="1" customHeight="1" x14ac:dyDescent="0.2">
      <c r="A271" s="506"/>
      <c r="B271" s="506"/>
      <c r="C271" s="506"/>
      <c r="D271" s="506"/>
      <c r="E271" s="506"/>
      <c r="F271" s="506"/>
      <c r="G271" s="506"/>
      <c r="H271" s="506"/>
      <c r="I271" s="506"/>
      <c r="J271" s="506"/>
      <c r="K271" s="506"/>
    </row>
    <row r="272" spans="1:11" ht="0" hidden="1" customHeight="1" x14ac:dyDescent="0.2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</row>
    <row r="273" spans="1:11" ht="0" hidden="1" customHeight="1" x14ac:dyDescent="0.2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</row>
    <row r="274" spans="1:11" ht="0" hidden="1" customHeight="1" x14ac:dyDescent="0.2">
      <c r="A274" s="506"/>
      <c r="B274" s="506"/>
      <c r="C274" s="506"/>
      <c r="D274" s="506"/>
      <c r="E274" s="506"/>
      <c r="F274" s="506"/>
      <c r="G274" s="506"/>
      <c r="H274" s="506"/>
      <c r="I274" s="506"/>
      <c r="J274" s="506"/>
      <c r="K274" s="506"/>
    </row>
    <row r="275" spans="1:11" ht="0" hidden="1" customHeight="1" x14ac:dyDescent="0.2">
      <c r="A275" s="506"/>
      <c r="B275" s="506"/>
      <c r="C275" s="506"/>
      <c r="D275" s="506"/>
      <c r="E275" s="506"/>
      <c r="F275" s="506"/>
      <c r="G275" s="506"/>
      <c r="H275" s="506"/>
      <c r="I275" s="506"/>
      <c r="J275" s="506"/>
      <c r="K275" s="506"/>
    </row>
    <row r="276" spans="1:11" ht="0" hidden="1" customHeight="1" x14ac:dyDescent="0.2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</row>
    <row r="277" spans="1:11" ht="0" hidden="1" customHeight="1" x14ac:dyDescent="0.2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</row>
    <row r="278" spans="1:11" ht="0" hidden="1" customHeight="1" x14ac:dyDescent="0.2">
      <c r="A278" s="506"/>
      <c r="B278" s="506"/>
      <c r="C278" s="506"/>
      <c r="D278" s="506"/>
      <c r="E278" s="506"/>
      <c r="F278" s="506"/>
      <c r="G278" s="506"/>
      <c r="H278" s="506"/>
      <c r="I278" s="506"/>
      <c r="J278" s="506"/>
      <c r="K278" s="506"/>
    </row>
    <row r="279" spans="1:11" ht="0" hidden="1" customHeight="1" x14ac:dyDescent="0.2">
      <c r="A279" s="506"/>
      <c r="B279" s="506"/>
      <c r="C279" s="506"/>
      <c r="D279" s="506"/>
      <c r="E279" s="506"/>
      <c r="F279" s="506"/>
      <c r="G279" s="506"/>
      <c r="H279" s="506"/>
      <c r="I279" s="506"/>
      <c r="J279" s="506"/>
      <c r="K279" s="506"/>
    </row>
    <row r="280" spans="1:11" ht="0" hidden="1" customHeight="1" x14ac:dyDescent="0.2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</row>
    <row r="281" spans="1:11" ht="0" hidden="1" customHeight="1" x14ac:dyDescent="0.2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</row>
    <row r="282" spans="1:11" ht="0" hidden="1" customHeight="1" x14ac:dyDescent="0.2">
      <c r="A282" s="506"/>
      <c r="B282" s="506"/>
      <c r="C282" s="506"/>
      <c r="D282" s="506"/>
      <c r="E282" s="506"/>
      <c r="F282" s="506"/>
      <c r="G282" s="506"/>
      <c r="H282" s="506"/>
      <c r="I282" s="506"/>
      <c r="J282" s="506"/>
      <c r="K282" s="506"/>
    </row>
    <row r="283" spans="1:11" ht="0" hidden="1" customHeight="1" x14ac:dyDescent="0.2">
      <c r="A283" s="506"/>
      <c r="B283" s="506"/>
      <c r="C283" s="506"/>
      <c r="D283" s="506"/>
      <c r="E283" s="506"/>
      <c r="F283" s="506"/>
      <c r="G283" s="506"/>
      <c r="H283" s="506"/>
      <c r="I283" s="506"/>
      <c r="J283" s="506"/>
      <c r="K283" s="506"/>
    </row>
    <row r="284" spans="1:11" ht="0" hidden="1" customHeight="1" x14ac:dyDescent="0.2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</row>
    <row r="285" spans="1:11" ht="0" hidden="1" customHeight="1" x14ac:dyDescent="0.2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</row>
    <row r="286" spans="1:11" ht="0" hidden="1" customHeight="1" x14ac:dyDescent="0.2">
      <c r="A286" s="506"/>
      <c r="B286" s="506"/>
      <c r="C286" s="506"/>
      <c r="D286" s="506"/>
      <c r="E286" s="506"/>
      <c r="F286" s="506"/>
      <c r="G286" s="506"/>
      <c r="H286" s="506"/>
      <c r="I286" s="506"/>
      <c r="J286" s="506"/>
      <c r="K286" s="506"/>
    </row>
    <row r="287" spans="1:11" ht="0" hidden="1" customHeight="1" x14ac:dyDescent="0.2">
      <c r="A287" s="506"/>
      <c r="B287" s="506"/>
      <c r="C287" s="506"/>
      <c r="D287" s="506"/>
      <c r="E287" s="506"/>
      <c r="F287" s="506"/>
      <c r="G287" s="506"/>
      <c r="H287" s="506"/>
      <c r="I287" s="506"/>
      <c r="J287" s="506"/>
      <c r="K287" s="506"/>
    </row>
    <row r="288" spans="1:11" ht="0" hidden="1" customHeight="1" x14ac:dyDescent="0.2">
      <c r="A288" s="506"/>
      <c r="B288" s="506"/>
      <c r="C288" s="506"/>
      <c r="D288" s="506"/>
      <c r="E288" s="506"/>
      <c r="F288" s="506"/>
      <c r="G288" s="506"/>
      <c r="H288" s="506"/>
      <c r="I288" s="506"/>
      <c r="J288" s="506"/>
      <c r="K288" s="506"/>
    </row>
    <row r="289" spans="1:11" ht="0" hidden="1" customHeight="1" x14ac:dyDescent="0.2">
      <c r="A289" s="506"/>
      <c r="B289" s="506"/>
      <c r="C289" s="506"/>
      <c r="D289" s="506"/>
      <c r="E289" s="506"/>
      <c r="F289" s="506"/>
      <c r="G289" s="506"/>
      <c r="H289" s="506"/>
      <c r="I289" s="506"/>
      <c r="J289" s="506"/>
      <c r="K289" s="506"/>
    </row>
    <row r="290" spans="1:11" ht="0" hidden="1" customHeight="1" x14ac:dyDescent="0.2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</row>
  </sheetData>
  <sheetProtection formatCells="0" formatColumns="0" formatRows="0"/>
  <mergeCells count="28">
    <mergeCell ref="E16:F16"/>
    <mergeCell ref="A2:B6"/>
    <mergeCell ref="C2:K2"/>
    <mergeCell ref="C3:K3"/>
    <mergeCell ref="C4:K4"/>
    <mergeCell ref="C5:D5"/>
    <mergeCell ref="E5:F5"/>
    <mergeCell ref="G5:I5"/>
    <mergeCell ref="J5:K5"/>
    <mergeCell ref="C6:D6"/>
    <mergeCell ref="E6:F6"/>
    <mergeCell ref="G6:I6"/>
    <mergeCell ref="J6:K6"/>
    <mergeCell ref="A8:A9"/>
    <mergeCell ref="B9:D9"/>
    <mergeCell ref="B10:C10"/>
    <mergeCell ref="B47:K48"/>
    <mergeCell ref="B19:C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K21"/>
  </mergeCells>
  <conditionalFormatting sqref="B23:B26">
    <cfRule type="cellIs" dxfId="677" priority="13" operator="equal">
      <formula>"MB"</formula>
    </cfRule>
    <cfRule type="cellIs" dxfId="676" priority="14" operator="equal">
      <formula>"MDL"</formula>
    </cfRule>
    <cfRule type="cellIs" dxfId="675" priority="15" operator="equal">
      <formula>"PQL"</formula>
    </cfRule>
    <cfRule type="cellIs" dxfId="674" priority="16" operator="equal">
      <formula>"LCSD"</formula>
    </cfRule>
    <cfRule type="cellIs" dxfId="673" priority="17" operator="equal">
      <formula>"LCS"</formula>
    </cfRule>
  </conditionalFormatting>
  <conditionalFormatting sqref="B27:B46">
    <cfRule type="cellIs" dxfId="672" priority="1" operator="equal">
      <formula>"LCS2"</formula>
    </cfRule>
    <cfRule type="cellIs" dxfId="671" priority="2" operator="equal">
      <formula>"MSD"</formula>
    </cfRule>
    <cfRule type="cellIs" dxfId="670" priority="3" operator="equal">
      <formula>"MB"</formula>
    </cfRule>
    <cfRule type="cellIs" dxfId="669" priority="4" operator="equal">
      <formula>"MSD"</formula>
    </cfRule>
    <cfRule type="cellIs" dxfId="668" priority="5" operator="equal">
      <formula>"MS"</formula>
    </cfRule>
    <cfRule type="cellIs" dxfId="667" priority="6" operator="equal">
      <formula>"MDL"</formula>
    </cfRule>
    <cfRule type="cellIs" dxfId="666" priority="7" operator="equal">
      <formula>"PQL"</formula>
    </cfRule>
    <cfRule type="cellIs" dxfId="665" priority="8" operator="equal">
      <formula>"LCS2"</formula>
    </cfRule>
    <cfRule type="cellIs" dxfId="664" priority="9" operator="equal">
      <formula>"LCSD"</formula>
    </cfRule>
    <cfRule type="cellIs" dxfId="663" priority="10" operator="equal">
      <formula>"LCS"</formula>
    </cfRule>
    <cfRule type="cellIs" dxfId="662" priority="11" operator="equal">
      <formula>"LCS"</formula>
    </cfRule>
    <cfRule type="cellIs" dxfId="661" priority="12" operator="equal">
      <formula>"BLANK"</formula>
    </cfRule>
  </conditionalFormatting>
  <conditionalFormatting sqref="H22:I46">
    <cfRule type="cellIs" dxfId="660" priority="23" operator="greaterThan">
      <formula>100</formula>
    </cfRule>
    <cfRule type="cellIs" dxfId="659" priority="24" operator="between">
      <formula>10</formula>
      <formula>99.9</formula>
    </cfRule>
    <cfRule type="cellIs" dxfId="658" priority="25" operator="between">
      <formula>1</formula>
      <formula>9.99</formula>
    </cfRule>
    <cfRule type="cellIs" dxfId="657" priority="26" operator="between">
      <formula>0.1</formula>
      <formula>0.999</formula>
    </cfRule>
    <cfRule type="cellIs" dxfId="656" priority="27" operator="between">
      <formula>0</formula>
      <formula>0.0999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DE8-30A9-418E-ADF5-E6FF05A62CFA}">
  <sheetPr codeName="Hoja19">
    <tabColor rgb="FF92D050"/>
  </sheetPr>
  <dimension ref="A1:K18"/>
  <sheetViews>
    <sheetView showGridLines="0" workbookViewId="0">
      <selection sqref="A1:XFD1048576"/>
    </sheetView>
  </sheetViews>
  <sheetFormatPr baseColWidth="10" defaultColWidth="10.6640625" defaultRowHeight="15" x14ac:dyDescent="0.25"/>
  <cols>
    <col min="1" max="1" width="2.6640625" style="208" customWidth="1"/>
    <col min="2" max="2" width="16.5" style="208" customWidth="1"/>
    <col min="3" max="3" width="16.6640625" style="208" customWidth="1"/>
    <col min="4" max="4" width="19.5" style="208" customWidth="1"/>
    <col min="5" max="5" width="14.33203125" style="208" customWidth="1"/>
    <col min="6" max="6" width="16" style="208" customWidth="1"/>
    <col min="7" max="7" width="18.83203125" style="208" customWidth="1"/>
    <col min="8" max="16384" width="10.6640625" style="208"/>
  </cols>
  <sheetData>
    <row r="1" spans="1:11" s="395" customFormat="1" ht="20.25" customHeight="1" x14ac:dyDescent="0.2">
      <c r="A1" s="1112" t="e" vm="1">
        <v>#VALUE!</v>
      </c>
      <c r="B1" s="1112"/>
      <c r="C1" s="1164" t="s">
        <v>170</v>
      </c>
      <c r="D1" s="1164"/>
      <c r="E1" s="1164"/>
      <c r="F1" s="1164"/>
      <c r="G1" s="1164"/>
      <c r="H1" s="1164"/>
      <c r="I1" s="1164"/>
      <c r="J1" s="1164"/>
      <c r="K1" s="1164"/>
    </row>
    <row r="2" spans="1:11" s="395" customFormat="1" ht="20.25" customHeight="1" x14ac:dyDescent="0.2">
      <c r="A2" s="1113"/>
      <c r="B2" s="1113"/>
      <c r="C2" s="1164" t="s">
        <v>171</v>
      </c>
      <c r="D2" s="1164"/>
      <c r="E2" s="1164"/>
      <c r="F2" s="1164"/>
      <c r="G2" s="1164"/>
      <c r="H2" s="1164"/>
      <c r="I2" s="1164"/>
      <c r="J2" s="1164"/>
      <c r="K2" s="1164"/>
    </row>
    <row r="3" spans="1:11" s="395" customFormat="1" ht="20.25" customHeight="1" x14ac:dyDescent="0.2">
      <c r="A3" s="1113"/>
      <c r="B3" s="1113"/>
      <c r="C3" s="1047" t="s">
        <v>385</v>
      </c>
      <c r="D3" s="1047"/>
      <c r="E3" s="1047"/>
      <c r="F3" s="1047"/>
      <c r="G3" s="1047"/>
      <c r="H3" s="1047"/>
      <c r="I3" s="1047"/>
      <c r="J3" s="1047"/>
      <c r="K3" s="1047"/>
    </row>
    <row r="4" spans="1:11" s="395" customFormat="1" ht="20.25" customHeight="1" x14ac:dyDescent="0.2">
      <c r="A4" s="1113"/>
      <c r="B4" s="1113"/>
      <c r="C4" s="1165"/>
      <c r="D4" s="1165"/>
      <c r="E4" s="1080"/>
      <c r="F4" s="1080"/>
      <c r="G4" s="1166" t="s">
        <v>235</v>
      </c>
      <c r="H4" s="1166"/>
      <c r="I4" s="1166"/>
      <c r="J4" s="1118">
        <v>45244</v>
      </c>
      <c r="K4" s="1118"/>
    </row>
    <row r="5" spans="1:11" s="395" customFormat="1" ht="20.25" customHeight="1" x14ac:dyDescent="0.2">
      <c r="A5" s="1114"/>
      <c r="B5" s="1114"/>
      <c r="C5" s="1166" t="s">
        <v>173</v>
      </c>
      <c r="D5" s="1166"/>
      <c r="E5" s="1082">
        <v>1</v>
      </c>
      <c r="F5" s="1082"/>
      <c r="G5" s="1166" t="s">
        <v>236</v>
      </c>
      <c r="H5" s="1166"/>
      <c r="I5" s="1166"/>
      <c r="J5" s="1051" t="s">
        <v>174</v>
      </c>
      <c r="K5" s="1051"/>
    </row>
    <row r="7" spans="1:11" x14ac:dyDescent="0.25">
      <c r="B7" s="18" t="s">
        <v>138</v>
      </c>
      <c r="C7" s="18" t="s">
        <v>400</v>
      </c>
      <c r="D7" s="18" t="s">
        <v>401</v>
      </c>
      <c r="E7" s="18" t="s">
        <v>402</v>
      </c>
      <c r="F7" s="19" t="s">
        <v>31</v>
      </c>
    </row>
    <row r="8" spans="1:11" x14ac:dyDescent="0.25">
      <c r="B8" s="641"/>
      <c r="C8" s="642"/>
      <c r="D8" s="642"/>
      <c r="E8" s="642"/>
      <c r="F8" s="20" t="str">
        <f>IF(B8="","",(C8*D8)/(53*E8))</f>
        <v/>
      </c>
    </row>
    <row r="9" spans="1:11" x14ac:dyDescent="0.25">
      <c r="B9" s="641"/>
      <c r="C9" s="642"/>
      <c r="D9" s="642"/>
      <c r="E9" s="642"/>
      <c r="F9" s="20" t="str">
        <f t="shared" ref="F9:F10" si="0">IF(B9="","",(C9*D9)/(53*E9))</f>
        <v/>
      </c>
    </row>
    <row r="10" spans="1:11" x14ac:dyDescent="0.25">
      <c r="B10" s="641"/>
      <c r="C10" s="642"/>
      <c r="D10" s="642"/>
      <c r="E10" s="642"/>
      <c r="F10" s="20" t="str">
        <f t="shared" si="0"/>
        <v/>
      </c>
    </row>
    <row r="12" spans="1:11" ht="15.75" thickBot="1" x14ac:dyDescent="0.3">
      <c r="B12" s="329"/>
      <c r="C12" s="204" t="s">
        <v>320</v>
      </c>
      <c r="D12" s="204"/>
      <c r="E12" s="204" t="s">
        <v>321</v>
      </c>
      <c r="F12" s="350"/>
      <c r="G12" s="350"/>
    </row>
    <row r="13" spans="1:11" x14ac:dyDescent="0.25">
      <c r="B13" s="353" t="s">
        <v>322</v>
      </c>
      <c r="C13" s="354"/>
      <c r="D13" s="355"/>
      <c r="E13" s="486"/>
      <c r="F13" s="1162" t="s">
        <v>323</v>
      </c>
      <c r="G13" s="1163"/>
    </row>
    <row r="14" spans="1:11" ht="15.75" thickBot="1" x14ac:dyDescent="0.3">
      <c r="B14" s="353" t="s">
        <v>324</v>
      </c>
      <c r="C14" s="358"/>
      <c r="D14" s="398"/>
      <c r="E14" s="360"/>
      <c r="F14" s="361" t="s">
        <v>613</v>
      </c>
      <c r="G14" s="362" t="s">
        <v>614</v>
      </c>
    </row>
    <row r="16" spans="1:11" x14ac:dyDescent="0.25">
      <c r="B16" s="397" t="s">
        <v>325</v>
      </c>
      <c r="C16" s="643"/>
      <c r="D16" s="644" t="s">
        <v>326</v>
      </c>
    </row>
    <row r="18" spans="2:2" x14ac:dyDescent="0.25">
      <c r="B18" s="353" t="s">
        <v>628</v>
      </c>
    </row>
  </sheetData>
  <mergeCells count="13">
    <mergeCell ref="G5:I5"/>
    <mergeCell ref="J5:K5"/>
    <mergeCell ref="F13:G13"/>
    <mergeCell ref="A1:B5"/>
    <mergeCell ref="C1:K1"/>
    <mergeCell ref="C2:K2"/>
    <mergeCell ref="C3:K3"/>
    <mergeCell ref="C4:D4"/>
    <mergeCell ref="E4:F4"/>
    <mergeCell ref="G4:I4"/>
    <mergeCell ref="J4:K4"/>
    <mergeCell ref="C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B1:BM43"/>
  <sheetViews>
    <sheetView showGridLines="0" view="pageBreakPreview" topLeftCell="H8" zoomScale="55" zoomScaleNormal="80" zoomScaleSheetLayoutView="55" workbookViewId="0">
      <selection activeCell="AA12" sqref="AA12:AA14"/>
    </sheetView>
  </sheetViews>
  <sheetFormatPr baseColWidth="10" defaultColWidth="12" defaultRowHeight="15" x14ac:dyDescent="0.25"/>
  <cols>
    <col min="1" max="1" width="2.83203125" style="706" customWidth="1"/>
    <col min="2" max="2" width="7.33203125" style="706" customWidth="1"/>
    <col min="3" max="3" width="30.33203125" style="706" customWidth="1"/>
    <col min="4" max="4" width="32.1640625" style="706" customWidth="1"/>
    <col min="5" max="5" width="21.83203125" style="706" customWidth="1"/>
    <col min="6" max="6" width="17.83203125" style="706" customWidth="1"/>
    <col min="7" max="7" width="20.5" style="706" bestFit="1" customWidth="1"/>
    <col min="8" max="8" width="19.5" style="706" bestFit="1" customWidth="1"/>
    <col min="9" max="50" width="8.5" style="706" customWidth="1"/>
    <col min="51" max="53" width="7" style="706" customWidth="1"/>
    <col min="54" max="54" width="12" style="706" customWidth="1"/>
    <col min="55" max="55" width="13.1640625" style="706" customWidth="1"/>
    <col min="56" max="163" width="12" style="706" customWidth="1"/>
    <col min="164" max="16384" width="12" style="706"/>
  </cols>
  <sheetData>
    <row r="1" spans="2:65" ht="16.5" customHeight="1" x14ac:dyDescent="0.25">
      <c r="B1" s="867" t="s">
        <v>0</v>
      </c>
      <c r="C1" s="841"/>
      <c r="D1" s="841"/>
    </row>
    <row r="2" spans="2:65" ht="16.5" customHeight="1" x14ac:dyDescent="0.25">
      <c r="B2" s="841"/>
      <c r="C2" s="841"/>
      <c r="D2" s="841"/>
    </row>
    <row r="3" spans="2:65" ht="36" customHeight="1" x14ac:dyDescent="0.25">
      <c r="B3" s="832" t="s">
        <v>1</v>
      </c>
      <c r="C3" s="833"/>
      <c r="D3" s="866" t="s">
        <v>2</v>
      </c>
      <c r="E3" s="833"/>
      <c r="F3" s="833"/>
      <c r="G3" s="833"/>
      <c r="H3" s="835"/>
      <c r="I3" s="875"/>
      <c r="J3" s="876"/>
      <c r="K3" s="876"/>
      <c r="L3" s="876"/>
      <c r="M3" s="876"/>
      <c r="N3" s="843" t="s">
        <v>3</v>
      </c>
      <c r="O3" s="844"/>
      <c r="P3" s="844"/>
      <c r="Q3" s="844"/>
      <c r="R3" s="844"/>
      <c r="S3" s="845"/>
      <c r="T3" s="845"/>
      <c r="U3" s="845"/>
      <c r="V3" s="845"/>
      <c r="W3" s="845"/>
      <c r="X3" s="845"/>
      <c r="Y3" s="845"/>
      <c r="Z3" s="845"/>
      <c r="AA3" s="845"/>
      <c r="AB3" s="845"/>
      <c r="AC3" s="845"/>
      <c r="AD3" s="845"/>
      <c r="AE3" s="845"/>
      <c r="AF3" s="845"/>
      <c r="AG3" s="845"/>
      <c r="AH3" s="845"/>
      <c r="AI3" s="845"/>
      <c r="AJ3" s="845"/>
      <c r="AK3" s="845"/>
      <c r="AL3" s="845"/>
      <c r="AM3" s="845"/>
      <c r="AN3" s="845"/>
      <c r="AO3" s="845"/>
      <c r="AP3" s="845"/>
      <c r="AQ3" s="845"/>
      <c r="AR3" s="845"/>
      <c r="AS3" s="844"/>
      <c r="AT3" s="844"/>
      <c r="AU3" s="844"/>
      <c r="AV3" s="844"/>
      <c r="AW3" s="844"/>
      <c r="AX3" s="846"/>
      <c r="AY3" s="881" t="s">
        <v>4</v>
      </c>
      <c r="AZ3" s="833"/>
      <c r="BA3" s="837">
        <v>2503014</v>
      </c>
      <c r="BB3" s="833"/>
      <c r="BC3" s="707" t="s">
        <v>5</v>
      </c>
      <c r="BD3" s="708"/>
      <c r="BE3" s="707" t="s">
        <v>6</v>
      </c>
      <c r="BF3" s="709"/>
      <c r="BG3" s="710"/>
    </row>
    <row r="4" spans="2:65" ht="36" customHeight="1" x14ac:dyDescent="0.25">
      <c r="B4" s="832" t="s">
        <v>7</v>
      </c>
      <c r="C4" s="833"/>
      <c r="D4" s="866" t="s">
        <v>8</v>
      </c>
      <c r="E4" s="833"/>
      <c r="F4" s="833"/>
      <c r="G4" s="833"/>
      <c r="H4" s="835"/>
      <c r="I4" s="877"/>
      <c r="J4" s="878"/>
      <c r="K4" s="878"/>
      <c r="L4" s="878"/>
      <c r="M4" s="878"/>
      <c r="N4" s="841"/>
      <c r="O4" s="841"/>
      <c r="P4" s="841"/>
      <c r="Q4" s="841"/>
      <c r="R4" s="841"/>
      <c r="S4" s="841"/>
      <c r="T4" s="841"/>
      <c r="U4" s="841"/>
      <c r="V4" s="841"/>
      <c r="W4" s="841"/>
      <c r="X4" s="841"/>
      <c r="Y4" s="841"/>
      <c r="Z4" s="841"/>
      <c r="AA4" s="841"/>
      <c r="AB4" s="841"/>
      <c r="AC4" s="841"/>
      <c r="AD4" s="841"/>
      <c r="AE4" s="841"/>
      <c r="AF4" s="841"/>
      <c r="AG4" s="841"/>
      <c r="AH4" s="841"/>
      <c r="AI4" s="841"/>
      <c r="AJ4" s="841"/>
      <c r="AK4" s="841"/>
      <c r="AL4" s="841"/>
      <c r="AM4" s="841"/>
      <c r="AN4" s="841"/>
      <c r="AO4" s="841"/>
      <c r="AP4" s="841"/>
      <c r="AQ4" s="841"/>
      <c r="AR4" s="841"/>
      <c r="AS4" s="841"/>
      <c r="AT4" s="841"/>
      <c r="AU4" s="841"/>
      <c r="AV4" s="841"/>
      <c r="AW4" s="841"/>
      <c r="AX4" s="842"/>
      <c r="AY4" s="840" t="s">
        <v>9</v>
      </c>
      <c r="AZ4" s="841"/>
      <c r="BA4" s="841"/>
      <c r="BB4" s="841"/>
      <c r="BC4" s="841"/>
      <c r="BD4" s="841"/>
      <c r="BE4" s="841"/>
      <c r="BF4" s="842"/>
      <c r="BG4" s="710"/>
    </row>
    <row r="5" spans="2:65" ht="36" customHeight="1" x14ac:dyDescent="0.25">
      <c r="B5" s="832" t="s">
        <v>10</v>
      </c>
      <c r="C5" s="833"/>
      <c r="D5" s="866" t="s">
        <v>11</v>
      </c>
      <c r="E5" s="833"/>
      <c r="F5" s="833"/>
      <c r="G5" s="833"/>
      <c r="H5" s="835"/>
      <c r="I5" s="877"/>
      <c r="J5" s="878"/>
      <c r="K5" s="878"/>
      <c r="L5" s="878"/>
      <c r="M5" s="878"/>
      <c r="N5" s="847" t="s">
        <v>12</v>
      </c>
      <c r="O5" s="841"/>
      <c r="P5" s="841"/>
      <c r="Q5" s="841"/>
      <c r="R5" s="841"/>
      <c r="S5" s="841"/>
      <c r="T5" s="841"/>
      <c r="U5" s="841"/>
      <c r="V5" s="841"/>
      <c r="W5" s="841"/>
      <c r="X5" s="841"/>
      <c r="Y5" s="841"/>
      <c r="Z5" s="841"/>
      <c r="AA5" s="841"/>
      <c r="AB5" s="841"/>
      <c r="AC5" s="841"/>
      <c r="AD5" s="841"/>
      <c r="AE5" s="841"/>
      <c r="AF5" s="841"/>
      <c r="AG5" s="841"/>
      <c r="AH5" s="841"/>
      <c r="AI5" s="841"/>
      <c r="AJ5" s="841"/>
      <c r="AK5" s="841"/>
      <c r="AL5" s="841"/>
      <c r="AM5" s="841"/>
      <c r="AN5" s="841"/>
      <c r="AO5" s="841"/>
      <c r="AP5" s="841"/>
      <c r="AQ5" s="841"/>
      <c r="AR5" s="841"/>
      <c r="AS5" s="841"/>
      <c r="AT5" s="841"/>
      <c r="AU5" s="841"/>
      <c r="AV5" s="841"/>
      <c r="AW5" s="841"/>
      <c r="AX5" s="842"/>
      <c r="AY5" s="885" t="s">
        <v>13</v>
      </c>
      <c r="AZ5" s="841"/>
      <c r="BA5" s="841"/>
      <c r="BB5" s="841"/>
      <c r="BC5" s="841"/>
      <c r="BD5" s="841"/>
      <c r="BE5" s="841"/>
      <c r="BF5" s="842"/>
      <c r="BG5" s="710"/>
    </row>
    <row r="6" spans="2:65" ht="36" customHeight="1" x14ac:dyDescent="0.25">
      <c r="B6" s="832" t="s">
        <v>14</v>
      </c>
      <c r="C6" s="833"/>
      <c r="D6" s="866" t="s">
        <v>15</v>
      </c>
      <c r="E6" s="833"/>
      <c r="F6" s="833"/>
      <c r="G6" s="833"/>
      <c r="H6" s="835"/>
      <c r="I6" s="877"/>
      <c r="J6" s="878"/>
      <c r="K6" s="878"/>
      <c r="L6" s="878"/>
      <c r="M6" s="878"/>
      <c r="N6" s="841"/>
      <c r="O6" s="841"/>
      <c r="P6" s="841"/>
      <c r="Q6" s="841"/>
      <c r="R6" s="841"/>
      <c r="S6" s="841"/>
      <c r="T6" s="841"/>
      <c r="U6" s="841"/>
      <c r="V6" s="841"/>
      <c r="W6" s="841"/>
      <c r="X6" s="841"/>
      <c r="Y6" s="841"/>
      <c r="Z6" s="841"/>
      <c r="AA6" s="841"/>
      <c r="AB6" s="841"/>
      <c r="AC6" s="841"/>
      <c r="AD6" s="841"/>
      <c r="AE6" s="841"/>
      <c r="AF6" s="841"/>
      <c r="AG6" s="841"/>
      <c r="AH6" s="841"/>
      <c r="AI6" s="841"/>
      <c r="AJ6" s="841"/>
      <c r="AK6" s="841"/>
      <c r="AL6" s="841"/>
      <c r="AM6" s="841"/>
      <c r="AN6" s="841"/>
      <c r="AO6" s="841"/>
      <c r="AP6" s="841"/>
      <c r="AQ6" s="841"/>
      <c r="AR6" s="841"/>
      <c r="AS6" s="841"/>
      <c r="AT6" s="841"/>
      <c r="AU6" s="841"/>
      <c r="AV6" s="841"/>
      <c r="AW6" s="841"/>
      <c r="AX6" s="842"/>
      <c r="AY6" s="840" t="s">
        <v>16</v>
      </c>
      <c r="AZ6" s="841"/>
      <c r="BA6" s="841"/>
      <c r="BB6" s="841"/>
      <c r="BC6" s="841"/>
      <c r="BD6" s="841"/>
      <c r="BE6" s="841"/>
      <c r="BF6" s="842"/>
      <c r="BG6" s="710"/>
    </row>
    <row r="7" spans="2:65" ht="36" customHeight="1" x14ac:dyDescent="0.25">
      <c r="B7" s="832" t="s">
        <v>17</v>
      </c>
      <c r="C7" s="833"/>
      <c r="D7" s="836" t="s">
        <v>18</v>
      </c>
      <c r="E7" s="833"/>
      <c r="F7" s="711" t="s">
        <v>19</v>
      </c>
      <c r="G7" s="871">
        <v>32003</v>
      </c>
      <c r="H7" s="835"/>
      <c r="I7" s="877"/>
      <c r="J7" s="878"/>
      <c r="K7" s="878"/>
      <c r="L7" s="878"/>
      <c r="M7" s="878"/>
      <c r="N7" s="847" t="s">
        <v>20</v>
      </c>
      <c r="O7" s="841"/>
      <c r="P7" s="841"/>
      <c r="Q7" s="841"/>
      <c r="R7" s="841"/>
      <c r="S7" s="841"/>
      <c r="T7" s="841"/>
      <c r="U7" s="841"/>
      <c r="V7" s="841"/>
      <c r="W7" s="841"/>
      <c r="X7" s="841"/>
      <c r="Y7" s="841"/>
      <c r="Z7" s="841"/>
      <c r="AA7" s="841"/>
      <c r="AB7" s="841"/>
      <c r="AC7" s="841"/>
      <c r="AD7" s="841"/>
      <c r="AE7" s="841"/>
      <c r="AF7" s="841"/>
      <c r="AG7" s="841"/>
      <c r="AH7" s="841"/>
      <c r="AI7" s="841"/>
      <c r="AJ7" s="841"/>
      <c r="AK7" s="841"/>
      <c r="AL7" s="841"/>
      <c r="AM7" s="841"/>
      <c r="AN7" s="841"/>
      <c r="AO7" s="841"/>
      <c r="AP7" s="841"/>
      <c r="AQ7" s="841"/>
      <c r="AR7" s="841"/>
      <c r="AS7" s="841"/>
      <c r="AT7" s="841"/>
      <c r="AU7" s="841"/>
      <c r="AV7" s="841"/>
      <c r="AW7" s="841"/>
      <c r="AX7" s="842"/>
      <c r="AY7" s="885" t="s">
        <v>18</v>
      </c>
      <c r="AZ7" s="841"/>
      <c r="BA7" s="841"/>
      <c r="BB7" s="841"/>
      <c r="BC7" s="841"/>
      <c r="BD7" s="841"/>
      <c r="BE7" s="841"/>
      <c r="BF7" s="842"/>
      <c r="BG7" s="710"/>
    </row>
    <row r="8" spans="2:65" ht="36" customHeight="1" x14ac:dyDescent="0.25">
      <c r="B8" s="832" t="s">
        <v>21</v>
      </c>
      <c r="C8" s="833"/>
      <c r="D8" s="712" t="s">
        <v>22</v>
      </c>
      <c r="E8" s="711" t="s">
        <v>23</v>
      </c>
      <c r="F8" s="866" t="s">
        <v>24</v>
      </c>
      <c r="G8" s="833"/>
      <c r="H8" s="835"/>
      <c r="I8" s="879"/>
      <c r="J8" s="880"/>
      <c r="K8" s="880"/>
      <c r="L8" s="880"/>
      <c r="M8" s="880"/>
      <c r="N8" s="883" t="s">
        <v>25</v>
      </c>
      <c r="O8" s="857"/>
      <c r="P8" s="857"/>
      <c r="Q8" s="857"/>
      <c r="R8" s="857"/>
      <c r="S8" s="884"/>
      <c r="T8" s="884"/>
      <c r="U8" s="884"/>
      <c r="V8" s="884"/>
      <c r="W8" s="884"/>
      <c r="X8" s="884"/>
      <c r="Y8" s="884"/>
      <c r="Z8" s="884"/>
      <c r="AA8" s="884"/>
      <c r="AB8" s="884"/>
      <c r="AC8" s="884"/>
      <c r="AD8" s="884"/>
      <c r="AE8" s="884"/>
      <c r="AF8" s="884"/>
      <c r="AG8" s="884"/>
      <c r="AH8" s="884"/>
      <c r="AI8" s="884"/>
      <c r="AJ8" s="884"/>
      <c r="AK8" s="884"/>
      <c r="AL8" s="884"/>
      <c r="AM8" s="884"/>
      <c r="AN8" s="884"/>
      <c r="AO8" s="884"/>
      <c r="AP8" s="884"/>
      <c r="AQ8" s="884"/>
      <c r="AR8" s="884"/>
      <c r="AS8" s="857"/>
      <c r="AT8" s="857"/>
      <c r="AU8" s="857"/>
      <c r="AV8" s="857"/>
      <c r="AW8" s="857"/>
      <c r="AX8" s="850"/>
      <c r="AY8" s="840" t="s">
        <v>26</v>
      </c>
      <c r="AZ8" s="841"/>
      <c r="BA8" s="841"/>
      <c r="BB8" s="841"/>
      <c r="BC8" s="841"/>
      <c r="BD8" s="841"/>
      <c r="BE8" s="841"/>
      <c r="BF8" s="842"/>
      <c r="BG8" s="710"/>
    </row>
    <row r="9" spans="2:65" ht="33.75" customHeight="1" x14ac:dyDescent="0.25">
      <c r="B9" s="873" t="s">
        <v>27</v>
      </c>
      <c r="C9" s="844"/>
      <c r="D9" s="844"/>
      <c r="E9" s="844"/>
      <c r="F9" s="844"/>
      <c r="G9" s="844"/>
      <c r="H9" s="848"/>
      <c r="I9" s="839" t="s">
        <v>28</v>
      </c>
      <c r="J9" s="833"/>
      <c r="K9" s="833"/>
      <c r="L9" s="833"/>
      <c r="M9" s="833"/>
      <c r="N9" s="833"/>
      <c r="O9" s="833"/>
      <c r="P9" s="833"/>
      <c r="Q9" s="833"/>
      <c r="R9" s="833"/>
      <c r="S9" s="859"/>
      <c r="T9" s="859"/>
      <c r="U9" s="859"/>
      <c r="V9" s="859"/>
      <c r="W9" s="859"/>
      <c r="X9" s="859"/>
      <c r="Y9" s="859"/>
      <c r="Z9" s="859"/>
      <c r="AA9" s="860"/>
      <c r="AB9" s="859"/>
      <c r="AC9" s="859"/>
      <c r="AD9" s="859"/>
      <c r="AE9" s="859"/>
      <c r="AF9" s="859"/>
      <c r="AG9" s="859"/>
      <c r="AH9" s="859"/>
      <c r="AI9" s="859"/>
      <c r="AJ9" s="859"/>
      <c r="AK9" s="859"/>
      <c r="AL9" s="859"/>
      <c r="AM9" s="859"/>
      <c r="AN9" s="859"/>
      <c r="AO9" s="859"/>
      <c r="AP9" s="859"/>
      <c r="AQ9" s="859"/>
      <c r="AR9" s="859"/>
      <c r="AS9" s="833"/>
      <c r="AT9" s="833"/>
      <c r="AU9" s="833"/>
      <c r="AV9" s="833"/>
      <c r="AW9" s="833"/>
      <c r="AX9" s="835"/>
      <c r="AY9" s="886">
        <v>2504</v>
      </c>
      <c r="AZ9" s="857"/>
      <c r="BA9" s="857"/>
      <c r="BB9" s="857"/>
      <c r="BC9" s="857"/>
      <c r="BD9" s="857"/>
      <c r="BE9" s="857"/>
      <c r="BF9" s="850"/>
      <c r="BG9" s="710"/>
    </row>
    <row r="10" spans="2:65" ht="33.75" customHeight="1" x14ac:dyDescent="0.25">
      <c r="B10" s="882" t="s">
        <v>29</v>
      </c>
      <c r="C10" s="857"/>
      <c r="D10" s="857"/>
      <c r="E10" s="857"/>
      <c r="F10" s="857"/>
      <c r="G10" s="857"/>
      <c r="H10" s="850"/>
      <c r="I10" s="713" t="s">
        <v>30</v>
      </c>
      <c r="J10" s="713" t="s">
        <v>31</v>
      </c>
      <c r="K10" s="713"/>
      <c r="L10" s="713"/>
      <c r="M10" s="713"/>
      <c r="N10" s="713"/>
      <c r="O10" s="713"/>
      <c r="P10" s="713"/>
      <c r="Q10" s="713"/>
      <c r="R10" s="713"/>
      <c r="S10" s="714"/>
      <c r="T10" s="714"/>
      <c r="U10" s="714"/>
      <c r="V10" s="714"/>
      <c r="W10" s="714"/>
      <c r="X10" s="714"/>
      <c r="Y10" s="714"/>
      <c r="Z10" s="714"/>
      <c r="AA10" s="714"/>
      <c r="AB10" s="714"/>
      <c r="AC10" s="714"/>
      <c r="AD10" s="714"/>
      <c r="AE10" s="714"/>
      <c r="AF10" s="714"/>
      <c r="AG10" s="714"/>
      <c r="AH10" s="714"/>
      <c r="AI10" s="714"/>
      <c r="AJ10" s="714"/>
      <c r="AK10" s="714"/>
      <c r="AL10" s="714"/>
      <c r="AM10" s="714"/>
      <c r="AN10" s="714"/>
      <c r="AO10" s="714"/>
      <c r="AP10" s="714"/>
      <c r="AQ10" s="714"/>
      <c r="AR10" s="714"/>
      <c r="AS10" s="713"/>
      <c r="AT10" s="713"/>
      <c r="AU10" s="713"/>
      <c r="AV10" s="713"/>
      <c r="AW10" s="713"/>
      <c r="AX10" s="713"/>
      <c r="AY10" s="873" t="s">
        <v>32</v>
      </c>
      <c r="AZ10" s="844"/>
      <c r="BA10" s="844"/>
      <c r="BB10" s="844"/>
      <c r="BC10" s="844"/>
      <c r="BD10" s="844"/>
      <c r="BE10" s="844"/>
      <c r="BF10" s="848"/>
      <c r="BG10" s="710"/>
      <c r="BH10" s="710"/>
      <c r="BI10" s="710"/>
      <c r="BJ10" s="710" t="s">
        <v>34</v>
      </c>
      <c r="BK10" s="710">
        <v>1</v>
      </c>
      <c r="BL10" s="710" t="s">
        <v>35</v>
      </c>
      <c r="BM10" s="710"/>
    </row>
    <row r="11" spans="2:65" ht="33.75" customHeight="1" x14ac:dyDescent="0.25">
      <c r="B11" s="873" t="s">
        <v>36</v>
      </c>
      <c r="C11" s="844"/>
      <c r="D11" s="844"/>
      <c r="E11" s="844"/>
      <c r="F11" s="844"/>
      <c r="G11" s="844"/>
      <c r="H11" s="848"/>
      <c r="I11" s="874" t="s">
        <v>37</v>
      </c>
      <c r="J11" s="833"/>
      <c r="K11" s="833"/>
      <c r="L11" s="833"/>
      <c r="M11" s="833"/>
      <c r="N11" s="833"/>
      <c r="O11" s="833"/>
      <c r="P11" s="833"/>
      <c r="Q11" s="833"/>
      <c r="R11" s="833"/>
      <c r="S11" s="859"/>
      <c r="T11" s="859"/>
      <c r="U11" s="859"/>
      <c r="V11" s="859"/>
      <c r="W11" s="859"/>
      <c r="X11" s="859"/>
      <c r="Y11" s="859"/>
      <c r="Z11" s="859"/>
      <c r="AA11" s="860"/>
      <c r="AB11" s="859"/>
      <c r="AC11" s="859"/>
      <c r="AD11" s="859"/>
      <c r="AE11" s="859"/>
      <c r="AF11" s="859"/>
      <c r="AG11" s="859"/>
      <c r="AH11" s="859"/>
      <c r="AI11" s="859"/>
      <c r="AJ11" s="859"/>
      <c r="AK11" s="859"/>
      <c r="AL11" s="859"/>
      <c r="AM11" s="859"/>
      <c r="AN11" s="859"/>
      <c r="AO11" s="859"/>
      <c r="AP11" s="859"/>
      <c r="AQ11" s="859"/>
      <c r="AR11" s="859"/>
      <c r="AS11" s="833"/>
      <c r="AT11" s="833"/>
      <c r="AU11" s="833"/>
      <c r="AV11" s="833"/>
      <c r="AW11" s="833"/>
      <c r="AX11" s="835"/>
      <c r="AY11" s="887">
        <v>45727</v>
      </c>
      <c r="AZ11" s="857"/>
      <c r="BA11" s="857"/>
      <c r="BB11" s="857"/>
      <c r="BC11" s="857"/>
      <c r="BD11" s="857"/>
      <c r="BE11" s="857"/>
      <c r="BF11" s="850"/>
      <c r="BG11" s="710"/>
      <c r="BH11" s="710"/>
      <c r="BI11" s="710"/>
      <c r="BJ11" s="710" t="s">
        <v>39</v>
      </c>
      <c r="BK11" s="710">
        <v>2</v>
      </c>
      <c r="BL11" s="710" t="s">
        <v>40</v>
      </c>
      <c r="BM11" s="710"/>
    </row>
    <row r="12" spans="2:65" ht="71.25" customHeight="1" x14ac:dyDescent="0.25">
      <c r="B12" s="882"/>
      <c r="C12" s="857"/>
      <c r="D12" s="857"/>
      <c r="E12" s="857"/>
      <c r="F12" s="857"/>
      <c r="G12" s="857"/>
      <c r="H12" s="850"/>
      <c r="I12" s="861" t="s">
        <v>33</v>
      </c>
      <c r="J12" s="861" t="s">
        <v>38</v>
      </c>
      <c r="K12" s="861" t="s">
        <v>629</v>
      </c>
      <c r="L12" s="861" t="s">
        <v>630</v>
      </c>
      <c r="M12" s="861" t="s">
        <v>631</v>
      </c>
      <c r="N12" s="861" t="s">
        <v>553</v>
      </c>
      <c r="O12" s="861" t="s">
        <v>555</v>
      </c>
      <c r="P12" s="861" t="s">
        <v>557</v>
      </c>
      <c r="Q12" s="861" t="s">
        <v>632</v>
      </c>
      <c r="R12" s="861" t="s">
        <v>633</v>
      </c>
      <c r="S12" s="861" t="s">
        <v>634</v>
      </c>
      <c r="T12" s="861" t="s">
        <v>564</v>
      </c>
      <c r="U12" s="861" t="s">
        <v>566</v>
      </c>
      <c r="V12" s="861" t="s">
        <v>636</v>
      </c>
      <c r="W12" s="861" t="s">
        <v>637</v>
      </c>
      <c r="X12" s="861" t="s">
        <v>635</v>
      </c>
      <c r="Y12" s="861" t="s">
        <v>48</v>
      </c>
      <c r="Z12" s="861" t="s">
        <v>638</v>
      </c>
      <c r="AA12" s="851" t="s">
        <v>708</v>
      </c>
      <c r="AB12" s="861" t="s">
        <v>576</v>
      </c>
      <c r="AC12" s="861" t="s">
        <v>579</v>
      </c>
      <c r="AD12" s="861" t="s">
        <v>580</v>
      </c>
      <c r="AE12" s="861" t="s">
        <v>581</v>
      </c>
      <c r="AF12" s="861" t="s">
        <v>582</v>
      </c>
      <c r="AG12" s="861" t="s">
        <v>583</v>
      </c>
      <c r="AH12" s="861" t="s">
        <v>584</v>
      </c>
      <c r="AI12" s="861" t="s">
        <v>585</v>
      </c>
      <c r="AJ12" s="861" t="s">
        <v>586</v>
      </c>
      <c r="AK12" s="861" t="s">
        <v>587</v>
      </c>
      <c r="AL12" s="861" t="s">
        <v>588</v>
      </c>
      <c r="AM12" s="861" t="s">
        <v>589</v>
      </c>
      <c r="AN12" s="861" t="s">
        <v>590</v>
      </c>
      <c r="AO12" s="861" t="s">
        <v>591</v>
      </c>
      <c r="AP12" s="861" t="s">
        <v>592</v>
      </c>
      <c r="AQ12" s="861" t="s">
        <v>593</v>
      </c>
      <c r="AR12" s="861" t="s">
        <v>594</v>
      </c>
      <c r="AS12" s="861" t="s">
        <v>595</v>
      </c>
      <c r="AT12" s="861" t="s">
        <v>596</v>
      </c>
      <c r="AU12" s="861" t="s">
        <v>597</v>
      </c>
      <c r="AV12" s="861" t="s">
        <v>598</v>
      </c>
      <c r="AW12" s="861" t="s">
        <v>599</v>
      </c>
      <c r="AX12" s="861" t="s">
        <v>600</v>
      </c>
      <c r="AY12" s="881" t="s">
        <v>41</v>
      </c>
      <c r="AZ12" s="833"/>
      <c r="BA12" s="833"/>
      <c r="BB12" s="833"/>
      <c r="BC12" s="833"/>
      <c r="BD12" s="833"/>
      <c r="BE12" s="870">
        <v>2345</v>
      </c>
      <c r="BF12" s="848"/>
      <c r="BG12" s="710"/>
      <c r="BH12" s="710"/>
      <c r="BI12" s="710"/>
      <c r="BJ12" s="710" t="s">
        <v>42</v>
      </c>
      <c r="BK12" s="710">
        <v>3</v>
      </c>
      <c r="BL12" s="710"/>
      <c r="BM12" s="710"/>
    </row>
    <row r="13" spans="2:65" ht="50.25" customHeight="1" x14ac:dyDescent="0.25">
      <c r="B13" s="839" t="s">
        <v>43</v>
      </c>
      <c r="C13" s="848"/>
      <c r="D13" s="839" t="s">
        <v>44</v>
      </c>
      <c r="E13" s="835"/>
      <c r="F13" s="839" t="s">
        <v>45</v>
      </c>
      <c r="G13" s="839" t="s">
        <v>46</v>
      </c>
      <c r="H13" s="839" t="s">
        <v>47</v>
      </c>
      <c r="I13" s="852"/>
      <c r="J13" s="852"/>
      <c r="K13" s="852"/>
      <c r="L13" s="852"/>
      <c r="M13" s="852"/>
      <c r="N13" s="852"/>
      <c r="O13" s="852"/>
      <c r="P13" s="852"/>
      <c r="Q13" s="852"/>
      <c r="R13" s="852"/>
      <c r="S13" s="852"/>
      <c r="T13" s="852"/>
      <c r="U13" s="852"/>
      <c r="V13" s="852"/>
      <c r="W13" s="852"/>
      <c r="X13" s="852"/>
      <c r="Y13" s="852"/>
      <c r="Z13" s="852"/>
      <c r="AA13" s="852"/>
      <c r="AB13" s="852"/>
      <c r="AC13" s="852"/>
      <c r="AD13" s="852"/>
      <c r="AE13" s="852"/>
      <c r="AF13" s="852"/>
      <c r="AG13" s="852"/>
      <c r="AH13" s="852"/>
      <c r="AI13" s="852"/>
      <c r="AJ13" s="852"/>
      <c r="AK13" s="852"/>
      <c r="AL13" s="852"/>
      <c r="AM13" s="852"/>
      <c r="AN13" s="852"/>
      <c r="AO13" s="852"/>
      <c r="AP13" s="852"/>
      <c r="AQ13" s="852"/>
      <c r="AR13" s="852"/>
      <c r="AS13" s="852"/>
      <c r="AT13" s="852"/>
      <c r="AU13" s="852"/>
      <c r="AV13" s="852"/>
      <c r="AW13" s="852"/>
      <c r="AX13" s="852"/>
      <c r="AY13" s="839" t="s">
        <v>49</v>
      </c>
      <c r="AZ13" s="833"/>
      <c r="BA13" s="833"/>
      <c r="BB13" s="833"/>
      <c r="BC13" s="833"/>
      <c r="BD13" s="833"/>
      <c r="BE13" s="833"/>
      <c r="BF13" s="835"/>
      <c r="BG13" s="710"/>
      <c r="BH13" s="710"/>
      <c r="BI13" s="710"/>
      <c r="BJ13" s="710" t="s">
        <v>50</v>
      </c>
      <c r="BK13" s="710">
        <v>4</v>
      </c>
      <c r="BL13" s="710"/>
      <c r="BM13" s="710"/>
    </row>
    <row r="14" spans="2:65" ht="50.25" customHeight="1" x14ac:dyDescent="0.25">
      <c r="B14" s="849"/>
      <c r="C14" s="850"/>
      <c r="D14" s="715" t="s">
        <v>51</v>
      </c>
      <c r="E14" s="715" t="s">
        <v>52</v>
      </c>
      <c r="F14" s="869"/>
      <c r="G14" s="869"/>
      <c r="H14" s="869"/>
      <c r="I14" s="853"/>
      <c r="J14" s="853"/>
      <c r="K14" s="853"/>
      <c r="L14" s="853"/>
      <c r="M14" s="853"/>
      <c r="N14" s="853"/>
      <c r="O14" s="853"/>
      <c r="P14" s="853"/>
      <c r="Q14" s="853"/>
      <c r="R14" s="853"/>
      <c r="S14" s="853"/>
      <c r="T14" s="853"/>
      <c r="U14" s="853"/>
      <c r="V14" s="853"/>
      <c r="W14" s="853"/>
      <c r="X14" s="853"/>
      <c r="Y14" s="853"/>
      <c r="Z14" s="853"/>
      <c r="AA14" s="853"/>
      <c r="AB14" s="853"/>
      <c r="AC14" s="853"/>
      <c r="AD14" s="853"/>
      <c r="AE14" s="853"/>
      <c r="AF14" s="853"/>
      <c r="AG14" s="853"/>
      <c r="AH14" s="853"/>
      <c r="AI14" s="853"/>
      <c r="AJ14" s="853"/>
      <c r="AK14" s="853"/>
      <c r="AL14" s="853"/>
      <c r="AM14" s="853"/>
      <c r="AN14" s="853"/>
      <c r="AO14" s="853"/>
      <c r="AP14" s="853"/>
      <c r="AQ14" s="853"/>
      <c r="AR14" s="853"/>
      <c r="AS14" s="853"/>
      <c r="AT14" s="853"/>
      <c r="AU14" s="853"/>
      <c r="AV14" s="853"/>
      <c r="AW14" s="853"/>
      <c r="AX14" s="853"/>
      <c r="AY14" s="868" t="s">
        <v>53</v>
      </c>
      <c r="AZ14" s="857"/>
      <c r="BA14" s="850"/>
      <c r="BB14" s="716"/>
      <c r="BC14" s="717"/>
      <c r="BD14" s="718" t="s">
        <v>54</v>
      </c>
      <c r="BE14" s="872"/>
      <c r="BF14" s="850"/>
      <c r="BG14" s="710"/>
      <c r="BH14" s="710"/>
      <c r="BI14" s="710"/>
      <c r="BJ14" s="710" t="s">
        <v>55</v>
      </c>
      <c r="BK14" s="710">
        <v>5</v>
      </c>
      <c r="BL14" s="710"/>
      <c r="BM14" s="710"/>
    </row>
    <row r="15" spans="2:65" s="710" customFormat="1" ht="27" customHeight="1" x14ac:dyDescent="0.2">
      <c r="B15" s="713">
        <v>1</v>
      </c>
      <c r="C15" s="719" t="s">
        <v>56</v>
      </c>
      <c r="D15" s="720">
        <v>45727</v>
      </c>
      <c r="E15" s="721">
        <v>0.53125</v>
      </c>
      <c r="F15" s="719" t="s">
        <v>57</v>
      </c>
      <c r="G15" s="719" t="s">
        <v>39</v>
      </c>
      <c r="H15" s="719">
        <v>1</v>
      </c>
      <c r="I15" s="719">
        <v>1</v>
      </c>
      <c r="J15" s="719">
        <v>0</v>
      </c>
      <c r="K15" s="719">
        <v>0</v>
      </c>
      <c r="L15" s="719">
        <v>1</v>
      </c>
      <c r="M15" s="719">
        <v>0</v>
      </c>
      <c r="N15" s="719">
        <v>0</v>
      </c>
      <c r="O15" s="719">
        <v>0</v>
      </c>
      <c r="P15" s="719">
        <v>0</v>
      </c>
      <c r="Q15" s="719">
        <v>0</v>
      </c>
      <c r="R15" s="719">
        <v>0</v>
      </c>
      <c r="S15" s="719">
        <v>0</v>
      </c>
      <c r="T15" s="719">
        <v>0</v>
      </c>
      <c r="U15" s="719">
        <v>0</v>
      </c>
      <c r="V15" s="719">
        <v>0</v>
      </c>
      <c r="W15" s="719">
        <v>0</v>
      </c>
      <c r="X15" s="719">
        <v>0</v>
      </c>
      <c r="Y15" s="719">
        <v>0</v>
      </c>
      <c r="Z15" s="719">
        <v>0</v>
      </c>
      <c r="AA15" s="725">
        <v>1</v>
      </c>
      <c r="AB15" s="719">
        <v>0</v>
      </c>
      <c r="AC15" s="719">
        <v>0</v>
      </c>
      <c r="AD15" s="719">
        <v>0</v>
      </c>
      <c r="AE15" s="719">
        <v>0</v>
      </c>
      <c r="AF15" s="719">
        <v>0</v>
      </c>
      <c r="AG15" s="719">
        <v>0</v>
      </c>
      <c r="AH15" s="719">
        <v>0</v>
      </c>
      <c r="AI15" s="719">
        <v>0</v>
      </c>
      <c r="AJ15" s="719">
        <v>0</v>
      </c>
      <c r="AK15" s="719">
        <v>0</v>
      </c>
      <c r="AL15" s="719">
        <v>0</v>
      </c>
      <c r="AM15" s="719">
        <v>0</v>
      </c>
      <c r="AN15" s="719">
        <v>0</v>
      </c>
      <c r="AO15" s="719">
        <v>0</v>
      </c>
      <c r="AP15" s="719">
        <v>0</v>
      </c>
      <c r="AQ15" s="719">
        <v>0</v>
      </c>
      <c r="AR15" s="719">
        <v>0</v>
      </c>
      <c r="AS15" s="719">
        <v>0</v>
      </c>
      <c r="AT15" s="719">
        <v>0</v>
      </c>
      <c r="AU15" s="719">
        <v>0</v>
      </c>
      <c r="AV15" s="719">
        <v>0</v>
      </c>
      <c r="AW15" s="719">
        <v>0</v>
      </c>
      <c r="AX15" s="719">
        <v>0</v>
      </c>
      <c r="AY15" s="834" t="s">
        <v>58</v>
      </c>
      <c r="AZ15" s="833"/>
      <c r="BA15" s="833"/>
      <c r="BB15" s="833"/>
      <c r="BC15" s="833"/>
      <c r="BD15" s="833"/>
      <c r="BE15" s="833"/>
      <c r="BF15" s="835"/>
      <c r="BJ15" s="710" t="s">
        <v>59</v>
      </c>
      <c r="BK15" s="710">
        <v>6</v>
      </c>
    </row>
    <row r="16" spans="2:65" s="710" customFormat="1" ht="27" customHeight="1" x14ac:dyDescent="0.2">
      <c r="B16" s="713">
        <v>2</v>
      </c>
      <c r="C16" s="719" t="s">
        <v>60</v>
      </c>
      <c r="D16" s="720">
        <v>45728</v>
      </c>
      <c r="E16" s="721">
        <v>0.57291666666666663</v>
      </c>
      <c r="F16" s="719" t="s">
        <v>57</v>
      </c>
      <c r="G16" s="719" t="s">
        <v>39</v>
      </c>
      <c r="H16" s="719">
        <v>1</v>
      </c>
      <c r="I16" s="719">
        <v>0</v>
      </c>
      <c r="J16" s="719">
        <v>1</v>
      </c>
      <c r="K16" s="719">
        <v>0</v>
      </c>
      <c r="L16" s="719">
        <v>1</v>
      </c>
      <c r="M16" s="719">
        <v>0</v>
      </c>
      <c r="N16" s="719">
        <v>0</v>
      </c>
      <c r="O16" s="719">
        <v>0</v>
      </c>
      <c r="P16" s="719">
        <v>0</v>
      </c>
      <c r="Q16" s="719">
        <v>0</v>
      </c>
      <c r="R16" s="719">
        <v>0</v>
      </c>
      <c r="S16" s="719">
        <v>0</v>
      </c>
      <c r="T16" s="719">
        <v>0</v>
      </c>
      <c r="U16" s="719">
        <v>0</v>
      </c>
      <c r="V16" s="719">
        <v>0</v>
      </c>
      <c r="W16" s="719">
        <v>0</v>
      </c>
      <c r="X16" s="719">
        <v>0</v>
      </c>
      <c r="Y16" s="719">
        <v>0</v>
      </c>
      <c r="Z16" s="719">
        <v>0</v>
      </c>
      <c r="AA16" s="725">
        <v>1</v>
      </c>
      <c r="AB16" s="719">
        <v>1</v>
      </c>
      <c r="AC16" s="719">
        <v>0</v>
      </c>
      <c r="AD16" s="719">
        <v>0</v>
      </c>
      <c r="AE16" s="719">
        <v>0</v>
      </c>
      <c r="AF16" s="719">
        <v>0</v>
      </c>
      <c r="AG16" s="719">
        <v>0</v>
      </c>
      <c r="AH16" s="719">
        <v>0</v>
      </c>
      <c r="AI16" s="719">
        <v>0</v>
      </c>
      <c r="AJ16" s="719">
        <v>0</v>
      </c>
      <c r="AK16" s="719">
        <v>0</v>
      </c>
      <c r="AL16" s="719">
        <v>0</v>
      </c>
      <c r="AM16" s="719">
        <v>0</v>
      </c>
      <c r="AN16" s="719">
        <v>0</v>
      </c>
      <c r="AO16" s="719">
        <v>0</v>
      </c>
      <c r="AP16" s="719">
        <v>0</v>
      </c>
      <c r="AQ16" s="719">
        <v>0</v>
      </c>
      <c r="AR16" s="719">
        <v>0</v>
      </c>
      <c r="AS16" s="719">
        <v>0</v>
      </c>
      <c r="AT16" s="719">
        <v>0</v>
      </c>
      <c r="AU16" s="719">
        <v>0</v>
      </c>
      <c r="AV16" s="719">
        <v>0</v>
      </c>
      <c r="AW16" s="719">
        <v>0</v>
      </c>
      <c r="AX16" s="719">
        <v>0</v>
      </c>
      <c r="AY16" s="834" t="s">
        <v>61</v>
      </c>
      <c r="AZ16" s="833"/>
      <c r="BA16" s="833"/>
      <c r="BB16" s="833"/>
      <c r="BC16" s="833"/>
      <c r="BD16" s="833"/>
      <c r="BE16" s="833"/>
      <c r="BF16" s="835"/>
      <c r="BJ16" s="710" t="s">
        <v>62</v>
      </c>
      <c r="BK16" s="710">
        <v>7</v>
      </c>
    </row>
    <row r="17" spans="2:63" s="710" customFormat="1" ht="27" customHeight="1" x14ac:dyDescent="0.2">
      <c r="B17" s="713">
        <v>3</v>
      </c>
      <c r="C17" s="719" t="s">
        <v>63</v>
      </c>
      <c r="D17" s="720">
        <v>45729</v>
      </c>
      <c r="E17" s="721">
        <v>0.61458333333333337</v>
      </c>
      <c r="F17" s="719" t="s">
        <v>57</v>
      </c>
      <c r="G17" s="719" t="s">
        <v>39</v>
      </c>
      <c r="H17" s="719">
        <v>1</v>
      </c>
      <c r="I17" s="719">
        <v>0</v>
      </c>
      <c r="J17" s="719">
        <v>1</v>
      </c>
      <c r="K17" s="719">
        <v>0</v>
      </c>
      <c r="L17" s="719">
        <v>1</v>
      </c>
      <c r="M17" s="719">
        <v>0</v>
      </c>
      <c r="N17" s="719">
        <v>0</v>
      </c>
      <c r="O17" s="719">
        <v>0</v>
      </c>
      <c r="P17" s="719">
        <v>0</v>
      </c>
      <c r="Q17" s="719">
        <v>0</v>
      </c>
      <c r="R17" s="719">
        <v>0</v>
      </c>
      <c r="S17" s="719">
        <v>0</v>
      </c>
      <c r="T17" s="719">
        <v>0</v>
      </c>
      <c r="U17" s="719">
        <v>0</v>
      </c>
      <c r="V17" s="719">
        <v>0</v>
      </c>
      <c r="W17" s="719">
        <v>0</v>
      </c>
      <c r="X17" s="719">
        <v>0</v>
      </c>
      <c r="Y17" s="719">
        <v>0</v>
      </c>
      <c r="Z17" s="719">
        <v>0</v>
      </c>
      <c r="AA17" s="725">
        <v>1</v>
      </c>
      <c r="AB17" s="719">
        <v>0</v>
      </c>
      <c r="AC17" s="719">
        <v>1</v>
      </c>
      <c r="AD17" s="719">
        <v>1</v>
      </c>
      <c r="AE17" s="719">
        <v>0</v>
      </c>
      <c r="AF17" s="719">
        <v>0</v>
      </c>
      <c r="AG17" s="719">
        <v>0</v>
      </c>
      <c r="AH17" s="719">
        <v>0</v>
      </c>
      <c r="AI17" s="719">
        <v>0</v>
      </c>
      <c r="AJ17" s="719">
        <v>0</v>
      </c>
      <c r="AK17" s="719">
        <v>0</v>
      </c>
      <c r="AL17" s="719">
        <v>0</v>
      </c>
      <c r="AM17" s="719">
        <v>0</v>
      </c>
      <c r="AN17" s="719">
        <v>0</v>
      </c>
      <c r="AO17" s="719">
        <v>0</v>
      </c>
      <c r="AP17" s="719">
        <v>0</v>
      </c>
      <c r="AQ17" s="719">
        <v>0</v>
      </c>
      <c r="AR17" s="719">
        <v>0</v>
      </c>
      <c r="AS17" s="719">
        <v>0</v>
      </c>
      <c r="AT17" s="719">
        <v>0</v>
      </c>
      <c r="AU17" s="719">
        <v>0</v>
      </c>
      <c r="AV17" s="719">
        <v>0</v>
      </c>
      <c r="AW17" s="719">
        <v>0</v>
      </c>
      <c r="AX17" s="719">
        <v>0</v>
      </c>
      <c r="AY17" s="834" t="s">
        <v>64</v>
      </c>
      <c r="AZ17" s="833"/>
      <c r="BA17" s="833"/>
      <c r="BB17" s="833"/>
      <c r="BC17" s="833"/>
      <c r="BD17" s="833"/>
      <c r="BE17" s="833"/>
      <c r="BF17" s="835"/>
      <c r="BJ17" s="710" t="s">
        <v>65</v>
      </c>
      <c r="BK17" s="710">
        <v>8</v>
      </c>
    </row>
    <row r="18" spans="2:63" s="710" customFormat="1" ht="27" customHeight="1" x14ac:dyDescent="0.2">
      <c r="B18" s="713">
        <v>4</v>
      </c>
      <c r="C18" s="719" t="s">
        <v>66</v>
      </c>
      <c r="D18" s="720">
        <v>45730</v>
      </c>
      <c r="E18" s="721">
        <v>0.65625</v>
      </c>
      <c r="F18" s="719" t="s">
        <v>57</v>
      </c>
      <c r="G18" s="719" t="s">
        <v>39</v>
      </c>
      <c r="H18" s="719">
        <v>1</v>
      </c>
      <c r="I18" s="719">
        <v>0</v>
      </c>
      <c r="J18" s="719">
        <v>0</v>
      </c>
      <c r="K18" s="719">
        <v>0</v>
      </c>
      <c r="L18" s="719">
        <v>1</v>
      </c>
      <c r="M18" s="719">
        <v>0</v>
      </c>
      <c r="N18" s="719">
        <v>0</v>
      </c>
      <c r="O18" s="719">
        <v>0</v>
      </c>
      <c r="P18" s="719">
        <v>0</v>
      </c>
      <c r="Q18" s="719">
        <v>0</v>
      </c>
      <c r="R18" s="719">
        <v>0</v>
      </c>
      <c r="S18" s="719">
        <v>0</v>
      </c>
      <c r="T18" s="719">
        <v>0</v>
      </c>
      <c r="U18" s="719">
        <v>0</v>
      </c>
      <c r="V18" s="719">
        <v>0</v>
      </c>
      <c r="W18" s="719">
        <v>0</v>
      </c>
      <c r="X18" s="719">
        <v>0</v>
      </c>
      <c r="Y18" s="719">
        <v>0</v>
      </c>
      <c r="Z18" s="719">
        <v>0</v>
      </c>
      <c r="AA18" s="725">
        <v>1</v>
      </c>
      <c r="AB18" s="719">
        <v>0</v>
      </c>
      <c r="AC18" s="719">
        <v>0</v>
      </c>
      <c r="AD18" s="719">
        <v>0</v>
      </c>
      <c r="AE18" s="719">
        <v>1</v>
      </c>
      <c r="AF18" s="719">
        <v>1</v>
      </c>
      <c r="AG18" s="719">
        <v>1</v>
      </c>
      <c r="AH18" s="719">
        <v>1</v>
      </c>
      <c r="AI18" s="719">
        <v>1</v>
      </c>
      <c r="AJ18" s="719">
        <v>1</v>
      </c>
      <c r="AK18" s="719">
        <v>1</v>
      </c>
      <c r="AL18" s="719">
        <v>1</v>
      </c>
      <c r="AM18" s="719">
        <v>1</v>
      </c>
      <c r="AN18" s="719">
        <v>1</v>
      </c>
      <c r="AO18" s="719">
        <v>1</v>
      </c>
      <c r="AP18" s="719">
        <v>1</v>
      </c>
      <c r="AQ18" s="719">
        <v>1</v>
      </c>
      <c r="AR18" s="719">
        <v>1</v>
      </c>
      <c r="AS18" s="719">
        <v>1</v>
      </c>
      <c r="AT18" s="719">
        <v>1</v>
      </c>
      <c r="AU18" s="719">
        <v>1</v>
      </c>
      <c r="AV18" s="719">
        <v>1</v>
      </c>
      <c r="AW18" s="719">
        <v>1</v>
      </c>
      <c r="AX18" s="719">
        <v>1</v>
      </c>
      <c r="AY18" s="834" t="s">
        <v>67</v>
      </c>
      <c r="AZ18" s="833"/>
      <c r="BA18" s="833"/>
      <c r="BB18" s="833"/>
      <c r="BC18" s="833"/>
      <c r="BD18" s="833"/>
      <c r="BE18" s="833"/>
      <c r="BF18" s="835"/>
      <c r="BK18" s="710">
        <v>9</v>
      </c>
    </row>
    <row r="19" spans="2:63" s="710" customFormat="1" ht="27" customHeight="1" x14ac:dyDescent="0.2">
      <c r="B19" s="713">
        <v>5</v>
      </c>
      <c r="C19" s="719" t="s">
        <v>68</v>
      </c>
      <c r="D19" s="720">
        <v>45731</v>
      </c>
      <c r="E19" s="721">
        <v>0.69791666666666663</v>
      </c>
      <c r="F19" s="719" t="s">
        <v>57</v>
      </c>
      <c r="G19" s="719" t="s">
        <v>39</v>
      </c>
      <c r="H19" s="719">
        <v>1</v>
      </c>
      <c r="I19" s="719">
        <v>0</v>
      </c>
      <c r="J19" s="719">
        <v>0</v>
      </c>
      <c r="K19" s="719">
        <v>0</v>
      </c>
      <c r="L19" s="719">
        <v>1</v>
      </c>
      <c r="M19" s="719">
        <v>0</v>
      </c>
      <c r="N19" s="719">
        <v>0</v>
      </c>
      <c r="O19" s="719">
        <v>0</v>
      </c>
      <c r="P19" s="719">
        <v>0</v>
      </c>
      <c r="Q19" s="719">
        <v>0</v>
      </c>
      <c r="R19" s="719">
        <v>0</v>
      </c>
      <c r="S19" s="719">
        <v>0</v>
      </c>
      <c r="T19" s="719">
        <v>0</v>
      </c>
      <c r="U19" s="719">
        <v>0</v>
      </c>
      <c r="V19" s="719">
        <v>0</v>
      </c>
      <c r="W19" s="719">
        <v>0</v>
      </c>
      <c r="X19" s="719">
        <v>0</v>
      </c>
      <c r="Y19" s="719">
        <v>0</v>
      </c>
      <c r="Z19" s="719">
        <v>0</v>
      </c>
      <c r="AA19" s="725">
        <v>1</v>
      </c>
      <c r="AB19" s="719">
        <v>0</v>
      </c>
      <c r="AC19" s="719">
        <v>0</v>
      </c>
      <c r="AD19" s="719">
        <v>0</v>
      </c>
      <c r="AE19" s="719">
        <v>0</v>
      </c>
      <c r="AF19" s="719">
        <v>0</v>
      </c>
      <c r="AG19" s="719">
        <v>0</v>
      </c>
      <c r="AH19" s="719">
        <v>0</v>
      </c>
      <c r="AI19" s="719">
        <v>0</v>
      </c>
      <c r="AJ19" s="719">
        <v>0</v>
      </c>
      <c r="AK19" s="719">
        <v>0</v>
      </c>
      <c r="AL19" s="719">
        <v>0</v>
      </c>
      <c r="AM19" s="719">
        <v>0</v>
      </c>
      <c r="AN19" s="719">
        <v>0</v>
      </c>
      <c r="AO19" s="719">
        <v>0</v>
      </c>
      <c r="AP19" s="719">
        <v>0</v>
      </c>
      <c r="AQ19" s="719">
        <v>0</v>
      </c>
      <c r="AR19" s="719">
        <v>0</v>
      </c>
      <c r="AS19" s="719">
        <v>0</v>
      </c>
      <c r="AT19" s="719">
        <v>0</v>
      </c>
      <c r="AU19" s="719">
        <v>0</v>
      </c>
      <c r="AV19" s="719">
        <v>0</v>
      </c>
      <c r="AW19" s="719">
        <v>0</v>
      </c>
      <c r="AX19" s="719">
        <v>0</v>
      </c>
      <c r="AY19" s="834" t="s">
        <v>69</v>
      </c>
      <c r="AZ19" s="833"/>
      <c r="BA19" s="833"/>
      <c r="BB19" s="833"/>
      <c r="BC19" s="833"/>
      <c r="BD19" s="833"/>
      <c r="BE19" s="833"/>
      <c r="BF19" s="835"/>
      <c r="BJ19" s="710" t="s">
        <v>70</v>
      </c>
      <c r="BK19" s="710">
        <v>10</v>
      </c>
    </row>
    <row r="20" spans="2:63" s="710" customFormat="1" ht="27" customHeight="1" x14ac:dyDescent="0.2">
      <c r="B20" s="713">
        <v>6</v>
      </c>
      <c r="C20" s="719" t="s">
        <v>71</v>
      </c>
      <c r="D20" s="720">
        <v>45732</v>
      </c>
      <c r="E20" s="721">
        <v>0.73958333333333337</v>
      </c>
      <c r="F20" s="719" t="s">
        <v>57</v>
      </c>
      <c r="G20" s="719" t="s">
        <v>39</v>
      </c>
      <c r="H20" s="719">
        <v>1</v>
      </c>
      <c r="I20" s="719">
        <v>0</v>
      </c>
      <c r="J20" s="719">
        <v>0</v>
      </c>
      <c r="K20" s="719">
        <v>0</v>
      </c>
      <c r="L20" s="719">
        <v>1</v>
      </c>
      <c r="M20" s="719">
        <v>0</v>
      </c>
      <c r="N20" s="719">
        <v>0</v>
      </c>
      <c r="O20" s="719">
        <v>0</v>
      </c>
      <c r="P20" s="719">
        <v>0</v>
      </c>
      <c r="Q20" s="719">
        <v>0</v>
      </c>
      <c r="R20" s="719">
        <v>0</v>
      </c>
      <c r="S20" s="719">
        <v>0</v>
      </c>
      <c r="T20" s="719">
        <v>0</v>
      </c>
      <c r="U20" s="719">
        <v>0</v>
      </c>
      <c r="V20" s="719">
        <v>0</v>
      </c>
      <c r="W20" s="719">
        <v>0</v>
      </c>
      <c r="X20" s="719">
        <v>0</v>
      </c>
      <c r="Y20" s="719">
        <v>0</v>
      </c>
      <c r="Z20" s="719">
        <v>0</v>
      </c>
      <c r="AA20" s="725">
        <v>1</v>
      </c>
      <c r="AB20" s="719">
        <v>0</v>
      </c>
      <c r="AC20" s="719">
        <v>0</v>
      </c>
      <c r="AD20" s="719">
        <v>0</v>
      </c>
      <c r="AE20" s="719">
        <v>0</v>
      </c>
      <c r="AF20" s="719">
        <v>0</v>
      </c>
      <c r="AG20" s="719">
        <v>0</v>
      </c>
      <c r="AH20" s="719">
        <v>0</v>
      </c>
      <c r="AI20" s="719">
        <v>0</v>
      </c>
      <c r="AJ20" s="719">
        <v>0</v>
      </c>
      <c r="AK20" s="719">
        <v>0</v>
      </c>
      <c r="AL20" s="719">
        <v>0</v>
      </c>
      <c r="AM20" s="719">
        <v>0</v>
      </c>
      <c r="AN20" s="719">
        <v>0</v>
      </c>
      <c r="AO20" s="719">
        <v>0</v>
      </c>
      <c r="AP20" s="719">
        <v>0</v>
      </c>
      <c r="AQ20" s="719">
        <v>0</v>
      </c>
      <c r="AR20" s="719">
        <v>0</v>
      </c>
      <c r="AS20" s="719">
        <v>0</v>
      </c>
      <c r="AT20" s="719">
        <v>0</v>
      </c>
      <c r="AU20" s="719">
        <v>0</v>
      </c>
      <c r="AV20" s="719">
        <v>0</v>
      </c>
      <c r="AW20" s="719">
        <v>0</v>
      </c>
      <c r="AX20" s="719">
        <v>0</v>
      </c>
      <c r="AY20" s="834" t="s">
        <v>72</v>
      </c>
      <c r="AZ20" s="833"/>
      <c r="BA20" s="833"/>
      <c r="BB20" s="833"/>
      <c r="BC20" s="833"/>
      <c r="BD20" s="833"/>
      <c r="BE20" s="833"/>
      <c r="BF20" s="835"/>
      <c r="BJ20" s="710" t="s">
        <v>30</v>
      </c>
    </row>
    <row r="21" spans="2:63" s="710" customFormat="1" ht="27" customHeight="1" x14ac:dyDescent="0.2">
      <c r="B21" s="713">
        <v>7</v>
      </c>
      <c r="C21" s="719" t="s">
        <v>73</v>
      </c>
      <c r="D21" s="720">
        <v>45733</v>
      </c>
      <c r="E21" s="721">
        <v>0.78125</v>
      </c>
      <c r="F21" s="719" t="s">
        <v>57</v>
      </c>
      <c r="G21" s="719" t="s">
        <v>39</v>
      </c>
      <c r="H21" s="719">
        <v>1</v>
      </c>
      <c r="I21" s="719">
        <v>1</v>
      </c>
      <c r="J21" s="719">
        <v>0</v>
      </c>
      <c r="K21" s="719">
        <v>0</v>
      </c>
      <c r="L21" s="719">
        <v>1</v>
      </c>
      <c r="M21" s="719">
        <v>0</v>
      </c>
      <c r="N21" s="719">
        <v>0</v>
      </c>
      <c r="O21" s="719">
        <v>0</v>
      </c>
      <c r="P21" s="719">
        <v>0</v>
      </c>
      <c r="Q21" s="719">
        <v>0</v>
      </c>
      <c r="R21" s="719">
        <v>0</v>
      </c>
      <c r="S21" s="719">
        <v>0</v>
      </c>
      <c r="T21" s="719">
        <v>0</v>
      </c>
      <c r="U21" s="719">
        <v>0</v>
      </c>
      <c r="V21" s="719">
        <v>0</v>
      </c>
      <c r="W21" s="719">
        <v>0</v>
      </c>
      <c r="X21" s="719">
        <v>0</v>
      </c>
      <c r="Y21" s="719">
        <v>0</v>
      </c>
      <c r="Z21" s="719">
        <v>0</v>
      </c>
      <c r="AA21" s="725">
        <v>1</v>
      </c>
      <c r="AB21" s="719">
        <v>0</v>
      </c>
      <c r="AC21" s="719">
        <v>0</v>
      </c>
      <c r="AD21" s="719">
        <v>0</v>
      </c>
      <c r="AE21" s="719">
        <v>0</v>
      </c>
      <c r="AF21" s="719">
        <v>0</v>
      </c>
      <c r="AG21" s="719">
        <v>0</v>
      </c>
      <c r="AH21" s="719">
        <v>0</v>
      </c>
      <c r="AI21" s="719">
        <v>0</v>
      </c>
      <c r="AJ21" s="719">
        <v>0</v>
      </c>
      <c r="AK21" s="719">
        <v>0</v>
      </c>
      <c r="AL21" s="719">
        <v>0</v>
      </c>
      <c r="AM21" s="719">
        <v>0</v>
      </c>
      <c r="AN21" s="719">
        <v>0</v>
      </c>
      <c r="AO21" s="719">
        <v>0</v>
      </c>
      <c r="AP21" s="719">
        <v>0</v>
      </c>
      <c r="AQ21" s="719">
        <v>0</v>
      </c>
      <c r="AR21" s="719">
        <v>0</v>
      </c>
      <c r="AS21" s="719">
        <v>0</v>
      </c>
      <c r="AT21" s="719">
        <v>0</v>
      </c>
      <c r="AU21" s="719">
        <v>0</v>
      </c>
      <c r="AV21" s="719">
        <v>0</v>
      </c>
      <c r="AW21" s="719">
        <v>0</v>
      </c>
      <c r="AX21" s="719">
        <v>0</v>
      </c>
      <c r="AY21" s="834" t="s">
        <v>74</v>
      </c>
      <c r="AZ21" s="833"/>
      <c r="BA21" s="833"/>
      <c r="BB21" s="833"/>
      <c r="BC21" s="833"/>
      <c r="BD21" s="833"/>
      <c r="BE21" s="833"/>
      <c r="BF21" s="835"/>
      <c r="BJ21" s="710" t="s">
        <v>31</v>
      </c>
    </row>
    <row r="22" spans="2:63" s="710" customFormat="1" ht="27" customHeight="1" x14ac:dyDescent="0.2">
      <c r="B22" s="713">
        <v>8</v>
      </c>
      <c r="C22" s="719" t="s">
        <v>75</v>
      </c>
      <c r="D22" s="720">
        <v>45734</v>
      </c>
      <c r="E22" s="721">
        <v>0.82291666666666663</v>
      </c>
      <c r="F22" s="719" t="s">
        <v>57</v>
      </c>
      <c r="G22" s="719" t="s">
        <v>39</v>
      </c>
      <c r="H22" s="719">
        <v>1</v>
      </c>
      <c r="I22" s="719">
        <v>1</v>
      </c>
      <c r="J22" s="719">
        <v>0</v>
      </c>
      <c r="K22" s="719">
        <v>0</v>
      </c>
      <c r="L22" s="719">
        <v>1</v>
      </c>
      <c r="M22" s="719">
        <v>0</v>
      </c>
      <c r="N22" s="719">
        <v>0</v>
      </c>
      <c r="O22" s="719">
        <v>0</v>
      </c>
      <c r="P22" s="719">
        <v>0</v>
      </c>
      <c r="Q22" s="719">
        <v>0</v>
      </c>
      <c r="R22" s="719">
        <v>0</v>
      </c>
      <c r="S22" s="719">
        <v>0</v>
      </c>
      <c r="T22" s="719">
        <v>0</v>
      </c>
      <c r="U22" s="719">
        <v>0</v>
      </c>
      <c r="V22" s="719">
        <v>0</v>
      </c>
      <c r="W22" s="719">
        <v>0</v>
      </c>
      <c r="X22" s="719">
        <v>0</v>
      </c>
      <c r="Y22" s="719">
        <v>0</v>
      </c>
      <c r="Z22" s="719">
        <v>0</v>
      </c>
      <c r="AA22" s="725">
        <v>1</v>
      </c>
      <c r="AB22" s="719">
        <v>0</v>
      </c>
      <c r="AC22" s="719">
        <v>0</v>
      </c>
      <c r="AD22" s="719">
        <v>0</v>
      </c>
      <c r="AE22" s="719">
        <v>0</v>
      </c>
      <c r="AF22" s="719">
        <v>0</v>
      </c>
      <c r="AG22" s="719">
        <v>0</v>
      </c>
      <c r="AH22" s="719">
        <v>0</v>
      </c>
      <c r="AI22" s="719">
        <v>0</v>
      </c>
      <c r="AJ22" s="719">
        <v>0</v>
      </c>
      <c r="AK22" s="719">
        <v>0</v>
      </c>
      <c r="AL22" s="719">
        <v>0</v>
      </c>
      <c r="AM22" s="719">
        <v>0</v>
      </c>
      <c r="AN22" s="719">
        <v>0</v>
      </c>
      <c r="AO22" s="719">
        <v>0</v>
      </c>
      <c r="AP22" s="719">
        <v>0</v>
      </c>
      <c r="AQ22" s="719">
        <v>0</v>
      </c>
      <c r="AR22" s="719">
        <v>0</v>
      </c>
      <c r="AS22" s="719">
        <v>0</v>
      </c>
      <c r="AT22" s="719">
        <v>0</v>
      </c>
      <c r="AU22" s="719">
        <v>0</v>
      </c>
      <c r="AV22" s="719">
        <v>0</v>
      </c>
      <c r="AW22" s="719">
        <v>0</v>
      </c>
      <c r="AX22" s="719">
        <v>0</v>
      </c>
      <c r="AY22" s="834" t="s">
        <v>76</v>
      </c>
      <c r="AZ22" s="833"/>
      <c r="BA22" s="833"/>
      <c r="BB22" s="833"/>
      <c r="BC22" s="833"/>
      <c r="BD22" s="833"/>
      <c r="BE22" s="833"/>
      <c r="BF22" s="835"/>
      <c r="BJ22" s="710" t="s">
        <v>77</v>
      </c>
    </row>
    <row r="23" spans="2:63" s="710" customFormat="1" ht="27" customHeight="1" x14ac:dyDescent="0.2">
      <c r="B23" s="713">
        <v>9</v>
      </c>
      <c r="C23" s="719" t="s">
        <v>78</v>
      </c>
      <c r="D23" s="720">
        <v>45735</v>
      </c>
      <c r="E23" s="721">
        <v>0.86458333333333337</v>
      </c>
      <c r="F23" s="719" t="s">
        <v>57</v>
      </c>
      <c r="G23" s="719" t="s">
        <v>39</v>
      </c>
      <c r="H23" s="719">
        <v>1</v>
      </c>
      <c r="I23" s="719">
        <v>1</v>
      </c>
      <c r="J23" s="719">
        <v>0</v>
      </c>
      <c r="K23" s="719">
        <v>0</v>
      </c>
      <c r="L23" s="719">
        <v>1</v>
      </c>
      <c r="M23" s="719">
        <v>0</v>
      </c>
      <c r="N23" s="719">
        <v>0</v>
      </c>
      <c r="O23" s="719">
        <v>0</v>
      </c>
      <c r="P23" s="719">
        <v>0</v>
      </c>
      <c r="Q23" s="719">
        <v>0</v>
      </c>
      <c r="R23" s="719">
        <v>0</v>
      </c>
      <c r="S23" s="719">
        <v>0</v>
      </c>
      <c r="T23" s="719">
        <v>0</v>
      </c>
      <c r="U23" s="719">
        <v>0</v>
      </c>
      <c r="V23" s="719">
        <v>0</v>
      </c>
      <c r="W23" s="719">
        <v>0</v>
      </c>
      <c r="X23" s="719">
        <v>0</v>
      </c>
      <c r="Y23" s="719">
        <v>0</v>
      </c>
      <c r="Z23" s="719">
        <v>0</v>
      </c>
      <c r="AA23" s="725">
        <v>1</v>
      </c>
      <c r="AB23" s="719">
        <v>0</v>
      </c>
      <c r="AC23" s="719">
        <v>0</v>
      </c>
      <c r="AD23" s="719">
        <v>0</v>
      </c>
      <c r="AE23" s="719">
        <v>0</v>
      </c>
      <c r="AF23" s="719">
        <v>0</v>
      </c>
      <c r="AG23" s="719">
        <v>0</v>
      </c>
      <c r="AH23" s="719">
        <v>0</v>
      </c>
      <c r="AI23" s="719">
        <v>0</v>
      </c>
      <c r="AJ23" s="719">
        <v>0</v>
      </c>
      <c r="AK23" s="719">
        <v>0</v>
      </c>
      <c r="AL23" s="719">
        <v>0</v>
      </c>
      <c r="AM23" s="719">
        <v>0</v>
      </c>
      <c r="AN23" s="719">
        <v>0</v>
      </c>
      <c r="AO23" s="719">
        <v>0</v>
      </c>
      <c r="AP23" s="719">
        <v>0</v>
      </c>
      <c r="AQ23" s="719">
        <v>0</v>
      </c>
      <c r="AR23" s="719">
        <v>0</v>
      </c>
      <c r="AS23" s="719">
        <v>0</v>
      </c>
      <c r="AT23" s="719">
        <v>0</v>
      </c>
      <c r="AU23" s="719">
        <v>0</v>
      </c>
      <c r="AV23" s="719">
        <v>0</v>
      </c>
      <c r="AW23" s="719">
        <v>0</v>
      </c>
      <c r="AX23" s="719">
        <v>0</v>
      </c>
      <c r="AY23" s="834" t="s">
        <v>79</v>
      </c>
      <c r="AZ23" s="833"/>
      <c r="BA23" s="833"/>
      <c r="BB23" s="833"/>
      <c r="BC23" s="833"/>
      <c r="BD23" s="833"/>
      <c r="BE23" s="833"/>
      <c r="BF23" s="835"/>
      <c r="BJ23" s="710" t="s">
        <v>80</v>
      </c>
    </row>
    <row r="24" spans="2:63" s="710" customFormat="1" ht="27" customHeight="1" x14ac:dyDescent="0.2">
      <c r="B24" s="713">
        <v>10</v>
      </c>
      <c r="C24" s="719" t="s">
        <v>81</v>
      </c>
      <c r="D24" s="720">
        <v>45736</v>
      </c>
      <c r="E24" s="721">
        <v>0.90625</v>
      </c>
      <c r="F24" s="719" t="s">
        <v>57</v>
      </c>
      <c r="G24" s="719" t="s">
        <v>39</v>
      </c>
      <c r="H24" s="719">
        <v>1</v>
      </c>
      <c r="I24" s="719">
        <v>0</v>
      </c>
      <c r="J24" s="719">
        <v>0</v>
      </c>
      <c r="K24" s="719">
        <v>0</v>
      </c>
      <c r="L24" s="719">
        <v>1</v>
      </c>
      <c r="M24" s="719">
        <v>0</v>
      </c>
      <c r="N24" s="719">
        <v>0</v>
      </c>
      <c r="O24" s="719">
        <v>0</v>
      </c>
      <c r="P24" s="719">
        <v>0</v>
      </c>
      <c r="Q24" s="719">
        <v>0</v>
      </c>
      <c r="R24" s="719">
        <v>0</v>
      </c>
      <c r="S24" s="719">
        <v>0</v>
      </c>
      <c r="T24" s="719">
        <v>0</v>
      </c>
      <c r="U24" s="719">
        <v>0</v>
      </c>
      <c r="V24" s="719">
        <v>0</v>
      </c>
      <c r="W24" s="719">
        <v>0</v>
      </c>
      <c r="X24" s="719">
        <v>0</v>
      </c>
      <c r="Y24" s="719">
        <v>0</v>
      </c>
      <c r="Z24" s="719">
        <v>0</v>
      </c>
      <c r="AA24" s="725">
        <v>1</v>
      </c>
      <c r="AB24" s="719">
        <v>0</v>
      </c>
      <c r="AC24" s="719">
        <v>0</v>
      </c>
      <c r="AD24" s="719">
        <v>0</v>
      </c>
      <c r="AE24" s="719">
        <v>0</v>
      </c>
      <c r="AF24" s="719">
        <v>0</v>
      </c>
      <c r="AG24" s="719">
        <v>0</v>
      </c>
      <c r="AH24" s="719">
        <v>0</v>
      </c>
      <c r="AI24" s="719">
        <v>0</v>
      </c>
      <c r="AJ24" s="719">
        <v>0</v>
      </c>
      <c r="AK24" s="719">
        <v>0</v>
      </c>
      <c r="AL24" s="719">
        <v>0</v>
      </c>
      <c r="AM24" s="719">
        <v>0</v>
      </c>
      <c r="AN24" s="719">
        <v>0</v>
      </c>
      <c r="AO24" s="719">
        <v>0</v>
      </c>
      <c r="AP24" s="719">
        <v>0</v>
      </c>
      <c r="AQ24" s="719">
        <v>0</v>
      </c>
      <c r="AR24" s="719">
        <v>0</v>
      </c>
      <c r="AS24" s="719">
        <v>0</v>
      </c>
      <c r="AT24" s="719">
        <v>0</v>
      </c>
      <c r="AU24" s="719">
        <v>0</v>
      </c>
      <c r="AV24" s="719">
        <v>0</v>
      </c>
      <c r="AW24" s="719">
        <v>0</v>
      </c>
      <c r="AX24" s="719">
        <v>0</v>
      </c>
      <c r="AY24" s="834" t="s">
        <v>82</v>
      </c>
      <c r="AZ24" s="833"/>
      <c r="BA24" s="833"/>
      <c r="BB24" s="833"/>
      <c r="BC24" s="833"/>
      <c r="BD24" s="833"/>
      <c r="BE24" s="833"/>
      <c r="BF24" s="835"/>
      <c r="BJ24" s="710" t="s">
        <v>65</v>
      </c>
    </row>
    <row r="25" spans="2:63" s="710" customFormat="1" ht="27" customHeight="1" x14ac:dyDescent="0.2">
      <c r="B25" s="713">
        <v>11</v>
      </c>
      <c r="C25" s="719" t="s">
        <v>83</v>
      </c>
      <c r="D25" s="720">
        <v>45737</v>
      </c>
      <c r="E25" s="721">
        <v>0.94791666666666663</v>
      </c>
      <c r="F25" s="719" t="s">
        <v>57</v>
      </c>
      <c r="G25" s="719" t="s">
        <v>39</v>
      </c>
      <c r="H25" s="719">
        <v>1</v>
      </c>
      <c r="I25" s="719">
        <v>0</v>
      </c>
      <c r="J25" s="719">
        <v>0</v>
      </c>
      <c r="K25" s="719">
        <v>0</v>
      </c>
      <c r="L25" s="719">
        <v>1</v>
      </c>
      <c r="M25" s="719">
        <v>0</v>
      </c>
      <c r="N25" s="719">
        <v>0</v>
      </c>
      <c r="O25" s="719">
        <v>0</v>
      </c>
      <c r="P25" s="719">
        <v>0</v>
      </c>
      <c r="Q25" s="719">
        <v>0</v>
      </c>
      <c r="R25" s="719">
        <v>0</v>
      </c>
      <c r="S25" s="719">
        <v>0</v>
      </c>
      <c r="T25" s="719">
        <v>0</v>
      </c>
      <c r="U25" s="719">
        <v>0</v>
      </c>
      <c r="V25" s="719">
        <v>0</v>
      </c>
      <c r="W25" s="719">
        <v>0</v>
      </c>
      <c r="X25" s="719">
        <v>0</v>
      </c>
      <c r="Y25" s="719">
        <v>0</v>
      </c>
      <c r="Z25" s="719">
        <v>0</v>
      </c>
      <c r="AA25" s="725">
        <v>1</v>
      </c>
      <c r="AB25" s="719">
        <v>0</v>
      </c>
      <c r="AC25" s="719">
        <v>0</v>
      </c>
      <c r="AD25" s="719">
        <v>0</v>
      </c>
      <c r="AE25" s="719">
        <v>0</v>
      </c>
      <c r="AF25" s="719">
        <v>0</v>
      </c>
      <c r="AG25" s="719">
        <v>0</v>
      </c>
      <c r="AH25" s="719">
        <v>0</v>
      </c>
      <c r="AI25" s="719">
        <v>0</v>
      </c>
      <c r="AJ25" s="719">
        <v>0</v>
      </c>
      <c r="AK25" s="719">
        <v>0</v>
      </c>
      <c r="AL25" s="719">
        <v>0</v>
      </c>
      <c r="AM25" s="719">
        <v>0</v>
      </c>
      <c r="AN25" s="719">
        <v>0</v>
      </c>
      <c r="AO25" s="719">
        <v>0</v>
      </c>
      <c r="AP25" s="719">
        <v>0</v>
      </c>
      <c r="AQ25" s="719">
        <v>0</v>
      </c>
      <c r="AR25" s="719">
        <v>0</v>
      </c>
      <c r="AS25" s="719">
        <v>0</v>
      </c>
      <c r="AT25" s="719">
        <v>0</v>
      </c>
      <c r="AU25" s="719">
        <v>0</v>
      </c>
      <c r="AV25" s="719">
        <v>0</v>
      </c>
      <c r="AW25" s="719">
        <v>0</v>
      </c>
      <c r="AX25" s="719">
        <v>0</v>
      </c>
      <c r="AY25" s="834" t="s">
        <v>84</v>
      </c>
      <c r="AZ25" s="833"/>
      <c r="BA25" s="833"/>
      <c r="BB25" s="833"/>
      <c r="BC25" s="833"/>
      <c r="BD25" s="833"/>
      <c r="BE25" s="833"/>
      <c r="BF25" s="835"/>
    </row>
    <row r="26" spans="2:63" s="710" customFormat="1" ht="27" customHeight="1" x14ac:dyDescent="0.2">
      <c r="B26" s="713">
        <v>12</v>
      </c>
      <c r="C26" s="719" t="s">
        <v>85</v>
      </c>
      <c r="D26" s="720">
        <v>45738</v>
      </c>
      <c r="E26" s="721">
        <v>0.98958333333333337</v>
      </c>
      <c r="F26" s="719" t="s">
        <v>57</v>
      </c>
      <c r="G26" s="719" t="s">
        <v>39</v>
      </c>
      <c r="H26" s="719">
        <v>1</v>
      </c>
      <c r="I26" s="719">
        <v>0</v>
      </c>
      <c r="J26" s="719">
        <v>0</v>
      </c>
      <c r="K26" s="719">
        <v>0</v>
      </c>
      <c r="L26" s="719">
        <v>1</v>
      </c>
      <c r="M26" s="719">
        <v>0</v>
      </c>
      <c r="N26" s="719">
        <v>0</v>
      </c>
      <c r="O26" s="719">
        <v>0</v>
      </c>
      <c r="P26" s="719">
        <v>0</v>
      </c>
      <c r="Q26" s="719">
        <v>0</v>
      </c>
      <c r="R26" s="719">
        <v>0</v>
      </c>
      <c r="S26" s="719">
        <v>0</v>
      </c>
      <c r="T26" s="719">
        <v>0</v>
      </c>
      <c r="U26" s="719">
        <v>0</v>
      </c>
      <c r="V26" s="719">
        <v>0</v>
      </c>
      <c r="W26" s="719">
        <v>0</v>
      </c>
      <c r="X26" s="719">
        <v>0</v>
      </c>
      <c r="Y26" s="719">
        <v>0</v>
      </c>
      <c r="Z26" s="719">
        <v>0</v>
      </c>
      <c r="AA26" s="725">
        <v>1</v>
      </c>
      <c r="AB26" s="719">
        <v>0</v>
      </c>
      <c r="AC26" s="719">
        <v>0</v>
      </c>
      <c r="AD26" s="719">
        <v>0</v>
      </c>
      <c r="AE26" s="719">
        <v>0</v>
      </c>
      <c r="AF26" s="719">
        <v>0</v>
      </c>
      <c r="AG26" s="719">
        <v>0</v>
      </c>
      <c r="AH26" s="719">
        <v>0</v>
      </c>
      <c r="AI26" s="719">
        <v>0</v>
      </c>
      <c r="AJ26" s="719">
        <v>0</v>
      </c>
      <c r="AK26" s="719">
        <v>0</v>
      </c>
      <c r="AL26" s="719">
        <v>0</v>
      </c>
      <c r="AM26" s="719">
        <v>0</v>
      </c>
      <c r="AN26" s="719">
        <v>0</v>
      </c>
      <c r="AO26" s="719">
        <v>0</v>
      </c>
      <c r="AP26" s="719">
        <v>0</v>
      </c>
      <c r="AQ26" s="719">
        <v>0</v>
      </c>
      <c r="AR26" s="719">
        <v>0</v>
      </c>
      <c r="AS26" s="719">
        <v>0</v>
      </c>
      <c r="AT26" s="719">
        <v>0</v>
      </c>
      <c r="AU26" s="719">
        <v>0</v>
      </c>
      <c r="AV26" s="719">
        <v>0</v>
      </c>
      <c r="AW26" s="719">
        <v>0</v>
      </c>
      <c r="AX26" s="719">
        <v>0</v>
      </c>
      <c r="AY26" s="834" t="s">
        <v>86</v>
      </c>
      <c r="AZ26" s="833"/>
      <c r="BA26" s="833"/>
      <c r="BB26" s="833"/>
      <c r="BC26" s="833"/>
      <c r="BD26" s="833"/>
      <c r="BE26" s="833"/>
      <c r="BF26" s="835"/>
    </row>
    <row r="27" spans="2:63" s="710" customFormat="1" ht="27" customHeight="1" x14ac:dyDescent="0.2">
      <c r="B27" s="713">
        <v>13</v>
      </c>
      <c r="C27" s="719" t="s">
        <v>87</v>
      </c>
      <c r="D27" s="720">
        <v>45739</v>
      </c>
      <c r="E27" s="721">
        <v>1.03125</v>
      </c>
      <c r="F27" s="719" t="s">
        <v>57</v>
      </c>
      <c r="G27" s="719" t="s">
        <v>39</v>
      </c>
      <c r="H27" s="719">
        <v>1</v>
      </c>
      <c r="I27" s="719">
        <v>0</v>
      </c>
      <c r="J27" s="719">
        <v>0</v>
      </c>
      <c r="K27" s="719">
        <v>0</v>
      </c>
      <c r="L27" s="719">
        <v>1</v>
      </c>
      <c r="M27" s="719">
        <v>0</v>
      </c>
      <c r="N27" s="719">
        <v>0</v>
      </c>
      <c r="O27" s="719">
        <v>0</v>
      </c>
      <c r="P27" s="719">
        <v>0</v>
      </c>
      <c r="Q27" s="719">
        <v>0</v>
      </c>
      <c r="R27" s="719">
        <v>0</v>
      </c>
      <c r="S27" s="719">
        <v>0</v>
      </c>
      <c r="T27" s="719">
        <v>0</v>
      </c>
      <c r="U27" s="719">
        <v>0</v>
      </c>
      <c r="V27" s="719">
        <v>0</v>
      </c>
      <c r="W27" s="719">
        <v>0</v>
      </c>
      <c r="X27" s="719">
        <v>0</v>
      </c>
      <c r="Y27" s="719">
        <v>0</v>
      </c>
      <c r="Z27" s="719">
        <v>0</v>
      </c>
      <c r="AA27" s="725">
        <v>1</v>
      </c>
      <c r="AB27" s="719">
        <v>0</v>
      </c>
      <c r="AC27" s="719">
        <v>0</v>
      </c>
      <c r="AD27" s="719">
        <v>0</v>
      </c>
      <c r="AE27" s="719">
        <v>0</v>
      </c>
      <c r="AF27" s="719">
        <v>0</v>
      </c>
      <c r="AG27" s="719">
        <v>0</v>
      </c>
      <c r="AH27" s="719">
        <v>0</v>
      </c>
      <c r="AI27" s="719">
        <v>0</v>
      </c>
      <c r="AJ27" s="719">
        <v>0</v>
      </c>
      <c r="AK27" s="719">
        <v>0</v>
      </c>
      <c r="AL27" s="719">
        <v>0</v>
      </c>
      <c r="AM27" s="719">
        <v>0</v>
      </c>
      <c r="AN27" s="719">
        <v>0</v>
      </c>
      <c r="AO27" s="719">
        <v>0</v>
      </c>
      <c r="AP27" s="719">
        <v>0</v>
      </c>
      <c r="AQ27" s="719">
        <v>0</v>
      </c>
      <c r="AR27" s="719">
        <v>0</v>
      </c>
      <c r="AS27" s="719">
        <v>0</v>
      </c>
      <c r="AT27" s="719">
        <v>0</v>
      </c>
      <c r="AU27" s="719">
        <v>0</v>
      </c>
      <c r="AV27" s="719">
        <v>0</v>
      </c>
      <c r="AW27" s="719">
        <v>0</v>
      </c>
      <c r="AX27" s="719">
        <v>0</v>
      </c>
      <c r="AY27" s="834" t="s">
        <v>88</v>
      </c>
      <c r="AZ27" s="833"/>
      <c r="BA27" s="833"/>
      <c r="BB27" s="833"/>
      <c r="BC27" s="833"/>
      <c r="BD27" s="833"/>
      <c r="BE27" s="833"/>
      <c r="BF27" s="835"/>
    </row>
    <row r="28" spans="2:63" s="710" customFormat="1" ht="27" customHeight="1" x14ac:dyDescent="0.2">
      <c r="B28" s="713">
        <v>14</v>
      </c>
      <c r="C28" s="719" t="s">
        <v>89</v>
      </c>
      <c r="D28" s="720">
        <v>45740</v>
      </c>
      <c r="E28" s="721">
        <v>1.072916666666667</v>
      </c>
      <c r="F28" s="719" t="s">
        <v>57</v>
      </c>
      <c r="G28" s="719" t="s">
        <v>39</v>
      </c>
      <c r="H28" s="719">
        <v>1</v>
      </c>
      <c r="I28" s="719">
        <v>0</v>
      </c>
      <c r="J28" s="719">
        <v>0</v>
      </c>
      <c r="K28" s="719">
        <v>0</v>
      </c>
      <c r="L28" s="719">
        <v>1</v>
      </c>
      <c r="M28" s="719">
        <v>0</v>
      </c>
      <c r="N28" s="719">
        <v>0</v>
      </c>
      <c r="O28" s="719">
        <v>0</v>
      </c>
      <c r="P28" s="719">
        <v>0</v>
      </c>
      <c r="Q28" s="719">
        <v>0</v>
      </c>
      <c r="R28" s="719">
        <v>0</v>
      </c>
      <c r="S28" s="719">
        <v>0</v>
      </c>
      <c r="T28" s="719">
        <v>0</v>
      </c>
      <c r="U28" s="722">
        <v>0</v>
      </c>
      <c r="V28" s="719">
        <v>0</v>
      </c>
      <c r="W28" s="719">
        <v>0</v>
      </c>
      <c r="X28" s="719">
        <v>0</v>
      </c>
      <c r="Y28" s="719">
        <v>0</v>
      </c>
      <c r="Z28" s="719">
        <v>0</v>
      </c>
      <c r="AA28" s="725">
        <v>1</v>
      </c>
      <c r="AB28" s="722">
        <v>0</v>
      </c>
      <c r="AC28" s="719">
        <v>0</v>
      </c>
      <c r="AD28" s="719">
        <v>0</v>
      </c>
      <c r="AE28" s="719">
        <v>0</v>
      </c>
      <c r="AF28" s="719">
        <v>0</v>
      </c>
      <c r="AG28" s="719">
        <v>0</v>
      </c>
      <c r="AH28" s="722">
        <v>0</v>
      </c>
      <c r="AI28" s="719">
        <v>0</v>
      </c>
      <c r="AJ28" s="719">
        <v>0</v>
      </c>
      <c r="AK28" s="719">
        <v>0</v>
      </c>
      <c r="AL28" s="719">
        <v>0</v>
      </c>
      <c r="AM28" s="719">
        <v>0</v>
      </c>
      <c r="AN28" s="722">
        <v>0</v>
      </c>
      <c r="AO28" s="719">
        <v>0</v>
      </c>
      <c r="AP28" s="719">
        <v>0</v>
      </c>
      <c r="AQ28" s="719">
        <v>0</v>
      </c>
      <c r="AR28" s="719">
        <v>0</v>
      </c>
      <c r="AS28" s="719">
        <v>0</v>
      </c>
      <c r="AT28" s="722">
        <v>0</v>
      </c>
      <c r="AU28" s="719">
        <v>0</v>
      </c>
      <c r="AV28" s="719">
        <v>0</v>
      </c>
      <c r="AW28" s="719">
        <v>0</v>
      </c>
      <c r="AX28" s="719">
        <v>0</v>
      </c>
      <c r="AY28" s="834" t="s">
        <v>90</v>
      </c>
      <c r="AZ28" s="833"/>
      <c r="BA28" s="833"/>
      <c r="BB28" s="833"/>
      <c r="BC28" s="833"/>
      <c r="BD28" s="833"/>
      <c r="BE28" s="833"/>
      <c r="BF28" s="835"/>
    </row>
    <row r="29" spans="2:63" s="710" customFormat="1" ht="27" customHeight="1" x14ac:dyDescent="0.2">
      <c r="B29" s="713">
        <v>15</v>
      </c>
      <c r="C29" s="719" t="s">
        <v>91</v>
      </c>
      <c r="D29" s="720">
        <v>45741</v>
      </c>
      <c r="E29" s="721">
        <v>1.114583333333333</v>
      </c>
      <c r="F29" s="719" t="s">
        <v>57</v>
      </c>
      <c r="G29" s="719" t="s">
        <v>39</v>
      </c>
      <c r="H29" s="719">
        <v>1</v>
      </c>
      <c r="I29" s="719">
        <v>0</v>
      </c>
      <c r="J29" s="719">
        <v>0</v>
      </c>
      <c r="K29" s="719">
        <v>0</v>
      </c>
      <c r="L29" s="719">
        <v>1</v>
      </c>
      <c r="M29" s="719">
        <v>0</v>
      </c>
      <c r="N29" s="719">
        <v>0</v>
      </c>
      <c r="O29" s="719">
        <v>0</v>
      </c>
      <c r="P29" s="719">
        <v>0</v>
      </c>
      <c r="Q29" s="719">
        <v>0</v>
      </c>
      <c r="R29" s="719">
        <v>0</v>
      </c>
      <c r="S29" s="719">
        <v>0</v>
      </c>
      <c r="T29" s="719">
        <v>0</v>
      </c>
      <c r="U29" s="719">
        <v>0</v>
      </c>
      <c r="V29" s="719">
        <v>0</v>
      </c>
      <c r="W29" s="719">
        <v>0</v>
      </c>
      <c r="X29" s="719">
        <v>0</v>
      </c>
      <c r="Y29" s="719">
        <v>0</v>
      </c>
      <c r="Z29" s="719">
        <v>0</v>
      </c>
      <c r="AA29" s="725">
        <v>1</v>
      </c>
      <c r="AB29" s="719">
        <v>0</v>
      </c>
      <c r="AC29" s="719">
        <v>0</v>
      </c>
      <c r="AD29" s="719">
        <v>0</v>
      </c>
      <c r="AE29" s="719">
        <v>0</v>
      </c>
      <c r="AF29" s="719">
        <v>0</v>
      </c>
      <c r="AG29" s="719">
        <v>0</v>
      </c>
      <c r="AH29" s="719">
        <v>0</v>
      </c>
      <c r="AI29" s="719">
        <v>0</v>
      </c>
      <c r="AJ29" s="719">
        <v>0</v>
      </c>
      <c r="AK29" s="719">
        <v>0</v>
      </c>
      <c r="AL29" s="719">
        <v>0</v>
      </c>
      <c r="AM29" s="719">
        <v>0</v>
      </c>
      <c r="AN29" s="719">
        <v>0</v>
      </c>
      <c r="AO29" s="719">
        <v>0</v>
      </c>
      <c r="AP29" s="719">
        <v>0</v>
      </c>
      <c r="AQ29" s="719">
        <v>0</v>
      </c>
      <c r="AR29" s="719">
        <v>0</v>
      </c>
      <c r="AS29" s="719">
        <v>0</v>
      </c>
      <c r="AT29" s="719">
        <v>0</v>
      </c>
      <c r="AU29" s="719">
        <v>0</v>
      </c>
      <c r="AV29" s="719">
        <v>0</v>
      </c>
      <c r="AW29" s="719">
        <v>0</v>
      </c>
      <c r="AX29" s="719">
        <v>0</v>
      </c>
      <c r="AY29" s="834" t="s">
        <v>92</v>
      </c>
      <c r="AZ29" s="833"/>
      <c r="BA29" s="833"/>
      <c r="BB29" s="833"/>
      <c r="BC29" s="833"/>
      <c r="BD29" s="833"/>
      <c r="BE29" s="833"/>
      <c r="BF29" s="835"/>
      <c r="BG29" s="723"/>
    </row>
    <row r="30" spans="2:63" s="710" customFormat="1" ht="27" customHeight="1" x14ac:dyDescent="0.2">
      <c r="B30" s="713">
        <v>16</v>
      </c>
      <c r="C30" s="719" t="s">
        <v>93</v>
      </c>
      <c r="D30" s="720">
        <v>45742</v>
      </c>
      <c r="E30" s="721">
        <v>1.15625</v>
      </c>
      <c r="F30" s="719" t="s">
        <v>57</v>
      </c>
      <c r="G30" s="719" t="s">
        <v>39</v>
      </c>
      <c r="H30" s="719">
        <v>1</v>
      </c>
      <c r="I30" s="719">
        <v>0</v>
      </c>
      <c r="J30" s="719">
        <v>0</v>
      </c>
      <c r="K30" s="719">
        <v>0</v>
      </c>
      <c r="L30" s="719">
        <v>1</v>
      </c>
      <c r="M30" s="719">
        <v>0</v>
      </c>
      <c r="N30" s="719">
        <v>0</v>
      </c>
      <c r="O30" s="719">
        <v>0</v>
      </c>
      <c r="P30" s="719">
        <v>0</v>
      </c>
      <c r="Q30" s="719">
        <v>0</v>
      </c>
      <c r="R30" s="719">
        <v>0</v>
      </c>
      <c r="S30" s="719">
        <v>0</v>
      </c>
      <c r="T30" s="719">
        <v>0</v>
      </c>
      <c r="U30" s="719">
        <v>0</v>
      </c>
      <c r="V30" s="719">
        <v>0</v>
      </c>
      <c r="W30" s="719">
        <v>0</v>
      </c>
      <c r="X30" s="719">
        <v>0</v>
      </c>
      <c r="Y30" s="719">
        <v>0</v>
      </c>
      <c r="Z30" s="719">
        <v>0</v>
      </c>
      <c r="AA30" s="725">
        <v>1</v>
      </c>
      <c r="AB30" s="719">
        <v>0</v>
      </c>
      <c r="AC30" s="719">
        <v>0</v>
      </c>
      <c r="AD30" s="719">
        <v>0</v>
      </c>
      <c r="AE30" s="719">
        <v>0</v>
      </c>
      <c r="AF30" s="719">
        <v>0</v>
      </c>
      <c r="AG30" s="719">
        <v>0</v>
      </c>
      <c r="AH30" s="719">
        <v>0</v>
      </c>
      <c r="AI30" s="719">
        <v>0</v>
      </c>
      <c r="AJ30" s="719">
        <v>0</v>
      </c>
      <c r="AK30" s="719">
        <v>0</v>
      </c>
      <c r="AL30" s="719">
        <v>0</v>
      </c>
      <c r="AM30" s="719">
        <v>0</v>
      </c>
      <c r="AN30" s="719">
        <v>0</v>
      </c>
      <c r="AO30" s="719">
        <v>0</v>
      </c>
      <c r="AP30" s="719">
        <v>0</v>
      </c>
      <c r="AQ30" s="719">
        <v>0</v>
      </c>
      <c r="AR30" s="719">
        <v>0</v>
      </c>
      <c r="AS30" s="719">
        <v>0</v>
      </c>
      <c r="AT30" s="719">
        <v>0</v>
      </c>
      <c r="AU30" s="719">
        <v>0</v>
      </c>
      <c r="AV30" s="719">
        <v>0</v>
      </c>
      <c r="AW30" s="719">
        <v>0</v>
      </c>
      <c r="AX30" s="719">
        <v>0</v>
      </c>
      <c r="AY30" s="834" t="s">
        <v>94</v>
      </c>
      <c r="AZ30" s="833"/>
      <c r="BA30" s="833"/>
      <c r="BB30" s="833"/>
      <c r="BC30" s="833"/>
      <c r="BD30" s="833"/>
      <c r="BE30" s="833"/>
      <c r="BF30" s="835"/>
    </row>
    <row r="31" spans="2:63" s="710" customFormat="1" ht="27" customHeight="1" x14ac:dyDescent="0.2">
      <c r="B31" s="713">
        <v>17</v>
      </c>
      <c r="C31" s="719" t="s">
        <v>95</v>
      </c>
      <c r="D31" s="720">
        <v>45743</v>
      </c>
      <c r="E31" s="721">
        <v>1.197916666666667</v>
      </c>
      <c r="F31" s="719" t="s">
        <v>57</v>
      </c>
      <c r="G31" s="719" t="s">
        <v>39</v>
      </c>
      <c r="H31" s="719">
        <v>1</v>
      </c>
      <c r="I31" s="719">
        <v>0</v>
      </c>
      <c r="J31" s="719">
        <v>0</v>
      </c>
      <c r="K31" s="719">
        <v>0</v>
      </c>
      <c r="L31" s="719">
        <v>1</v>
      </c>
      <c r="M31" s="719">
        <v>0</v>
      </c>
      <c r="N31" s="719">
        <v>0</v>
      </c>
      <c r="O31" s="719">
        <v>0</v>
      </c>
      <c r="P31" s="719">
        <v>0</v>
      </c>
      <c r="Q31" s="719">
        <v>0</v>
      </c>
      <c r="R31" s="719">
        <v>0</v>
      </c>
      <c r="S31" s="719">
        <v>0</v>
      </c>
      <c r="T31" s="719">
        <v>0</v>
      </c>
      <c r="U31" s="719">
        <v>0</v>
      </c>
      <c r="V31" s="719">
        <v>0</v>
      </c>
      <c r="W31" s="719">
        <v>0</v>
      </c>
      <c r="X31" s="719">
        <v>0</v>
      </c>
      <c r="Y31" s="719">
        <v>0</v>
      </c>
      <c r="Z31" s="719">
        <v>0</v>
      </c>
      <c r="AA31" s="725">
        <v>11</v>
      </c>
      <c r="AB31" s="719">
        <v>0</v>
      </c>
      <c r="AC31" s="719">
        <v>0</v>
      </c>
      <c r="AD31" s="719">
        <v>0</v>
      </c>
      <c r="AE31" s="719">
        <v>0</v>
      </c>
      <c r="AF31" s="719">
        <v>0</v>
      </c>
      <c r="AG31" s="719">
        <v>0</v>
      </c>
      <c r="AH31" s="719">
        <v>0</v>
      </c>
      <c r="AI31" s="719">
        <v>0</v>
      </c>
      <c r="AJ31" s="719">
        <v>0</v>
      </c>
      <c r="AK31" s="719">
        <v>0</v>
      </c>
      <c r="AL31" s="719">
        <v>0</v>
      </c>
      <c r="AM31" s="719">
        <v>0</v>
      </c>
      <c r="AN31" s="719">
        <v>0</v>
      </c>
      <c r="AO31" s="719">
        <v>0</v>
      </c>
      <c r="AP31" s="719">
        <v>0</v>
      </c>
      <c r="AQ31" s="719">
        <v>0</v>
      </c>
      <c r="AR31" s="719">
        <v>0</v>
      </c>
      <c r="AS31" s="719">
        <v>0</v>
      </c>
      <c r="AT31" s="719">
        <v>0</v>
      </c>
      <c r="AU31" s="719">
        <v>0</v>
      </c>
      <c r="AV31" s="719">
        <v>0</v>
      </c>
      <c r="AW31" s="719">
        <v>0</v>
      </c>
      <c r="AX31" s="719">
        <v>0</v>
      </c>
      <c r="AY31" s="834" t="s">
        <v>96</v>
      </c>
      <c r="AZ31" s="833"/>
      <c r="BA31" s="833"/>
      <c r="BB31" s="833"/>
      <c r="BC31" s="833"/>
      <c r="BD31" s="833"/>
      <c r="BE31" s="833"/>
      <c r="BF31" s="835"/>
    </row>
    <row r="32" spans="2:63" s="710" customFormat="1" ht="27" customHeight="1" x14ac:dyDescent="0.2">
      <c r="B32" s="713">
        <v>18</v>
      </c>
      <c r="C32" s="719" t="s">
        <v>97</v>
      </c>
      <c r="D32" s="720">
        <v>45744</v>
      </c>
      <c r="E32" s="721">
        <v>1.239583333333333</v>
      </c>
      <c r="F32" s="719" t="s">
        <v>57</v>
      </c>
      <c r="G32" s="719" t="s">
        <v>39</v>
      </c>
      <c r="H32" s="719">
        <v>1</v>
      </c>
      <c r="I32" s="719">
        <v>0</v>
      </c>
      <c r="J32" s="719">
        <v>0</v>
      </c>
      <c r="K32" s="719">
        <v>0</v>
      </c>
      <c r="L32" s="719">
        <v>1</v>
      </c>
      <c r="M32" s="719">
        <v>0</v>
      </c>
      <c r="N32" s="719">
        <v>0</v>
      </c>
      <c r="O32" s="719">
        <v>0</v>
      </c>
      <c r="P32" s="719">
        <v>0</v>
      </c>
      <c r="Q32" s="719">
        <v>0</v>
      </c>
      <c r="R32" s="719">
        <v>0</v>
      </c>
      <c r="S32" s="719">
        <v>0</v>
      </c>
      <c r="T32" s="719">
        <v>0</v>
      </c>
      <c r="U32" s="719">
        <v>0</v>
      </c>
      <c r="V32" s="719">
        <v>0</v>
      </c>
      <c r="W32" s="719">
        <v>0</v>
      </c>
      <c r="X32" s="719">
        <v>0</v>
      </c>
      <c r="Y32" s="719">
        <v>0</v>
      </c>
      <c r="Z32" s="719">
        <v>0</v>
      </c>
      <c r="AA32" s="725">
        <v>1</v>
      </c>
      <c r="AB32" s="719">
        <v>0</v>
      </c>
      <c r="AC32" s="719">
        <v>0</v>
      </c>
      <c r="AD32" s="719">
        <v>0</v>
      </c>
      <c r="AE32" s="719">
        <v>0</v>
      </c>
      <c r="AF32" s="719">
        <v>0</v>
      </c>
      <c r="AG32" s="719">
        <v>0</v>
      </c>
      <c r="AH32" s="719">
        <v>0</v>
      </c>
      <c r="AI32" s="719">
        <v>0</v>
      </c>
      <c r="AJ32" s="719">
        <v>0</v>
      </c>
      <c r="AK32" s="719">
        <v>0</v>
      </c>
      <c r="AL32" s="719">
        <v>0</v>
      </c>
      <c r="AM32" s="719">
        <v>0</v>
      </c>
      <c r="AN32" s="719">
        <v>0</v>
      </c>
      <c r="AO32" s="719">
        <v>0</v>
      </c>
      <c r="AP32" s="719">
        <v>0</v>
      </c>
      <c r="AQ32" s="719">
        <v>0</v>
      </c>
      <c r="AR32" s="719">
        <v>0</v>
      </c>
      <c r="AS32" s="719">
        <v>0</v>
      </c>
      <c r="AT32" s="719">
        <v>0</v>
      </c>
      <c r="AU32" s="719">
        <v>0</v>
      </c>
      <c r="AV32" s="719">
        <v>0</v>
      </c>
      <c r="AW32" s="719">
        <v>0</v>
      </c>
      <c r="AX32" s="719">
        <v>0</v>
      </c>
      <c r="AY32" s="834" t="s">
        <v>98</v>
      </c>
      <c r="AZ32" s="833"/>
      <c r="BA32" s="833"/>
      <c r="BB32" s="833"/>
      <c r="BC32" s="833"/>
      <c r="BD32" s="833"/>
      <c r="BE32" s="833"/>
      <c r="BF32" s="835"/>
    </row>
    <row r="33" spans="2:60" s="710" customFormat="1" ht="27" customHeight="1" x14ac:dyDescent="0.2">
      <c r="B33" s="713">
        <v>19</v>
      </c>
      <c r="C33" s="719" t="s">
        <v>99</v>
      </c>
      <c r="D33" s="720">
        <v>45745</v>
      </c>
      <c r="E33" s="721">
        <v>1.28125</v>
      </c>
      <c r="F33" s="719" t="s">
        <v>57</v>
      </c>
      <c r="G33" s="719" t="s">
        <v>39</v>
      </c>
      <c r="H33" s="719">
        <v>1</v>
      </c>
      <c r="I33" s="719">
        <v>0</v>
      </c>
      <c r="J33" s="719">
        <v>0</v>
      </c>
      <c r="K33" s="719">
        <v>0</v>
      </c>
      <c r="L33" s="719">
        <v>1</v>
      </c>
      <c r="M33" s="719">
        <v>0</v>
      </c>
      <c r="N33" s="719">
        <v>0</v>
      </c>
      <c r="O33" s="719">
        <v>0</v>
      </c>
      <c r="P33" s="719">
        <v>0</v>
      </c>
      <c r="Q33" s="719">
        <v>0</v>
      </c>
      <c r="R33" s="719">
        <v>0</v>
      </c>
      <c r="S33" s="719">
        <v>0</v>
      </c>
      <c r="T33" s="719">
        <v>0</v>
      </c>
      <c r="U33" s="719">
        <v>0</v>
      </c>
      <c r="V33" s="719">
        <v>0</v>
      </c>
      <c r="W33" s="719">
        <v>0</v>
      </c>
      <c r="X33" s="719">
        <v>0</v>
      </c>
      <c r="Y33" s="719">
        <v>0</v>
      </c>
      <c r="Z33" s="719">
        <v>0</v>
      </c>
      <c r="AA33" s="725">
        <v>1</v>
      </c>
      <c r="AB33" s="719">
        <v>0</v>
      </c>
      <c r="AC33" s="719">
        <v>0</v>
      </c>
      <c r="AD33" s="719">
        <v>0</v>
      </c>
      <c r="AE33" s="719">
        <v>0</v>
      </c>
      <c r="AF33" s="719">
        <v>0</v>
      </c>
      <c r="AG33" s="719">
        <v>0</v>
      </c>
      <c r="AH33" s="719">
        <v>0</v>
      </c>
      <c r="AI33" s="719">
        <v>0</v>
      </c>
      <c r="AJ33" s="719">
        <v>0</v>
      </c>
      <c r="AK33" s="719">
        <v>0</v>
      </c>
      <c r="AL33" s="719">
        <v>0</v>
      </c>
      <c r="AM33" s="719">
        <v>0</v>
      </c>
      <c r="AN33" s="719">
        <v>0</v>
      </c>
      <c r="AO33" s="719">
        <v>0</v>
      </c>
      <c r="AP33" s="719">
        <v>0</v>
      </c>
      <c r="AQ33" s="719">
        <v>0</v>
      </c>
      <c r="AR33" s="719">
        <v>0</v>
      </c>
      <c r="AS33" s="719">
        <v>0</v>
      </c>
      <c r="AT33" s="719">
        <v>0</v>
      </c>
      <c r="AU33" s="719">
        <v>0</v>
      </c>
      <c r="AV33" s="719">
        <v>0</v>
      </c>
      <c r="AW33" s="719">
        <v>0</v>
      </c>
      <c r="AX33" s="719">
        <v>0</v>
      </c>
      <c r="AY33" s="834" t="s">
        <v>100</v>
      </c>
      <c r="AZ33" s="833"/>
      <c r="BA33" s="833"/>
      <c r="BB33" s="833"/>
      <c r="BC33" s="833"/>
      <c r="BD33" s="833"/>
      <c r="BE33" s="833"/>
      <c r="BF33" s="835"/>
    </row>
    <row r="34" spans="2:60" s="710" customFormat="1" ht="27" customHeight="1" x14ac:dyDescent="0.2">
      <c r="B34" s="713">
        <v>20</v>
      </c>
      <c r="C34" s="719" t="s">
        <v>101</v>
      </c>
      <c r="D34" s="720">
        <v>45746</v>
      </c>
      <c r="E34" s="721">
        <v>1.322916666666667</v>
      </c>
      <c r="F34" s="719" t="s">
        <v>57</v>
      </c>
      <c r="G34" s="719" t="s">
        <v>39</v>
      </c>
      <c r="H34" s="719">
        <v>1</v>
      </c>
      <c r="I34" s="719">
        <v>0</v>
      </c>
      <c r="J34" s="719">
        <v>0</v>
      </c>
      <c r="K34" s="719">
        <v>0</v>
      </c>
      <c r="L34" s="719">
        <v>1</v>
      </c>
      <c r="M34" s="719">
        <v>0</v>
      </c>
      <c r="N34" s="719">
        <v>0</v>
      </c>
      <c r="O34" s="719">
        <v>0</v>
      </c>
      <c r="P34" s="719">
        <v>0</v>
      </c>
      <c r="Q34" s="719">
        <v>0</v>
      </c>
      <c r="R34" s="719">
        <v>0</v>
      </c>
      <c r="S34" s="719">
        <v>0</v>
      </c>
      <c r="T34" s="719">
        <v>0</v>
      </c>
      <c r="U34" s="719">
        <v>0</v>
      </c>
      <c r="V34" s="719">
        <v>0</v>
      </c>
      <c r="W34" s="719">
        <v>0</v>
      </c>
      <c r="X34" s="719">
        <v>0</v>
      </c>
      <c r="Y34" s="719">
        <v>0</v>
      </c>
      <c r="Z34" s="719">
        <v>0</v>
      </c>
      <c r="AA34" s="725">
        <v>1</v>
      </c>
      <c r="AB34" s="719">
        <v>0</v>
      </c>
      <c r="AC34" s="719">
        <v>0</v>
      </c>
      <c r="AD34" s="719">
        <v>0</v>
      </c>
      <c r="AE34" s="719">
        <v>0</v>
      </c>
      <c r="AF34" s="719">
        <v>0</v>
      </c>
      <c r="AG34" s="719">
        <v>0</v>
      </c>
      <c r="AH34" s="719">
        <v>0</v>
      </c>
      <c r="AI34" s="719">
        <v>0</v>
      </c>
      <c r="AJ34" s="719">
        <v>0</v>
      </c>
      <c r="AK34" s="719">
        <v>0</v>
      </c>
      <c r="AL34" s="719">
        <v>0</v>
      </c>
      <c r="AM34" s="719">
        <v>0</v>
      </c>
      <c r="AN34" s="719">
        <v>0</v>
      </c>
      <c r="AO34" s="719">
        <v>0</v>
      </c>
      <c r="AP34" s="719">
        <v>0</v>
      </c>
      <c r="AQ34" s="719">
        <v>0</v>
      </c>
      <c r="AR34" s="719">
        <v>0</v>
      </c>
      <c r="AS34" s="719">
        <v>0</v>
      </c>
      <c r="AT34" s="719">
        <v>0</v>
      </c>
      <c r="AU34" s="719">
        <v>0</v>
      </c>
      <c r="AV34" s="719">
        <v>0</v>
      </c>
      <c r="AW34" s="719">
        <v>0</v>
      </c>
      <c r="AX34" s="719">
        <v>0</v>
      </c>
      <c r="AY34" s="834" t="s">
        <v>102</v>
      </c>
      <c r="AZ34" s="833"/>
      <c r="BA34" s="833"/>
      <c r="BB34" s="833"/>
      <c r="BC34" s="833"/>
      <c r="BD34" s="833"/>
      <c r="BE34" s="833"/>
      <c r="BF34" s="835"/>
    </row>
    <row r="35" spans="2:60" ht="35.25" customHeight="1" x14ac:dyDescent="0.25">
      <c r="B35" s="858" t="s">
        <v>103</v>
      </c>
      <c r="C35" s="833"/>
      <c r="D35" s="833"/>
      <c r="E35" s="833"/>
      <c r="F35" s="833"/>
      <c r="G35" s="835"/>
      <c r="H35" s="832" t="s">
        <v>104</v>
      </c>
      <c r="I35" s="888"/>
      <c r="J35" s="888"/>
      <c r="K35" s="888"/>
      <c r="L35" s="888"/>
      <c r="M35" s="888"/>
      <c r="N35" s="888"/>
      <c r="O35" s="888"/>
      <c r="P35" s="888"/>
      <c r="Q35" s="888"/>
      <c r="R35" s="888"/>
      <c r="S35" s="888"/>
      <c r="T35" s="888"/>
      <c r="U35" s="888"/>
      <c r="V35" s="888"/>
      <c r="W35" s="888"/>
      <c r="X35" s="888"/>
      <c r="Y35" s="888"/>
      <c r="Z35" s="888"/>
      <c r="AA35" s="893"/>
      <c r="AB35" s="888"/>
      <c r="AC35" s="888"/>
      <c r="AD35" s="888"/>
      <c r="AE35" s="888"/>
      <c r="AF35" s="888"/>
      <c r="AG35" s="888"/>
      <c r="AH35" s="888"/>
      <c r="AI35" s="889"/>
      <c r="AJ35" s="858" t="s">
        <v>51</v>
      </c>
      <c r="AK35" s="833"/>
      <c r="AL35" s="835"/>
      <c r="AM35" s="858" t="s">
        <v>52</v>
      </c>
      <c r="AN35" s="833"/>
      <c r="AO35" s="835"/>
      <c r="AP35" s="832" t="s">
        <v>105</v>
      </c>
      <c r="AQ35" s="888"/>
      <c r="AR35" s="888"/>
      <c r="AS35" s="888"/>
      <c r="AT35" s="888"/>
      <c r="AU35" s="888"/>
      <c r="AV35" s="888"/>
      <c r="AW35" s="888"/>
      <c r="AX35" s="888"/>
      <c r="AY35" s="888"/>
      <c r="AZ35" s="888"/>
      <c r="BA35" s="888"/>
      <c r="BB35" s="889"/>
      <c r="BC35" s="858" t="s">
        <v>51</v>
      </c>
      <c r="BD35" s="835"/>
      <c r="BE35" s="858" t="s">
        <v>52</v>
      </c>
      <c r="BF35" s="835"/>
      <c r="BG35" s="710"/>
      <c r="BH35" s="710"/>
    </row>
    <row r="36" spans="2:60" ht="35.25" customHeight="1" x14ac:dyDescent="0.25">
      <c r="B36" s="839" t="s">
        <v>106</v>
      </c>
      <c r="C36" s="835"/>
      <c r="D36" s="724"/>
      <c r="E36" s="715" t="s">
        <v>107</v>
      </c>
      <c r="F36" s="724"/>
      <c r="G36" s="724"/>
      <c r="H36" s="862"/>
      <c r="I36" s="863"/>
      <c r="J36" s="863"/>
      <c r="K36" s="863"/>
      <c r="L36" s="863"/>
      <c r="M36" s="863"/>
      <c r="N36" s="863"/>
      <c r="O36" s="863"/>
      <c r="P36" s="863"/>
      <c r="Q36" s="863"/>
      <c r="R36" s="863"/>
      <c r="S36" s="863"/>
      <c r="T36" s="863"/>
      <c r="U36" s="863"/>
      <c r="V36" s="863"/>
      <c r="W36" s="863"/>
      <c r="X36" s="863"/>
      <c r="Y36" s="863"/>
      <c r="Z36" s="863"/>
      <c r="AA36" s="864"/>
      <c r="AB36" s="863"/>
      <c r="AC36" s="863"/>
      <c r="AD36" s="863"/>
      <c r="AE36" s="863"/>
      <c r="AF36" s="863"/>
      <c r="AG36" s="863"/>
      <c r="AH36" s="863"/>
      <c r="AI36" s="865"/>
      <c r="AJ36" s="894">
        <v>45614</v>
      </c>
      <c r="AK36" s="895"/>
      <c r="AL36" s="896"/>
      <c r="AM36" s="897">
        <v>45614.333333333343</v>
      </c>
      <c r="AN36" s="844"/>
      <c r="AO36" s="848"/>
      <c r="AP36" s="890"/>
      <c r="AQ36" s="891"/>
      <c r="AR36" s="891"/>
      <c r="AS36" s="891"/>
      <c r="AT36" s="891"/>
      <c r="AU36" s="891"/>
      <c r="AV36" s="891"/>
      <c r="AW36" s="891"/>
      <c r="AX36" s="891"/>
      <c r="AY36" s="891"/>
      <c r="AZ36" s="891"/>
      <c r="BA36" s="891"/>
      <c r="BB36" s="892"/>
      <c r="BC36" s="834"/>
      <c r="BD36" s="835"/>
      <c r="BE36" s="834"/>
      <c r="BF36" s="835"/>
      <c r="BG36" s="710"/>
      <c r="BH36" s="710"/>
    </row>
    <row r="37" spans="2:60" ht="35.25" customHeight="1" x14ac:dyDescent="0.25">
      <c r="B37" s="839" t="s">
        <v>108</v>
      </c>
      <c r="C37" s="833"/>
      <c r="D37" s="833"/>
      <c r="E37" s="833"/>
      <c r="F37" s="833"/>
      <c r="G37" s="835"/>
      <c r="H37" s="862"/>
      <c r="I37" s="863"/>
      <c r="J37" s="863"/>
      <c r="K37" s="863"/>
      <c r="L37" s="863"/>
      <c r="M37" s="863"/>
      <c r="N37" s="863"/>
      <c r="O37" s="863"/>
      <c r="P37" s="863"/>
      <c r="Q37" s="863"/>
      <c r="R37" s="863"/>
      <c r="S37" s="863"/>
      <c r="T37" s="863"/>
      <c r="U37" s="863"/>
      <c r="V37" s="863"/>
      <c r="W37" s="863"/>
      <c r="X37" s="863"/>
      <c r="Y37" s="863"/>
      <c r="Z37" s="863"/>
      <c r="AA37" s="864"/>
      <c r="AB37" s="863"/>
      <c r="AC37" s="863"/>
      <c r="AD37" s="863"/>
      <c r="AE37" s="863"/>
      <c r="AF37" s="863"/>
      <c r="AG37" s="863"/>
      <c r="AH37" s="863"/>
      <c r="AI37" s="865"/>
      <c r="AJ37" s="894"/>
      <c r="AK37" s="895"/>
      <c r="AL37" s="896"/>
      <c r="AM37" s="898"/>
      <c r="AN37" s="844"/>
      <c r="AO37" s="848"/>
      <c r="AP37" s="890"/>
      <c r="AQ37" s="891"/>
      <c r="AR37" s="891"/>
      <c r="AS37" s="891"/>
      <c r="AT37" s="891"/>
      <c r="AU37" s="891"/>
      <c r="AV37" s="891"/>
      <c r="AW37" s="891"/>
      <c r="AX37" s="891"/>
      <c r="AY37" s="891"/>
      <c r="AZ37" s="891"/>
      <c r="BA37" s="891"/>
      <c r="BB37" s="892"/>
      <c r="BC37" s="834"/>
      <c r="BD37" s="835"/>
      <c r="BE37" s="834"/>
      <c r="BF37" s="835"/>
      <c r="BG37" s="710"/>
      <c r="BH37" s="710"/>
    </row>
    <row r="38" spans="2:60" ht="35.25" customHeight="1" x14ac:dyDescent="0.25">
      <c r="B38" s="854"/>
      <c r="C38" s="844"/>
      <c r="D38" s="844"/>
      <c r="E38" s="844"/>
      <c r="F38" s="844"/>
      <c r="G38" s="848"/>
      <c r="H38" s="899"/>
      <c r="I38" s="900"/>
      <c r="J38" s="900"/>
      <c r="K38" s="900"/>
      <c r="L38" s="900"/>
      <c r="M38" s="900"/>
      <c r="N38" s="900"/>
      <c r="O38" s="900"/>
      <c r="P38" s="900"/>
      <c r="Q38" s="900"/>
      <c r="R38" s="900"/>
      <c r="S38" s="900"/>
      <c r="T38" s="900"/>
      <c r="U38" s="900"/>
      <c r="V38" s="900"/>
      <c r="W38" s="900"/>
      <c r="X38" s="900"/>
      <c r="Y38" s="900"/>
      <c r="Z38" s="900"/>
      <c r="AA38" s="901"/>
      <c r="AB38" s="900"/>
      <c r="AC38" s="900"/>
      <c r="AD38" s="900"/>
      <c r="AE38" s="900"/>
      <c r="AF38" s="900"/>
      <c r="AG38" s="900"/>
      <c r="AH38" s="900"/>
      <c r="AI38" s="902"/>
      <c r="AJ38" s="894"/>
      <c r="AK38" s="895"/>
      <c r="AL38" s="896"/>
      <c r="AM38" s="898"/>
      <c r="AN38" s="844"/>
      <c r="AO38" s="848"/>
      <c r="AP38" s="890"/>
      <c r="AQ38" s="891"/>
      <c r="AR38" s="891"/>
      <c r="AS38" s="891"/>
      <c r="AT38" s="891"/>
      <c r="AU38" s="891"/>
      <c r="AV38" s="891"/>
      <c r="AW38" s="891"/>
      <c r="AX38" s="891"/>
      <c r="AY38" s="891"/>
      <c r="AZ38" s="891"/>
      <c r="BA38" s="891"/>
      <c r="BB38" s="892"/>
      <c r="BC38" s="834"/>
      <c r="BD38" s="835"/>
      <c r="BE38" s="834"/>
      <c r="BF38" s="835"/>
    </row>
    <row r="39" spans="2:60" ht="35.25" customHeight="1" x14ac:dyDescent="0.25">
      <c r="B39" s="855"/>
      <c r="C39" s="841"/>
      <c r="D39" s="841"/>
      <c r="E39" s="841"/>
      <c r="F39" s="841"/>
      <c r="G39" s="856"/>
      <c r="H39" s="862"/>
      <c r="I39" s="863"/>
      <c r="J39" s="863"/>
      <c r="K39" s="863"/>
      <c r="L39" s="863"/>
      <c r="M39" s="863"/>
      <c r="N39" s="863"/>
      <c r="O39" s="863"/>
      <c r="P39" s="863"/>
      <c r="Q39" s="863"/>
      <c r="R39" s="863"/>
      <c r="S39" s="863"/>
      <c r="T39" s="863"/>
      <c r="U39" s="863"/>
      <c r="V39" s="863"/>
      <c r="W39" s="863"/>
      <c r="X39" s="863"/>
      <c r="Y39" s="863"/>
      <c r="Z39" s="863"/>
      <c r="AA39" s="864"/>
      <c r="AB39" s="863"/>
      <c r="AC39" s="863"/>
      <c r="AD39" s="863"/>
      <c r="AE39" s="863"/>
      <c r="AF39" s="863"/>
      <c r="AG39" s="863"/>
      <c r="AH39" s="863"/>
      <c r="AI39" s="865"/>
      <c r="AJ39" s="894"/>
      <c r="AK39" s="895"/>
      <c r="AL39" s="896"/>
      <c r="AM39" s="898"/>
      <c r="AN39" s="844"/>
      <c r="AO39" s="848"/>
      <c r="AP39" s="890"/>
      <c r="AQ39" s="891"/>
      <c r="AR39" s="891"/>
      <c r="AS39" s="891"/>
      <c r="AT39" s="891"/>
      <c r="AU39" s="891"/>
      <c r="AV39" s="891"/>
      <c r="AW39" s="891"/>
      <c r="AX39" s="891"/>
      <c r="AY39" s="891"/>
      <c r="AZ39" s="891"/>
      <c r="BA39" s="891"/>
      <c r="BB39" s="892"/>
      <c r="BC39" s="834"/>
      <c r="BD39" s="835"/>
      <c r="BE39" s="834"/>
      <c r="BF39" s="835"/>
    </row>
    <row r="40" spans="2:60" ht="35.25" customHeight="1" x14ac:dyDescent="0.25">
      <c r="B40" s="855"/>
      <c r="C40" s="841"/>
      <c r="D40" s="841"/>
      <c r="E40" s="841"/>
      <c r="F40" s="841"/>
      <c r="G40" s="856"/>
      <c r="H40" s="832" t="s">
        <v>109</v>
      </c>
      <c r="I40" s="888"/>
      <c r="J40" s="888"/>
      <c r="K40" s="888"/>
      <c r="L40" s="888"/>
      <c r="M40" s="888"/>
      <c r="N40" s="888"/>
      <c r="O40" s="888"/>
      <c r="P40" s="888"/>
      <c r="Q40" s="888"/>
      <c r="R40" s="888"/>
      <c r="S40" s="888"/>
      <c r="T40" s="888"/>
      <c r="U40" s="889"/>
      <c r="V40" s="832" t="s">
        <v>110</v>
      </c>
      <c r="W40" s="888"/>
      <c r="X40" s="888"/>
      <c r="Y40" s="888"/>
      <c r="Z40" s="888"/>
      <c r="AA40" s="893"/>
      <c r="AB40" s="888"/>
      <c r="AC40" s="888"/>
      <c r="AD40" s="888"/>
      <c r="AE40" s="888"/>
      <c r="AF40" s="888"/>
      <c r="AG40" s="889"/>
      <c r="AH40" s="832" t="s">
        <v>111</v>
      </c>
      <c r="AI40" s="888"/>
      <c r="AJ40" s="888"/>
      <c r="AK40" s="888"/>
      <c r="AL40" s="888"/>
      <c r="AM40" s="888"/>
      <c r="AN40" s="888"/>
      <c r="AO40" s="888"/>
      <c r="AP40" s="888"/>
      <c r="AQ40" s="888"/>
      <c r="AR40" s="889"/>
      <c r="AS40" s="832" t="s">
        <v>112</v>
      </c>
      <c r="AT40" s="888"/>
      <c r="AU40" s="888"/>
      <c r="AV40" s="888"/>
      <c r="AW40" s="888"/>
      <c r="AX40" s="888"/>
      <c r="AY40" s="888"/>
      <c r="AZ40" s="888"/>
      <c r="BA40" s="888"/>
      <c r="BB40" s="888"/>
      <c r="BC40" s="888"/>
      <c r="BD40" s="888"/>
      <c r="BE40" s="888"/>
      <c r="BF40" s="889"/>
    </row>
    <row r="41" spans="2:60" ht="35.25" customHeight="1" x14ac:dyDescent="0.25">
      <c r="B41" s="849"/>
      <c r="C41" s="857"/>
      <c r="D41" s="857"/>
      <c r="E41" s="857"/>
      <c r="F41" s="857"/>
      <c r="G41" s="850"/>
      <c r="H41" s="862"/>
      <c r="I41" s="863"/>
      <c r="J41" s="863"/>
      <c r="K41" s="863"/>
      <c r="L41" s="863"/>
      <c r="M41" s="863"/>
      <c r="N41" s="863"/>
      <c r="O41" s="863"/>
      <c r="P41" s="863"/>
      <c r="Q41" s="863"/>
      <c r="R41" s="863"/>
      <c r="S41" s="863"/>
      <c r="T41" s="863"/>
      <c r="U41" s="865"/>
      <c r="V41" s="862"/>
      <c r="W41" s="863"/>
      <c r="X41" s="863"/>
      <c r="Y41" s="863"/>
      <c r="Z41" s="863"/>
      <c r="AA41" s="864"/>
      <c r="AB41" s="863"/>
      <c r="AC41" s="863"/>
      <c r="AD41" s="863"/>
      <c r="AE41" s="863"/>
      <c r="AF41" s="863"/>
      <c r="AG41" s="865"/>
      <c r="AH41" s="890"/>
      <c r="AI41" s="891"/>
      <c r="AJ41" s="891"/>
      <c r="AK41" s="891"/>
      <c r="AL41" s="891"/>
      <c r="AM41" s="891"/>
      <c r="AN41" s="891"/>
      <c r="AO41" s="891"/>
      <c r="AP41" s="891"/>
      <c r="AQ41" s="891"/>
      <c r="AR41" s="892"/>
      <c r="AS41" s="862"/>
      <c r="AT41" s="863"/>
      <c r="AU41" s="863"/>
      <c r="AV41" s="863"/>
      <c r="AW41" s="863"/>
      <c r="AX41" s="863"/>
      <c r="AY41" s="863"/>
      <c r="AZ41" s="863"/>
      <c r="BA41" s="863"/>
      <c r="BB41" s="863"/>
      <c r="BC41" s="863"/>
      <c r="BD41" s="863"/>
      <c r="BE41" s="863"/>
      <c r="BF41" s="865"/>
    </row>
    <row r="42" spans="2:60" ht="35.25" customHeight="1" x14ac:dyDescent="0.25">
      <c r="B42" s="832" t="s">
        <v>113</v>
      </c>
      <c r="C42" s="833"/>
      <c r="D42" s="838" t="s">
        <v>114</v>
      </c>
      <c r="E42" s="833"/>
      <c r="F42" s="838" t="s">
        <v>115</v>
      </c>
      <c r="G42" s="833"/>
      <c r="H42" s="838" t="s">
        <v>116</v>
      </c>
      <c r="I42" s="833"/>
      <c r="J42" s="838" t="s">
        <v>117</v>
      </c>
      <c r="K42" s="833"/>
      <c r="L42" s="833"/>
      <c r="M42" s="833"/>
      <c r="N42" s="833"/>
      <c r="O42" s="833"/>
      <c r="P42" s="838" t="s">
        <v>118</v>
      </c>
      <c r="Q42" s="833"/>
      <c r="R42" s="833"/>
      <c r="S42" s="859"/>
      <c r="T42" s="859"/>
      <c r="U42" s="859"/>
      <c r="V42" s="859"/>
      <c r="W42" s="859"/>
      <c r="X42" s="859"/>
      <c r="Y42" s="859"/>
      <c r="Z42" s="859"/>
      <c r="AA42" s="860"/>
      <c r="AB42" s="859"/>
      <c r="AC42" s="859"/>
      <c r="AD42" s="859"/>
      <c r="AE42" s="859"/>
      <c r="AF42" s="859"/>
      <c r="AG42" s="859"/>
      <c r="AH42" s="859"/>
      <c r="AI42" s="859"/>
      <c r="AJ42" s="859"/>
      <c r="AK42" s="859"/>
      <c r="AL42" s="859"/>
      <c r="AM42" s="859"/>
      <c r="AN42" s="859"/>
      <c r="AO42" s="859"/>
      <c r="AP42" s="859"/>
      <c r="AQ42" s="859"/>
      <c r="AR42" s="859"/>
      <c r="AS42" s="833"/>
      <c r="AT42" s="833"/>
      <c r="AU42" s="833"/>
      <c r="AV42" s="838" t="s">
        <v>119</v>
      </c>
      <c r="AW42" s="833"/>
      <c r="AX42" s="833"/>
      <c r="AY42" s="833"/>
      <c r="AZ42" s="833"/>
      <c r="BA42" s="833"/>
      <c r="BB42" s="838" t="s">
        <v>120</v>
      </c>
      <c r="BC42" s="833"/>
      <c r="BD42" s="838" t="s">
        <v>121</v>
      </c>
      <c r="BE42" s="833"/>
      <c r="BF42" s="726"/>
    </row>
    <row r="43" spans="2:60" ht="35.25" customHeight="1" x14ac:dyDescent="0.25">
      <c r="B43" s="832" t="s">
        <v>122</v>
      </c>
      <c r="C43" s="833"/>
      <c r="D43" s="838" t="s">
        <v>123</v>
      </c>
      <c r="E43" s="833"/>
      <c r="F43" s="838" t="s">
        <v>124</v>
      </c>
      <c r="G43" s="833"/>
      <c r="H43" s="833"/>
      <c r="I43" s="838" t="s">
        <v>125</v>
      </c>
      <c r="J43" s="833"/>
      <c r="K43" s="833"/>
      <c r="L43" s="833"/>
      <c r="M43" s="833"/>
      <c r="N43" s="833"/>
      <c r="O43" s="833"/>
      <c r="P43" s="838" t="s">
        <v>126</v>
      </c>
      <c r="Q43" s="833"/>
      <c r="R43" s="833"/>
      <c r="S43" s="859"/>
      <c r="T43" s="859"/>
      <c r="U43" s="859"/>
      <c r="V43" s="859"/>
      <c r="W43" s="859"/>
      <c r="X43" s="859"/>
      <c r="Y43" s="859"/>
      <c r="Z43" s="859"/>
      <c r="AA43" s="860"/>
      <c r="AB43" s="859"/>
      <c r="AC43" s="859"/>
      <c r="AD43" s="859"/>
      <c r="AE43" s="859"/>
      <c r="AF43" s="859"/>
      <c r="AG43" s="859"/>
      <c r="AH43" s="859"/>
      <c r="AI43" s="859"/>
      <c r="AJ43" s="859"/>
      <c r="AK43" s="859"/>
      <c r="AL43" s="859"/>
      <c r="AM43" s="859"/>
      <c r="AN43" s="859"/>
      <c r="AO43" s="859"/>
      <c r="AP43" s="859"/>
      <c r="AQ43" s="859"/>
      <c r="AR43" s="859"/>
      <c r="AS43" s="833"/>
      <c r="AT43" s="833"/>
      <c r="AU43" s="833"/>
      <c r="AV43" s="838" t="s">
        <v>127</v>
      </c>
      <c r="AW43" s="833"/>
      <c r="AX43" s="833"/>
      <c r="AY43" s="833"/>
      <c r="AZ43" s="833"/>
      <c r="BA43" s="833"/>
      <c r="BB43" s="833"/>
      <c r="BC43" s="833"/>
      <c r="BD43" s="838" t="s">
        <v>121</v>
      </c>
      <c r="BE43" s="833"/>
      <c r="BF43" s="726"/>
    </row>
  </sheetData>
  <mergeCells count="165">
    <mergeCell ref="AP39:BB39"/>
    <mergeCell ref="H35:AI35"/>
    <mergeCell ref="I12:I14"/>
    <mergeCell ref="J12:J14"/>
    <mergeCell ref="K12:K14"/>
    <mergeCell ref="L12:L14"/>
    <mergeCell ref="B12:H12"/>
    <mergeCell ref="AS12:AS14"/>
    <mergeCell ref="AT12:AT14"/>
    <mergeCell ref="AU12:AU14"/>
    <mergeCell ref="AV12:AV14"/>
    <mergeCell ref="AW12:AW14"/>
    <mergeCell ref="AI12:AI14"/>
    <mergeCell ref="AJ12:AJ14"/>
    <mergeCell ref="Y12:Y14"/>
    <mergeCell ref="Z12:Z14"/>
    <mergeCell ref="AB12:AB14"/>
    <mergeCell ref="AC12:AC14"/>
    <mergeCell ref="AD12:AD14"/>
    <mergeCell ref="AE12:AE14"/>
    <mergeCell ref="AF12:AF14"/>
    <mergeCell ref="AS40:BF40"/>
    <mergeCell ref="AS41:BF41"/>
    <mergeCell ref="AH40:AR40"/>
    <mergeCell ref="AH41:AR41"/>
    <mergeCell ref="H40:U40"/>
    <mergeCell ref="H41:U41"/>
    <mergeCell ref="V40:AG40"/>
    <mergeCell ref="V41:AG41"/>
    <mergeCell ref="AJ35:AL35"/>
    <mergeCell ref="AM35:AO35"/>
    <mergeCell ref="AJ36:AL36"/>
    <mergeCell ref="AM36:AO36"/>
    <mergeCell ref="AJ37:AL37"/>
    <mergeCell ref="AM37:AO37"/>
    <mergeCell ref="AJ38:AL38"/>
    <mergeCell ref="AM38:AO38"/>
    <mergeCell ref="AJ39:AL39"/>
    <mergeCell ref="AM39:AO39"/>
    <mergeCell ref="AP35:BB35"/>
    <mergeCell ref="H38:AI38"/>
    <mergeCell ref="H39:AI39"/>
    <mergeCell ref="AP36:BB36"/>
    <mergeCell ref="AP37:BB37"/>
    <mergeCell ref="AP38:BB38"/>
    <mergeCell ref="AG12:AG14"/>
    <mergeCell ref="AH12:AH14"/>
    <mergeCell ref="AY5:BF5"/>
    <mergeCell ref="AY20:BF20"/>
    <mergeCell ref="AY12:BD12"/>
    <mergeCell ref="AY17:BF17"/>
    <mergeCell ref="F13:F14"/>
    <mergeCell ref="H13:H14"/>
    <mergeCell ref="AY11:BF11"/>
    <mergeCell ref="AY18:BF18"/>
    <mergeCell ref="M12:M14"/>
    <mergeCell ref="N12:N14"/>
    <mergeCell ref="O12:O14"/>
    <mergeCell ref="P12:P14"/>
    <mergeCell ref="Q12:Q14"/>
    <mergeCell ref="R12:R14"/>
    <mergeCell ref="S12:S14"/>
    <mergeCell ref="T12:T14"/>
    <mergeCell ref="U12:U14"/>
    <mergeCell ref="AX12:AX14"/>
    <mergeCell ref="AK12:AK14"/>
    <mergeCell ref="AL12:AL14"/>
    <mergeCell ref="AM12:AM14"/>
    <mergeCell ref="AN12:AN14"/>
    <mergeCell ref="AO12:AO14"/>
    <mergeCell ref="AP12:AP14"/>
    <mergeCell ref="D5:H5"/>
    <mergeCell ref="F8:H8"/>
    <mergeCell ref="I3:M8"/>
    <mergeCell ref="D3:H3"/>
    <mergeCell ref="D4:H4"/>
    <mergeCell ref="AY3:AZ3"/>
    <mergeCell ref="J42:O42"/>
    <mergeCell ref="AY6:BF6"/>
    <mergeCell ref="B11:H11"/>
    <mergeCell ref="AY28:BF28"/>
    <mergeCell ref="B6:C6"/>
    <mergeCell ref="B10:H10"/>
    <mergeCell ref="B7:C7"/>
    <mergeCell ref="B9:H9"/>
    <mergeCell ref="AY30:BF30"/>
    <mergeCell ref="D13:E13"/>
    <mergeCell ref="BE35:BF35"/>
    <mergeCell ref="N7:AX7"/>
    <mergeCell ref="AY15:BF15"/>
    <mergeCell ref="N8:AX8"/>
    <mergeCell ref="AY7:BF7"/>
    <mergeCell ref="AY9:BF9"/>
    <mergeCell ref="D6:H6"/>
    <mergeCell ref="V12:V14"/>
    <mergeCell ref="B1:D2"/>
    <mergeCell ref="I43:O43"/>
    <mergeCell ref="BC36:BD36"/>
    <mergeCell ref="BE36:BF36"/>
    <mergeCell ref="AY32:BF32"/>
    <mergeCell ref="AY23:BF23"/>
    <mergeCell ref="AY14:BA14"/>
    <mergeCell ref="AY4:BF4"/>
    <mergeCell ref="B3:C3"/>
    <mergeCell ref="G13:G14"/>
    <mergeCell ref="BC37:BD37"/>
    <mergeCell ref="AY24:BF24"/>
    <mergeCell ref="BE12:BF12"/>
    <mergeCell ref="G7:H7"/>
    <mergeCell ref="I9:AX9"/>
    <mergeCell ref="F42:G42"/>
    <mergeCell ref="BE14:BF14"/>
    <mergeCell ref="AY10:BF10"/>
    <mergeCell ref="AY19:BF19"/>
    <mergeCell ref="P43:AU43"/>
    <mergeCell ref="I11:AX11"/>
    <mergeCell ref="AY16:BF16"/>
    <mergeCell ref="AY25:BF25"/>
    <mergeCell ref="B35:G35"/>
    <mergeCell ref="AY13:BF13"/>
    <mergeCell ref="P42:AU42"/>
    <mergeCell ref="AY22:BF22"/>
    <mergeCell ref="B43:C43"/>
    <mergeCell ref="AY21:BF21"/>
    <mergeCell ref="B42:C42"/>
    <mergeCell ref="F43:H43"/>
    <mergeCell ref="BC39:BD39"/>
    <mergeCell ref="BE39:BF39"/>
    <mergeCell ref="AY26:BF26"/>
    <mergeCell ref="BC38:BD38"/>
    <mergeCell ref="AY34:BF34"/>
    <mergeCell ref="BE38:BF38"/>
    <mergeCell ref="B37:G37"/>
    <mergeCell ref="AY29:BF29"/>
    <mergeCell ref="BC35:BD35"/>
    <mergeCell ref="W12:W14"/>
    <mergeCell ref="X12:X14"/>
    <mergeCell ref="AQ12:AQ14"/>
    <mergeCell ref="AR12:AR14"/>
    <mergeCell ref="H36:AI36"/>
    <mergeCell ref="H37:AI37"/>
    <mergeCell ref="B8:C8"/>
    <mergeCell ref="AY31:BF31"/>
    <mergeCell ref="D7:E7"/>
    <mergeCell ref="BA3:BB3"/>
    <mergeCell ref="D42:E42"/>
    <mergeCell ref="BD43:BE43"/>
    <mergeCell ref="B36:C36"/>
    <mergeCell ref="BB42:BC42"/>
    <mergeCell ref="BD42:BE42"/>
    <mergeCell ref="AY8:BF8"/>
    <mergeCell ref="B5:C5"/>
    <mergeCell ref="H42:I42"/>
    <mergeCell ref="N3:AX4"/>
    <mergeCell ref="AY33:BF33"/>
    <mergeCell ref="B4:C4"/>
    <mergeCell ref="N5:AX6"/>
    <mergeCell ref="B13:C14"/>
    <mergeCell ref="AA12:AA14"/>
    <mergeCell ref="AV42:BA42"/>
    <mergeCell ref="AV43:BC43"/>
    <mergeCell ref="AY27:BF27"/>
    <mergeCell ref="B38:G41"/>
    <mergeCell ref="BE37:BF37"/>
    <mergeCell ref="D43:E43"/>
  </mergeCells>
  <dataValidations count="4">
    <dataValidation type="list" allowBlank="1" showInputMessage="1" showErrorMessage="1" sqref="F15:F34" xr:uid="{00000000-0002-0000-0100-000000000000}">
      <formula1>$BL$10:$BL$11</formula1>
    </dataValidation>
    <dataValidation type="list" allowBlank="1" showInputMessage="1" showErrorMessage="1" sqref="H15:H34" xr:uid="{00000000-0002-0000-0100-000001000000}">
      <formula1>$BK$10:$BK$19</formula1>
    </dataValidation>
    <dataValidation type="list" allowBlank="1" showInputMessage="1" showErrorMessage="1" sqref="G15:G34" xr:uid="{00000000-0002-0000-0100-000002000000}">
      <formula1>$BJ$10:$BJ$18</formula1>
    </dataValidation>
    <dataValidation type="list" allowBlank="1" showInputMessage="1" showErrorMessage="1" sqref="I10:AX10" xr:uid="{00000000-0002-0000-0100-000003000000}">
      <formula1>$BJ$19:$BJ$25</formula1>
    </dataValidation>
  </dataValidations>
  <printOptions horizontalCentered="1" verticalCentered="1"/>
  <pageMargins left="0" right="0" top="0" bottom="0" header="0" footer="0"/>
  <pageSetup scale="23" orientation="landscape" r:id="rId1"/>
  <colBreaks count="1" manualBreakCount="1">
    <brk id="58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91996-1DDC-4CDB-B012-57F4FF8B3A0C}">
          <x14:formula1>
            <xm:f>WCHEM!$A$3:$A$57</xm:f>
          </x14:formula1>
          <xm:sqref>I12:Z14 AA12 AB12:AX14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CB50-5B45-4F00-91FB-D06D7C91FB31}">
  <sheetPr codeName="Hoja20">
    <tabColor rgb="FF00B050"/>
  </sheetPr>
  <dimension ref="A1:K554"/>
  <sheetViews>
    <sheetView showGridLines="0" topLeftCell="A7" zoomScale="80" zoomScaleNormal="80" workbookViewId="0">
      <selection activeCell="K21" sqref="K21"/>
    </sheetView>
  </sheetViews>
  <sheetFormatPr baseColWidth="10" defaultColWidth="13.33203125" defaultRowHeight="0" customHeight="1" zeroHeight="1" x14ac:dyDescent="0.25"/>
  <cols>
    <col min="1" max="1" width="24.5" style="188" customWidth="1"/>
    <col min="2" max="2" width="56.1640625" style="188" customWidth="1"/>
    <col min="3" max="3" width="21" style="188" customWidth="1"/>
    <col min="4" max="4" width="22.5" style="188" customWidth="1"/>
    <col min="5" max="5" width="24" style="188" customWidth="1"/>
    <col min="6" max="6" width="18.83203125" style="188" customWidth="1"/>
    <col min="7" max="7" width="18.33203125" style="188" customWidth="1"/>
    <col min="8" max="8" width="18.33203125" style="188" hidden="1" customWidth="1"/>
    <col min="9" max="9" width="19.33203125" style="188" customWidth="1"/>
    <col min="10" max="11" width="32.5" style="188" customWidth="1"/>
    <col min="12" max="12" width="8.33203125" style="188" customWidth="1"/>
    <col min="13" max="14" width="13.33203125" style="188" customWidth="1"/>
    <col min="15" max="16384" width="13.33203125" style="188"/>
  </cols>
  <sheetData>
    <row r="1" spans="1:11" ht="8.25" customHeight="1" x14ac:dyDescent="0.25">
      <c r="A1" s="1167"/>
      <c r="B1" s="1167"/>
      <c r="C1" s="1167"/>
      <c r="D1" s="1167"/>
      <c r="E1" s="1167"/>
      <c r="F1" s="1167"/>
      <c r="G1" s="1167"/>
      <c r="H1" s="1167"/>
      <c r="I1" s="1167"/>
      <c r="J1" s="1167"/>
      <c r="K1" s="1167"/>
    </row>
    <row r="2" spans="1:11" ht="19.5" customHeight="1" x14ac:dyDescent="0.25">
      <c r="A2" s="1040" t="e" vm="1">
        <v>#VALUE!</v>
      </c>
      <c r="B2" s="1040"/>
      <c r="C2" s="1168" t="s">
        <v>170</v>
      </c>
      <c r="D2" s="1168"/>
      <c r="E2" s="1168"/>
      <c r="F2" s="1168"/>
      <c r="G2" s="1168"/>
      <c r="H2" s="1168"/>
      <c r="I2" s="1168"/>
      <c r="J2" s="1168"/>
      <c r="K2" s="1168"/>
    </row>
    <row r="3" spans="1:11" ht="19.5" customHeight="1" x14ac:dyDescent="0.25">
      <c r="A3" s="1042"/>
      <c r="B3" s="1042"/>
      <c r="C3" s="1168" t="s">
        <v>171</v>
      </c>
      <c r="D3" s="1168"/>
      <c r="E3" s="1168"/>
      <c r="F3" s="1168"/>
      <c r="G3" s="1168"/>
      <c r="H3" s="1168"/>
      <c r="I3" s="1168"/>
      <c r="J3" s="1168"/>
      <c r="K3" s="1168"/>
    </row>
    <row r="4" spans="1:11" ht="19.5" customHeight="1" x14ac:dyDescent="0.25">
      <c r="A4" s="1042"/>
      <c r="B4" s="1042"/>
      <c r="C4" s="1169" t="s">
        <v>416</v>
      </c>
      <c r="D4" s="1169"/>
      <c r="E4" s="1169"/>
      <c r="F4" s="1169"/>
      <c r="G4" s="1169"/>
      <c r="H4" s="1169"/>
      <c r="I4" s="1169"/>
      <c r="J4" s="1169"/>
      <c r="K4" s="1169"/>
    </row>
    <row r="5" spans="1:11" ht="19.5" customHeight="1" x14ac:dyDescent="0.25">
      <c r="A5" s="1042"/>
      <c r="B5" s="1042"/>
      <c r="C5" s="392"/>
      <c r="D5" s="1049"/>
      <c r="E5" s="1049"/>
      <c r="F5" s="393"/>
      <c r="G5" s="1166" t="s">
        <v>235</v>
      </c>
      <c r="H5" s="1166"/>
      <c r="I5" s="1166"/>
      <c r="J5" s="1118">
        <v>45244</v>
      </c>
      <c r="K5" s="1118"/>
    </row>
    <row r="6" spans="1:11" ht="19.5" customHeight="1" x14ac:dyDescent="0.25">
      <c r="A6" s="1044"/>
      <c r="B6" s="1044"/>
      <c r="C6" s="392" t="s">
        <v>173</v>
      </c>
      <c r="D6" s="1051">
        <v>1</v>
      </c>
      <c r="E6" s="1051"/>
      <c r="F6" s="394"/>
      <c r="G6" s="1166" t="s">
        <v>236</v>
      </c>
      <c r="H6" s="1166"/>
      <c r="I6" s="1166"/>
      <c r="J6" s="1051" t="s">
        <v>174</v>
      </c>
      <c r="K6" s="1051"/>
    </row>
    <row r="7" spans="1:11" ht="17.25" customHeight="1" x14ac:dyDescent="0.25">
      <c r="A7" s="461"/>
      <c r="B7" s="461"/>
      <c r="C7" s="461"/>
      <c r="D7" s="461"/>
      <c r="E7" s="461"/>
      <c r="F7" s="461"/>
      <c r="G7" s="461"/>
      <c r="H7" s="461"/>
      <c r="I7" s="461"/>
      <c r="J7" s="461"/>
      <c r="K7" s="461"/>
    </row>
    <row r="8" spans="1:11" ht="17.25" customHeight="1" x14ac:dyDescent="0.25">
      <c r="A8" s="1037" t="s">
        <v>176</v>
      </c>
      <c r="B8" s="462" t="s">
        <v>265</v>
      </c>
      <c r="C8" s="415"/>
      <c r="D8" s="415"/>
      <c r="E8" s="415"/>
      <c r="F8" s="415"/>
      <c r="G8" s="415"/>
      <c r="H8" s="462"/>
      <c r="I8" s="462"/>
      <c r="J8" s="350"/>
      <c r="K8" s="204" t="s">
        <v>216</v>
      </c>
    </row>
    <row r="9" spans="1:11" ht="17.25" customHeight="1" x14ac:dyDescent="0.25">
      <c r="A9" s="1037"/>
      <c r="B9" s="1037" t="s">
        <v>415</v>
      </c>
      <c r="C9" s="1037"/>
      <c r="D9" s="325"/>
      <c r="E9" s="325"/>
      <c r="F9" s="325"/>
      <c r="G9" s="415"/>
      <c r="H9" s="462"/>
      <c r="I9" s="462"/>
      <c r="J9" s="206" t="s">
        <v>414</v>
      </c>
      <c r="K9" s="207"/>
    </row>
    <row r="10" spans="1:11" ht="17.25" customHeight="1" x14ac:dyDescent="0.25">
      <c r="A10" s="325"/>
      <c r="B10" s="462" t="s">
        <v>413</v>
      </c>
      <c r="C10" s="463"/>
      <c r="D10" s="463"/>
      <c r="E10" s="463"/>
      <c r="F10" s="463"/>
      <c r="G10" s="415"/>
      <c r="H10" s="415"/>
      <c r="I10" s="415"/>
      <c r="J10" s="357" t="s">
        <v>412</v>
      </c>
      <c r="K10" s="210"/>
    </row>
    <row r="11" spans="1:11" ht="17.25" customHeight="1" x14ac:dyDescent="0.25">
      <c r="A11" s="325"/>
      <c r="B11" s="462"/>
      <c r="C11" s="463"/>
      <c r="D11" s="463"/>
      <c r="E11" s="463"/>
      <c r="F11" s="463"/>
      <c r="G11" s="415"/>
      <c r="H11" s="415"/>
      <c r="I11" s="415"/>
      <c r="J11" s="209" t="s">
        <v>411</v>
      </c>
      <c r="K11" s="210"/>
    </row>
    <row r="12" spans="1:11" ht="17.25" customHeight="1" x14ac:dyDescent="0.25">
      <c r="A12" s="325"/>
      <c r="B12" s="206" t="s">
        <v>178</v>
      </c>
      <c r="C12" s="207" t="s">
        <v>244</v>
      </c>
      <c r="D12" s="463"/>
      <c r="E12" s="463"/>
      <c r="F12" s="463"/>
      <c r="G12" s="415"/>
      <c r="H12" s="415"/>
      <c r="I12" s="415"/>
      <c r="J12" s="209" t="s">
        <v>410</v>
      </c>
      <c r="K12" s="210"/>
    </row>
    <row r="13" spans="1:11" ht="17.25" customHeight="1" x14ac:dyDescent="0.25">
      <c r="A13" s="325"/>
      <c r="B13" s="357" t="s">
        <v>184</v>
      </c>
      <c r="C13" s="210" t="s">
        <v>409</v>
      </c>
      <c r="D13" s="463"/>
      <c r="E13" s="463"/>
      <c r="F13" s="463"/>
      <c r="G13" s="415"/>
      <c r="H13" s="415"/>
      <c r="I13" s="415"/>
      <c r="J13" s="209" t="s">
        <v>230</v>
      </c>
      <c r="K13" s="210"/>
    </row>
    <row r="14" spans="1:11" ht="17.25" customHeight="1" x14ac:dyDescent="0.25">
      <c r="A14" s="325"/>
      <c r="B14" s="357" t="s">
        <v>187</v>
      </c>
      <c r="C14" s="222">
        <v>2323443000001</v>
      </c>
      <c r="D14" s="463"/>
      <c r="E14" s="463"/>
      <c r="F14" s="463"/>
      <c r="G14" s="415"/>
      <c r="H14" s="415"/>
      <c r="I14" s="415"/>
      <c r="J14" s="209" t="s">
        <v>231</v>
      </c>
      <c r="K14" s="210"/>
    </row>
    <row r="15" spans="1:11" ht="17.25" customHeight="1" x14ac:dyDescent="0.25">
      <c r="A15" s="325"/>
      <c r="B15" s="351" t="s">
        <v>189</v>
      </c>
      <c r="C15" s="222">
        <v>233352613347</v>
      </c>
      <c r="D15" s="463"/>
      <c r="E15" s="463"/>
      <c r="F15" s="463"/>
      <c r="G15" s="415"/>
      <c r="H15" s="415"/>
      <c r="I15" s="415"/>
      <c r="J15" s="211" t="s">
        <v>232</v>
      </c>
      <c r="K15" s="210"/>
    </row>
    <row r="16" spans="1:11" ht="17.25" customHeight="1" thickBot="1" x14ac:dyDescent="0.3">
      <c r="A16" s="325"/>
      <c r="B16" s="462"/>
      <c r="C16" s="463"/>
      <c r="D16" s="463"/>
      <c r="E16" s="463"/>
      <c r="F16" s="463"/>
      <c r="G16" s="415"/>
      <c r="H16" s="415"/>
      <c r="I16" s="415"/>
      <c r="J16" s="415"/>
      <c r="K16" s="415"/>
    </row>
    <row r="17" spans="1:11" ht="18" customHeight="1" thickBot="1" x14ac:dyDescent="0.3">
      <c r="A17" s="415"/>
      <c r="B17" s="462"/>
      <c r="C17" s="463"/>
      <c r="D17" s="463"/>
      <c r="E17" s="463"/>
      <c r="F17" s="463"/>
      <c r="G17" s="415"/>
      <c r="H17" s="415"/>
      <c r="I17" s="415"/>
      <c r="J17" s="464" t="s">
        <v>408</v>
      </c>
      <c r="K17" s="464" t="s">
        <v>407</v>
      </c>
    </row>
    <row r="18" spans="1:11" ht="27" customHeight="1" x14ac:dyDescent="0.25">
      <c r="A18" s="1034" t="s">
        <v>203</v>
      </c>
      <c r="B18" s="1034" t="s">
        <v>204</v>
      </c>
      <c r="C18" s="1034" t="s">
        <v>311</v>
      </c>
      <c r="D18" s="1034" t="s">
        <v>406</v>
      </c>
      <c r="E18" s="1034" t="s">
        <v>405</v>
      </c>
      <c r="F18" s="1074" t="s">
        <v>404</v>
      </c>
      <c r="G18" s="1074" t="s">
        <v>259</v>
      </c>
      <c r="H18" s="1173" t="s">
        <v>616</v>
      </c>
      <c r="I18" s="1061" t="s">
        <v>616</v>
      </c>
      <c r="J18" s="1179" t="s">
        <v>211</v>
      </c>
      <c r="K18" s="1180"/>
    </row>
    <row r="19" spans="1:11" ht="27" customHeight="1" thickBot="1" x14ac:dyDescent="0.3">
      <c r="A19" s="1035"/>
      <c r="B19" s="1035"/>
      <c r="C19" s="1035"/>
      <c r="D19" s="1035"/>
      <c r="E19" s="1035" t="s">
        <v>403</v>
      </c>
      <c r="F19" s="1172"/>
      <c r="G19" s="1172"/>
      <c r="H19" s="1174"/>
      <c r="I19" s="1062"/>
      <c r="J19" s="1054"/>
      <c r="K19" s="1055"/>
    </row>
    <row r="20" spans="1:11" ht="15" customHeight="1" x14ac:dyDescent="0.25">
      <c r="A20" s="102">
        <v>45730.364583333343</v>
      </c>
      <c r="B20" s="103" t="s">
        <v>214</v>
      </c>
      <c r="C20" s="465">
        <v>100</v>
      </c>
      <c r="D20" s="466">
        <v>0.05</v>
      </c>
      <c r="E20" s="467">
        <v>9.7999999999999997E-3</v>
      </c>
      <c r="F20" s="468">
        <v>6.7</v>
      </c>
      <c r="G20" s="469" t="s">
        <v>253</v>
      </c>
      <c r="H20" s="470" t="str">
        <f t="shared" ref="H20:H27" si="0">IF(A20="","",IF((((D20*E20*100000)/C20))&lt;1,"1,00 U",((((D20*E20*100000)/C20)))))</f>
        <v>1,00 U</v>
      </c>
      <c r="I20" s="471" t="str">
        <f t="shared" ref="I20:I27" si="1">IF(A20="","",IF(H20&lt;2.99,H20&amp;" I",H20))</f>
        <v>1,00 U</v>
      </c>
      <c r="J20" s="472"/>
      <c r="K20" s="473"/>
    </row>
    <row r="21" spans="1:11" ht="15" customHeight="1" x14ac:dyDescent="0.25">
      <c r="A21" s="102">
        <v>45730.365972222222</v>
      </c>
      <c r="B21" s="111" t="s">
        <v>215</v>
      </c>
      <c r="C21" s="465">
        <v>100</v>
      </c>
      <c r="D21" s="466">
        <v>2.5</v>
      </c>
      <c r="E21" s="467">
        <v>9.7999999999999997E-3</v>
      </c>
      <c r="F21" s="468">
        <v>6.8</v>
      </c>
      <c r="G21" s="469" t="s">
        <v>253</v>
      </c>
      <c r="H21" s="474">
        <f t="shared" si="0"/>
        <v>24.5</v>
      </c>
      <c r="I21" s="475">
        <f t="shared" si="1"/>
        <v>24.5</v>
      </c>
      <c r="J21" s="476">
        <f>I21/25</f>
        <v>0.98</v>
      </c>
      <c r="K21" s="473"/>
    </row>
    <row r="22" spans="1:11" ht="15" customHeight="1" x14ac:dyDescent="0.25">
      <c r="A22" s="102">
        <v>45730.367360995369</v>
      </c>
      <c r="B22" s="111" t="s">
        <v>217</v>
      </c>
      <c r="C22" s="465">
        <v>100</v>
      </c>
      <c r="D22" s="466">
        <v>4</v>
      </c>
      <c r="E22" s="467">
        <v>9.7999999999999997E-3</v>
      </c>
      <c r="F22" s="468">
        <v>6.9</v>
      </c>
      <c r="G22" s="469" t="s">
        <v>253</v>
      </c>
      <c r="H22" s="474">
        <f t="shared" si="0"/>
        <v>39.200000000000003</v>
      </c>
      <c r="I22" s="475">
        <f t="shared" si="1"/>
        <v>39.200000000000003</v>
      </c>
      <c r="J22" s="476">
        <f>I22/50</f>
        <v>0.78400000000000003</v>
      </c>
      <c r="K22" s="473"/>
    </row>
    <row r="23" spans="1:11" ht="15" customHeight="1" x14ac:dyDescent="0.25">
      <c r="A23" s="102">
        <v>45730.36874982639</v>
      </c>
      <c r="B23" s="111" t="s">
        <v>219</v>
      </c>
      <c r="C23" s="465">
        <v>100</v>
      </c>
      <c r="D23" s="466">
        <v>5.5</v>
      </c>
      <c r="E23" s="467">
        <v>9.7999999999999997E-3</v>
      </c>
      <c r="F23" s="468">
        <v>6.4</v>
      </c>
      <c r="G23" s="469" t="s">
        <v>253</v>
      </c>
      <c r="H23" s="474">
        <f t="shared" si="0"/>
        <v>53.9</v>
      </c>
      <c r="I23" s="475">
        <f t="shared" si="1"/>
        <v>53.9</v>
      </c>
      <c r="J23" s="241">
        <f>ABS(I23-I24)/AVERAGE(I23:I24)</f>
        <v>9.5238095238095205E-2</v>
      </c>
      <c r="K23" s="473"/>
    </row>
    <row r="24" spans="1:11" ht="15" customHeight="1" x14ac:dyDescent="0.25">
      <c r="A24" s="102">
        <v>45730.37013865741</v>
      </c>
      <c r="B24" s="111" t="s">
        <v>223</v>
      </c>
      <c r="C24" s="465">
        <v>100</v>
      </c>
      <c r="D24" s="466">
        <v>5</v>
      </c>
      <c r="E24" s="467">
        <v>9.7999999999999997E-3</v>
      </c>
      <c r="F24" s="468">
        <v>6.5</v>
      </c>
      <c r="G24" s="469" t="s">
        <v>253</v>
      </c>
      <c r="H24" s="474">
        <f t="shared" si="0"/>
        <v>49</v>
      </c>
      <c r="I24" s="477">
        <f t="shared" si="1"/>
        <v>49</v>
      </c>
      <c r="J24" s="478"/>
      <c r="K24" s="473"/>
    </row>
    <row r="25" spans="1:11" ht="15" customHeight="1" x14ac:dyDescent="0.25">
      <c r="A25" s="102">
        <v>45730.371527488423</v>
      </c>
      <c r="B25" s="104" t="s">
        <v>56</v>
      </c>
      <c r="C25" s="465">
        <v>50</v>
      </c>
      <c r="D25" s="466">
        <v>2</v>
      </c>
      <c r="E25" s="467">
        <v>9.7999999999999997E-3</v>
      </c>
      <c r="F25" s="468">
        <v>6.6</v>
      </c>
      <c r="G25" s="469" t="s">
        <v>253</v>
      </c>
      <c r="H25" s="474">
        <f t="shared" si="0"/>
        <v>39.200000000000003</v>
      </c>
      <c r="I25" s="477">
        <f t="shared" si="1"/>
        <v>39.200000000000003</v>
      </c>
      <c r="J25" s="478"/>
      <c r="K25" s="473"/>
    </row>
    <row r="26" spans="1:11" ht="15" customHeight="1" x14ac:dyDescent="0.25">
      <c r="A26" s="102">
        <v>45730.372916319437</v>
      </c>
      <c r="B26" s="104" t="s">
        <v>60</v>
      </c>
      <c r="C26" s="465">
        <v>50</v>
      </c>
      <c r="D26" s="466">
        <v>3</v>
      </c>
      <c r="E26" s="467">
        <v>9.7999999999999997E-3</v>
      </c>
      <c r="F26" s="468">
        <v>6.7</v>
      </c>
      <c r="G26" s="469" t="s">
        <v>253</v>
      </c>
      <c r="H26" s="474">
        <f t="shared" si="0"/>
        <v>58.8</v>
      </c>
      <c r="I26" s="477">
        <f t="shared" si="1"/>
        <v>58.8</v>
      </c>
      <c r="J26" s="478"/>
      <c r="K26" s="473"/>
    </row>
    <row r="27" spans="1:11" ht="15" customHeight="1" x14ac:dyDescent="0.25">
      <c r="A27" s="102">
        <v>45730.374305150457</v>
      </c>
      <c r="B27" s="104" t="s">
        <v>63</v>
      </c>
      <c r="C27" s="465">
        <v>50</v>
      </c>
      <c r="D27" s="466">
        <v>4</v>
      </c>
      <c r="E27" s="467">
        <v>9.7999999999999997E-3</v>
      </c>
      <c r="F27" s="468">
        <v>6.8</v>
      </c>
      <c r="G27" s="469" t="s">
        <v>253</v>
      </c>
      <c r="H27" s="474">
        <f t="shared" si="0"/>
        <v>78.400000000000006</v>
      </c>
      <c r="I27" s="477">
        <f t="shared" si="1"/>
        <v>78.400000000000006</v>
      </c>
      <c r="J27" s="478"/>
      <c r="K27" s="473"/>
    </row>
    <row r="28" spans="1:11" ht="15" customHeight="1" x14ac:dyDescent="0.25">
      <c r="A28" s="102">
        <v>45730.375693981478</v>
      </c>
      <c r="B28" s="104" t="s">
        <v>66</v>
      </c>
      <c r="C28" s="465">
        <v>50</v>
      </c>
      <c r="D28" s="466">
        <v>5</v>
      </c>
      <c r="E28" s="467">
        <v>9.7999999999999997E-3</v>
      </c>
      <c r="F28" s="468">
        <v>6.9</v>
      </c>
      <c r="G28" s="469" t="s">
        <v>253</v>
      </c>
      <c r="H28" s="474">
        <f t="shared" ref="H28:H44" si="2">IF(A28="","",IF((((D28*E28*100000)/C28))&lt;1,"1,00 U",((((D28*E28*100000)/C28)))))</f>
        <v>98</v>
      </c>
      <c r="I28" s="477">
        <f t="shared" ref="I28:I44" si="3">IF(A28="","",IF(H28&lt;2.99,H28&amp;" I",H28))</f>
        <v>98</v>
      </c>
      <c r="J28" s="478"/>
      <c r="K28" s="473"/>
    </row>
    <row r="29" spans="1:11" ht="15" customHeight="1" x14ac:dyDescent="0.25">
      <c r="A29" s="102">
        <v>45730.377082812498</v>
      </c>
      <c r="B29" s="104" t="s">
        <v>68</v>
      </c>
      <c r="C29" s="465">
        <v>50</v>
      </c>
      <c r="D29" s="466">
        <v>6</v>
      </c>
      <c r="E29" s="467">
        <v>9.7999999999999997E-3</v>
      </c>
      <c r="F29" s="468">
        <v>7</v>
      </c>
      <c r="G29" s="469" t="s">
        <v>253</v>
      </c>
      <c r="H29" s="474">
        <f t="shared" si="2"/>
        <v>117.6</v>
      </c>
      <c r="I29" s="477">
        <f t="shared" si="3"/>
        <v>117.6</v>
      </c>
      <c r="J29" s="478"/>
      <c r="K29" s="473"/>
    </row>
    <row r="30" spans="1:11" ht="15" customHeight="1" x14ac:dyDescent="0.25">
      <c r="A30" s="102">
        <v>45730.378471643518</v>
      </c>
      <c r="B30" s="104" t="s">
        <v>71</v>
      </c>
      <c r="C30" s="465">
        <v>50</v>
      </c>
      <c r="D30" s="466">
        <v>4</v>
      </c>
      <c r="E30" s="467">
        <v>9.7999999999999997E-3</v>
      </c>
      <c r="F30" s="468">
        <v>7.1</v>
      </c>
      <c r="G30" s="469" t="s">
        <v>253</v>
      </c>
      <c r="H30" s="474">
        <f t="shared" si="2"/>
        <v>78.400000000000006</v>
      </c>
      <c r="I30" s="477">
        <f t="shared" si="3"/>
        <v>78.400000000000006</v>
      </c>
      <c r="J30" s="478"/>
      <c r="K30" s="473"/>
    </row>
    <row r="31" spans="1:11" ht="15" customHeight="1" x14ac:dyDescent="0.25">
      <c r="A31" s="102">
        <v>45730.379860474539</v>
      </c>
      <c r="B31" s="104" t="s">
        <v>73</v>
      </c>
      <c r="C31" s="465">
        <v>50</v>
      </c>
      <c r="D31" s="466">
        <v>2</v>
      </c>
      <c r="E31" s="467">
        <v>9.7999999999999997E-3</v>
      </c>
      <c r="F31" s="468">
        <v>7.2</v>
      </c>
      <c r="G31" s="469" t="s">
        <v>253</v>
      </c>
      <c r="H31" s="474">
        <f t="shared" si="2"/>
        <v>39.200000000000003</v>
      </c>
      <c r="I31" s="477">
        <f t="shared" si="3"/>
        <v>39.200000000000003</v>
      </c>
      <c r="J31" s="478"/>
      <c r="K31" s="473"/>
    </row>
    <row r="32" spans="1:11" ht="15" customHeight="1" x14ac:dyDescent="0.25">
      <c r="A32" s="102">
        <v>45730.381249305552</v>
      </c>
      <c r="B32" s="104" t="s">
        <v>75</v>
      </c>
      <c r="C32" s="465">
        <v>50</v>
      </c>
      <c r="D32" s="466">
        <v>5</v>
      </c>
      <c r="E32" s="467">
        <v>9.7999999999999997E-3</v>
      </c>
      <c r="F32" s="468">
        <v>7.3</v>
      </c>
      <c r="G32" s="469" t="s">
        <v>253</v>
      </c>
      <c r="H32" s="474">
        <f t="shared" si="2"/>
        <v>98</v>
      </c>
      <c r="I32" s="477">
        <f t="shared" si="3"/>
        <v>98</v>
      </c>
      <c r="J32" s="478"/>
      <c r="K32" s="473"/>
    </row>
    <row r="33" spans="1:11" ht="15" customHeight="1" x14ac:dyDescent="0.25">
      <c r="A33" s="102">
        <v>45730.382638136572</v>
      </c>
      <c r="B33" s="104" t="s">
        <v>78</v>
      </c>
      <c r="C33" s="465">
        <v>50</v>
      </c>
      <c r="D33" s="466">
        <v>6</v>
      </c>
      <c r="E33" s="467">
        <v>9.7999999999999997E-3</v>
      </c>
      <c r="F33" s="468">
        <v>7.4</v>
      </c>
      <c r="G33" s="469" t="s">
        <v>253</v>
      </c>
      <c r="H33" s="474">
        <f t="shared" si="2"/>
        <v>117.6</v>
      </c>
      <c r="I33" s="477">
        <f t="shared" si="3"/>
        <v>117.6</v>
      </c>
      <c r="J33" s="478"/>
      <c r="K33" s="473"/>
    </row>
    <row r="34" spans="1:11" ht="15" customHeight="1" x14ac:dyDescent="0.25">
      <c r="A34" s="102">
        <v>45730.384026967593</v>
      </c>
      <c r="B34" s="104" t="s">
        <v>81</v>
      </c>
      <c r="C34" s="465">
        <v>50</v>
      </c>
      <c r="D34" s="466">
        <v>7</v>
      </c>
      <c r="E34" s="467">
        <v>9.7999999999999997E-3</v>
      </c>
      <c r="F34" s="468">
        <v>7.5</v>
      </c>
      <c r="G34" s="469" t="s">
        <v>253</v>
      </c>
      <c r="H34" s="474">
        <f t="shared" si="2"/>
        <v>137.19999999999999</v>
      </c>
      <c r="I34" s="477">
        <f t="shared" si="3"/>
        <v>137.19999999999999</v>
      </c>
      <c r="J34" s="478"/>
      <c r="K34" s="473"/>
    </row>
    <row r="35" spans="1:11" ht="15" customHeight="1" x14ac:dyDescent="0.25">
      <c r="A35" s="102">
        <v>45730.385415798613</v>
      </c>
      <c r="B35" s="104" t="s">
        <v>83</v>
      </c>
      <c r="C35" s="465">
        <v>50</v>
      </c>
      <c r="D35" s="466">
        <v>8</v>
      </c>
      <c r="E35" s="467">
        <v>9.7999999999999997E-3</v>
      </c>
      <c r="F35" s="468">
        <v>7.6</v>
      </c>
      <c r="G35" s="469" t="s">
        <v>253</v>
      </c>
      <c r="H35" s="474">
        <f t="shared" si="2"/>
        <v>156.80000000000001</v>
      </c>
      <c r="I35" s="477">
        <f t="shared" si="3"/>
        <v>156.80000000000001</v>
      </c>
      <c r="J35" s="478"/>
      <c r="K35" s="473"/>
    </row>
    <row r="36" spans="1:11" ht="15" customHeight="1" x14ac:dyDescent="0.25">
      <c r="A36" s="102">
        <v>45730.386804629627</v>
      </c>
      <c r="B36" s="104" t="s">
        <v>85</v>
      </c>
      <c r="C36" s="465">
        <v>50</v>
      </c>
      <c r="D36" s="466">
        <v>5</v>
      </c>
      <c r="E36" s="467">
        <v>9.7999999999999997E-3</v>
      </c>
      <c r="F36" s="468">
        <v>7.7</v>
      </c>
      <c r="G36" s="469" t="s">
        <v>253</v>
      </c>
      <c r="H36" s="474">
        <f t="shared" si="2"/>
        <v>98</v>
      </c>
      <c r="I36" s="477">
        <f t="shared" si="3"/>
        <v>98</v>
      </c>
      <c r="J36" s="478"/>
      <c r="K36" s="473"/>
    </row>
    <row r="37" spans="1:11" ht="15" customHeight="1" x14ac:dyDescent="0.25">
      <c r="A37" s="102">
        <v>45730.388193460647</v>
      </c>
      <c r="B37" s="104" t="s">
        <v>87</v>
      </c>
      <c r="C37" s="465">
        <v>50</v>
      </c>
      <c r="D37" s="466">
        <v>3</v>
      </c>
      <c r="E37" s="467">
        <v>9.7999999999999997E-3</v>
      </c>
      <c r="F37" s="468">
        <v>7.8</v>
      </c>
      <c r="G37" s="469" t="s">
        <v>253</v>
      </c>
      <c r="H37" s="474">
        <f t="shared" si="2"/>
        <v>58.8</v>
      </c>
      <c r="I37" s="477">
        <f t="shared" si="3"/>
        <v>58.8</v>
      </c>
      <c r="J37" s="478"/>
      <c r="K37" s="473"/>
    </row>
    <row r="38" spans="1:11" ht="15" customHeight="1" x14ac:dyDescent="0.25">
      <c r="A38" s="102">
        <v>45730.389582291667</v>
      </c>
      <c r="B38" s="104" t="s">
        <v>89</v>
      </c>
      <c r="C38" s="465">
        <v>50</v>
      </c>
      <c r="D38" s="466">
        <v>4</v>
      </c>
      <c r="E38" s="467">
        <v>9.7999999999999997E-3</v>
      </c>
      <c r="F38" s="468">
        <v>7.8999999999999897</v>
      </c>
      <c r="G38" s="469" t="s">
        <v>253</v>
      </c>
      <c r="H38" s="474">
        <f t="shared" si="2"/>
        <v>78.400000000000006</v>
      </c>
      <c r="I38" s="477">
        <f t="shared" si="3"/>
        <v>78.400000000000006</v>
      </c>
      <c r="J38" s="478"/>
      <c r="K38" s="473"/>
    </row>
    <row r="39" spans="1:11" ht="15" customHeight="1" x14ac:dyDescent="0.25">
      <c r="A39" s="102">
        <v>45730.390971122688</v>
      </c>
      <c r="B39" s="104" t="s">
        <v>91</v>
      </c>
      <c r="C39" s="465">
        <v>50</v>
      </c>
      <c r="D39" s="466">
        <v>2</v>
      </c>
      <c r="E39" s="467">
        <v>9.7999999999999997E-3</v>
      </c>
      <c r="F39" s="468">
        <v>7.9999999999999902</v>
      </c>
      <c r="G39" s="469" t="s">
        <v>253</v>
      </c>
      <c r="H39" s="474">
        <f t="shared" si="2"/>
        <v>39.200000000000003</v>
      </c>
      <c r="I39" s="477">
        <f t="shared" si="3"/>
        <v>39.200000000000003</v>
      </c>
      <c r="J39" s="478"/>
      <c r="K39" s="473"/>
    </row>
    <row r="40" spans="1:11" ht="15" customHeight="1" x14ac:dyDescent="0.25">
      <c r="A40" s="102">
        <v>45730.392359953701</v>
      </c>
      <c r="B40" s="104" t="s">
        <v>93</v>
      </c>
      <c r="C40" s="465">
        <v>50</v>
      </c>
      <c r="D40" s="466">
        <v>1.5</v>
      </c>
      <c r="E40" s="467">
        <v>9.7999999999999997E-3</v>
      </c>
      <c r="F40" s="468">
        <v>8.0999999999999908</v>
      </c>
      <c r="G40" s="469" t="s">
        <v>253</v>
      </c>
      <c r="H40" s="474">
        <f t="shared" si="2"/>
        <v>29.4</v>
      </c>
      <c r="I40" s="477">
        <f t="shared" si="3"/>
        <v>29.4</v>
      </c>
      <c r="J40" s="478"/>
      <c r="K40" s="473"/>
    </row>
    <row r="41" spans="1:11" ht="15" customHeight="1" x14ac:dyDescent="0.25">
      <c r="A41" s="102">
        <v>45730.393748784722</v>
      </c>
      <c r="B41" s="104" t="s">
        <v>95</v>
      </c>
      <c r="C41" s="465">
        <v>50</v>
      </c>
      <c r="D41" s="466">
        <v>1.5</v>
      </c>
      <c r="E41" s="467">
        <v>9.7999999999999997E-3</v>
      </c>
      <c r="F41" s="468">
        <v>8.1999999999999904</v>
      </c>
      <c r="G41" s="469" t="s">
        <v>253</v>
      </c>
      <c r="H41" s="474">
        <f t="shared" si="2"/>
        <v>29.4</v>
      </c>
      <c r="I41" s="477">
        <f t="shared" si="3"/>
        <v>29.4</v>
      </c>
      <c r="J41" s="478"/>
      <c r="K41" s="473"/>
    </row>
    <row r="42" spans="1:11" ht="15" customHeight="1" x14ac:dyDescent="0.25">
      <c r="A42" s="102">
        <v>45730.395137615742</v>
      </c>
      <c r="B42" s="104" t="s">
        <v>97</v>
      </c>
      <c r="C42" s="465">
        <v>50</v>
      </c>
      <c r="D42" s="466">
        <v>2</v>
      </c>
      <c r="E42" s="467">
        <v>9.7999999999999997E-3</v>
      </c>
      <c r="F42" s="468">
        <v>8.2999999999999901</v>
      </c>
      <c r="G42" s="469" t="s">
        <v>253</v>
      </c>
      <c r="H42" s="474">
        <f t="shared" si="2"/>
        <v>39.200000000000003</v>
      </c>
      <c r="I42" s="477">
        <f t="shared" si="3"/>
        <v>39.200000000000003</v>
      </c>
      <c r="J42" s="472"/>
      <c r="K42" s="473"/>
    </row>
    <row r="43" spans="1:11" ht="15" customHeight="1" x14ac:dyDescent="0.25">
      <c r="A43" s="102">
        <v>45730.396526446762</v>
      </c>
      <c r="B43" s="104" t="s">
        <v>99</v>
      </c>
      <c r="C43" s="465">
        <v>50</v>
      </c>
      <c r="D43" s="466">
        <v>2.2000000000000002</v>
      </c>
      <c r="E43" s="467">
        <v>9.7999999999999997E-3</v>
      </c>
      <c r="F43" s="468">
        <v>8.3999999999999897</v>
      </c>
      <c r="G43" s="469" t="s">
        <v>253</v>
      </c>
      <c r="H43" s="474">
        <f t="shared" si="2"/>
        <v>43.120000000000012</v>
      </c>
      <c r="I43" s="477">
        <f t="shared" si="3"/>
        <v>43.120000000000012</v>
      </c>
      <c r="J43" s="472"/>
      <c r="K43" s="473"/>
    </row>
    <row r="44" spans="1:11" ht="15" customHeight="1" thickBot="1" x14ac:dyDescent="0.3">
      <c r="A44" s="102">
        <v>45730.397915277783</v>
      </c>
      <c r="B44" s="104" t="s">
        <v>101</v>
      </c>
      <c r="C44" s="465">
        <v>50</v>
      </c>
      <c r="D44" s="466">
        <v>2.15</v>
      </c>
      <c r="E44" s="467">
        <v>9.7999999999999997E-3</v>
      </c>
      <c r="F44" s="468">
        <v>8.4999999999999893</v>
      </c>
      <c r="G44" s="469" t="s">
        <v>253</v>
      </c>
      <c r="H44" s="474">
        <f t="shared" si="2"/>
        <v>42.14</v>
      </c>
      <c r="I44" s="477">
        <f t="shared" si="3"/>
        <v>42.14</v>
      </c>
      <c r="J44" s="472"/>
      <c r="K44" s="473"/>
    </row>
    <row r="45" spans="1:11" ht="14.45" customHeight="1" x14ac:dyDescent="0.25">
      <c r="A45" s="479" t="s">
        <v>354</v>
      </c>
      <c r="B45" s="1175"/>
      <c r="C45" s="1175"/>
      <c r="D45" s="1175"/>
      <c r="E45" s="1175"/>
      <c r="F45" s="1175"/>
      <c r="G45" s="1175"/>
      <c r="H45" s="1175"/>
      <c r="I45" s="1175"/>
      <c r="J45" s="1175"/>
      <c r="K45" s="1176"/>
    </row>
    <row r="46" spans="1:11" ht="15" customHeight="1" thickBot="1" x14ac:dyDescent="0.3">
      <c r="A46" s="455"/>
      <c r="B46" s="1177"/>
      <c r="C46" s="1177"/>
      <c r="D46" s="1177"/>
      <c r="E46" s="1177"/>
      <c r="F46" s="1177"/>
      <c r="G46" s="1177"/>
      <c r="H46" s="1177"/>
      <c r="I46" s="1177"/>
      <c r="J46" s="1177"/>
      <c r="K46" s="1178"/>
    </row>
    <row r="47" spans="1:11" ht="15" x14ac:dyDescent="0.25">
      <c r="A47" s="1170"/>
      <c r="B47" s="1170"/>
      <c r="C47" s="1170"/>
      <c r="D47" s="1170"/>
      <c r="E47" s="1170"/>
      <c r="F47" s="1170"/>
      <c r="G47" s="1170"/>
      <c r="H47" s="1170"/>
      <c r="I47" s="1170"/>
      <c r="J47" s="1170"/>
      <c r="K47" s="1170"/>
    </row>
    <row r="48" spans="1:11" ht="15" x14ac:dyDescent="0.25">
      <c r="A48" s="1171"/>
      <c r="B48" s="1171"/>
      <c r="C48" s="1171"/>
      <c r="D48" s="1171"/>
      <c r="E48" s="1171"/>
      <c r="F48" s="1171"/>
      <c r="G48" s="1171"/>
      <c r="H48" s="1171"/>
      <c r="I48" s="1171"/>
      <c r="J48" s="1171"/>
      <c r="K48" s="1171"/>
    </row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customHeight="1" x14ac:dyDescent="0.25"/>
    <row r="549" ht="14.2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</sheetData>
  <sheetProtection formatCells="0" formatColumns="0" formatRows="0"/>
  <mergeCells count="26">
    <mergeCell ref="A47:K47"/>
    <mergeCell ref="A48:K48"/>
    <mergeCell ref="B18:B19"/>
    <mergeCell ref="G18:G19"/>
    <mergeCell ref="H18:H19"/>
    <mergeCell ref="A18:A19"/>
    <mergeCell ref="C18:C19"/>
    <mergeCell ref="D18:D19"/>
    <mergeCell ref="E18:E19"/>
    <mergeCell ref="I18:I19"/>
    <mergeCell ref="B45:K46"/>
    <mergeCell ref="J18:K19"/>
    <mergeCell ref="F18:F19"/>
    <mergeCell ref="A8:A9"/>
    <mergeCell ref="D6:E6"/>
    <mergeCell ref="B9:C9"/>
    <mergeCell ref="A1:K1"/>
    <mergeCell ref="C2:K2"/>
    <mergeCell ref="C3:K3"/>
    <mergeCell ref="C4:K4"/>
    <mergeCell ref="D5:E5"/>
    <mergeCell ref="J5:K5"/>
    <mergeCell ref="A2:B6"/>
    <mergeCell ref="J6:K6"/>
    <mergeCell ref="G5:I5"/>
    <mergeCell ref="G6:I6"/>
  </mergeCells>
  <conditionalFormatting sqref="B21:B24">
    <cfRule type="cellIs" dxfId="655" priority="13" operator="equal">
      <formula>"MB"</formula>
    </cfRule>
    <cfRule type="cellIs" dxfId="654" priority="14" operator="equal">
      <formula>"MDL"</formula>
    </cfRule>
    <cfRule type="cellIs" dxfId="653" priority="15" operator="equal">
      <formula>"PQL"</formula>
    </cfRule>
    <cfRule type="cellIs" dxfId="652" priority="16" operator="equal">
      <formula>"LCSD"</formula>
    </cfRule>
    <cfRule type="cellIs" dxfId="651" priority="17" operator="equal">
      <formula>"LCS"</formula>
    </cfRule>
  </conditionalFormatting>
  <conditionalFormatting sqref="B25:B44">
    <cfRule type="cellIs" dxfId="650" priority="1" operator="equal">
      <formula>"LCS2"</formula>
    </cfRule>
    <cfRule type="cellIs" dxfId="649" priority="2" operator="equal">
      <formula>"MSD"</formula>
    </cfRule>
    <cfRule type="cellIs" dxfId="648" priority="3" operator="equal">
      <formula>"MB"</formula>
    </cfRule>
    <cfRule type="cellIs" dxfId="647" priority="4" operator="equal">
      <formula>"MSD"</formula>
    </cfRule>
    <cfRule type="cellIs" dxfId="646" priority="5" operator="equal">
      <formula>"MS"</formula>
    </cfRule>
    <cfRule type="cellIs" dxfId="645" priority="6" operator="equal">
      <formula>"MDL"</formula>
    </cfRule>
    <cfRule type="cellIs" dxfId="644" priority="7" operator="equal">
      <formula>"PQL"</formula>
    </cfRule>
    <cfRule type="cellIs" dxfId="643" priority="8" operator="equal">
      <formula>"LCS2"</formula>
    </cfRule>
    <cfRule type="cellIs" dxfId="642" priority="9" operator="equal">
      <formula>"LCSD"</formula>
    </cfRule>
    <cfRule type="cellIs" dxfId="641" priority="10" operator="equal">
      <formula>"LCS"</formula>
    </cfRule>
    <cfRule type="cellIs" dxfId="640" priority="11" operator="equal">
      <formula>"LCS"</formula>
    </cfRule>
    <cfRule type="cellIs" dxfId="639" priority="12" operator="equal">
      <formula>"BLANK"</formula>
    </cfRule>
  </conditionalFormatting>
  <conditionalFormatting sqref="H20:I44">
    <cfRule type="cellIs" dxfId="638" priority="23" operator="greaterThan">
      <formula>100</formula>
    </cfRule>
    <cfRule type="cellIs" dxfId="637" priority="24" operator="between">
      <formula>10</formula>
      <formula>99.9</formula>
    </cfRule>
    <cfRule type="cellIs" dxfId="636" priority="25" operator="between">
      <formula>1</formula>
      <formula>9.99</formula>
    </cfRule>
    <cfRule type="cellIs" dxfId="635" priority="26" operator="between">
      <formula>0.1</formula>
      <formula>0.999</formula>
    </cfRule>
    <cfRule type="cellIs" dxfId="634" priority="27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F798-BB91-4396-8C6F-C2BFFC6EDF67}">
  <sheetPr codeName="Hoja21">
    <tabColor rgb="FF00B050"/>
  </sheetPr>
  <dimension ref="A1:I267"/>
  <sheetViews>
    <sheetView showGridLines="0" zoomScale="80" zoomScaleNormal="80" workbookViewId="0">
      <selection activeCell="I30" sqref="I30"/>
    </sheetView>
  </sheetViews>
  <sheetFormatPr baseColWidth="10" defaultColWidth="13.33203125" defaultRowHeight="0" customHeight="1" zeroHeight="1" x14ac:dyDescent="0.25"/>
  <cols>
    <col min="1" max="1" width="29.1640625" style="459" customWidth="1"/>
    <col min="2" max="2" width="49.33203125" style="459" bestFit="1" customWidth="1"/>
    <col min="3" max="3" width="14.83203125" style="459" customWidth="1"/>
    <col min="4" max="5" width="20.6640625" style="459" customWidth="1"/>
    <col min="6" max="6" width="17.83203125" style="459" hidden="1" customWidth="1"/>
    <col min="7" max="7" width="21.1640625" style="459" customWidth="1"/>
    <col min="8" max="8" width="30.5" style="459" customWidth="1"/>
    <col min="9" max="9" width="29.83203125" style="459" customWidth="1"/>
    <col min="10" max="12" width="13.33203125" style="459" customWidth="1"/>
    <col min="13" max="16384" width="13.33203125" style="459"/>
  </cols>
  <sheetData>
    <row r="1" spans="1:9" s="415" customFormat="1" ht="21.75" customHeight="1" x14ac:dyDescent="0.25">
      <c r="A1" s="1039" t="e" vm="1">
        <v>#VALUE!</v>
      </c>
      <c r="B1" s="1191"/>
      <c r="C1" s="1194" t="s">
        <v>170</v>
      </c>
      <c r="D1" s="1078"/>
      <c r="E1" s="1078"/>
      <c r="F1" s="1078"/>
      <c r="G1" s="1078"/>
      <c r="H1" s="1078"/>
      <c r="I1" s="1195"/>
    </row>
    <row r="2" spans="1:9" s="415" customFormat="1" ht="21.75" customHeight="1" x14ac:dyDescent="0.25">
      <c r="A2" s="1041"/>
      <c r="B2" s="1192"/>
      <c r="C2" s="1194" t="s">
        <v>171</v>
      </c>
      <c r="D2" s="1078"/>
      <c r="E2" s="1078"/>
      <c r="F2" s="1078"/>
      <c r="G2" s="1078"/>
      <c r="H2" s="1078"/>
      <c r="I2" s="1195"/>
    </row>
    <row r="3" spans="1:9" s="415" customFormat="1" ht="21.75" customHeight="1" x14ac:dyDescent="0.25">
      <c r="A3" s="1041"/>
      <c r="B3" s="1192"/>
      <c r="C3" s="1196" t="s">
        <v>417</v>
      </c>
      <c r="D3" s="1116"/>
      <c r="E3" s="1116"/>
      <c r="F3" s="1116"/>
      <c r="G3" s="1116"/>
      <c r="H3" s="1116"/>
      <c r="I3" s="1197"/>
    </row>
    <row r="4" spans="1:9" s="415" customFormat="1" ht="21.75" customHeight="1" x14ac:dyDescent="0.25">
      <c r="A4" s="1041"/>
      <c r="B4" s="1192"/>
      <c r="C4" s="1198"/>
      <c r="D4" s="1048"/>
      <c r="E4" s="1117"/>
      <c r="F4" s="1117"/>
      <c r="G4" s="1081" t="s">
        <v>235</v>
      </c>
      <c r="H4" s="1081"/>
      <c r="I4" s="417">
        <v>45243</v>
      </c>
    </row>
    <row r="5" spans="1:9" s="415" customFormat="1" ht="21.75" customHeight="1" x14ac:dyDescent="0.25">
      <c r="A5" s="1043"/>
      <c r="B5" s="1193"/>
      <c r="C5" s="1198" t="s">
        <v>173</v>
      </c>
      <c r="D5" s="1048"/>
      <c r="E5" s="1119">
        <v>1</v>
      </c>
      <c r="F5" s="1119"/>
      <c r="G5" s="1081" t="s">
        <v>236</v>
      </c>
      <c r="H5" s="1081"/>
      <c r="I5" s="417" t="s">
        <v>174</v>
      </c>
    </row>
    <row r="6" spans="1:9" s="419" customFormat="1" ht="12.75" customHeight="1" x14ac:dyDescent="0.25">
      <c r="C6" s="332"/>
      <c r="D6" s="332"/>
      <c r="E6" s="332"/>
      <c r="F6" s="420"/>
      <c r="G6" s="420"/>
      <c r="H6" s="420"/>
      <c r="I6" s="420"/>
    </row>
    <row r="7" spans="1:9" s="415" customFormat="1" ht="16.5" customHeight="1" x14ac:dyDescent="0.25">
      <c r="A7" s="325" t="s">
        <v>176</v>
      </c>
      <c r="B7" s="1037" t="s">
        <v>177</v>
      </c>
      <c r="C7" s="1037"/>
      <c r="D7" s="1037"/>
      <c r="E7" s="321"/>
      <c r="H7" s="350"/>
      <c r="I7" s="204" t="s">
        <v>216</v>
      </c>
    </row>
    <row r="8" spans="1:9" s="415" customFormat="1" ht="16.5" customHeight="1" x14ac:dyDescent="0.25">
      <c r="A8" s="325"/>
      <c r="B8" s="323" t="s">
        <v>265</v>
      </c>
      <c r="C8" s="421"/>
      <c r="D8" s="321"/>
      <c r="E8" s="321"/>
      <c r="G8" s="1125" t="s">
        <v>418</v>
      </c>
      <c r="H8" s="1126"/>
      <c r="I8" s="207"/>
    </row>
    <row r="9" spans="1:9" s="415" customFormat="1" ht="16.5" customHeight="1" x14ac:dyDescent="0.25">
      <c r="A9" s="325"/>
      <c r="B9" s="1037" t="s">
        <v>419</v>
      </c>
      <c r="C9" s="1037"/>
      <c r="D9" s="1037"/>
      <c r="E9" s="321"/>
      <c r="G9" s="1127" t="s">
        <v>420</v>
      </c>
      <c r="H9" s="1128"/>
      <c r="I9" s="207">
        <v>230216</v>
      </c>
    </row>
    <row r="10" spans="1:9" s="415" customFormat="1" ht="17.25" customHeight="1" x14ac:dyDescent="0.25">
      <c r="A10" s="323"/>
      <c r="B10" s="1037" t="s">
        <v>188</v>
      </c>
      <c r="C10" s="1037"/>
      <c r="D10" s="321"/>
      <c r="E10" s="321"/>
      <c r="G10" s="1127" t="s">
        <v>221</v>
      </c>
      <c r="H10" s="1128"/>
      <c r="I10" s="207" t="s">
        <v>222</v>
      </c>
    </row>
    <row r="11" spans="1:9" s="415" customFormat="1" ht="17.25" customHeight="1" x14ac:dyDescent="0.25">
      <c r="A11" s="323"/>
      <c r="B11" s="323" t="s">
        <v>190</v>
      </c>
      <c r="C11" s="323"/>
      <c r="D11" s="321"/>
      <c r="E11" s="321"/>
      <c r="G11" s="1129" t="s">
        <v>421</v>
      </c>
      <c r="H11" s="1130"/>
      <c r="I11" s="207" t="s">
        <v>422</v>
      </c>
    </row>
    <row r="12" spans="1:9" s="415" customFormat="1" ht="17.25" customHeight="1" x14ac:dyDescent="0.25">
      <c r="A12" s="323"/>
      <c r="B12" s="323"/>
      <c r="C12" s="323"/>
      <c r="D12" s="321"/>
      <c r="E12" s="321"/>
      <c r="G12" s="1129" t="s">
        <v>359</v>
      </c>
      <c r="H12" s="1130"/>
      <c r="I12" s="207">
        <v>288162</v>
      </c>
    </row>
    <row r="13" spans="1:9" s="415" customFormat="1" ht="17.25" customHeight="1" x14ac:dyDescent="0.25">
      <c r="A13" s="323"/>
      <c r="B13" s="323"/>
      <c r="C13" s="323"/>
      <c r="D13" s="321"/>
      <c r="E13" s="321"/>
      <c r="G13" s="1129" t="s">
        <v>360</v>
      </c>
      <c r="H13" s="1130"/>
      <c r="I13" s="207" t="s">
        <v>422</v>
      </c>
    </row>
    <row r="14" spans="1:9" s="415" customFormat="1" ht="17.25" customHeight="1" x14ac:dyDescent="0.25">
      <c r="A14" s="323"/>
      <c r="B14" s="323"/>
      <c r="C14" s="323"/>
      <c r="D14" s="321"/>
      <c r="E14" s="321"/>
      <c r="G14" s="1122" t="s">
        <v>362</v>
      </c>
      <c r="H14" s="1123"/>
      <c r="I14" s="210" t="s">
        <v>423</v>
      </c>
    </row>
    <row r="15" spans="1:9" s="415" customFormat="1" ht="17.25" customHeight="1" x14ac:dyDescent="0.25">
      <c r="A15" s="323"/>
      <c r="B15" s="323"/>
      <c r="C15" s="323"/>
      <c r="D15" s="321"/>
      <c r="E15" s="321"/>
      <c r="G15" s="423"/>
      <c r="H15" s="423"/>
      <c r="I15" s="425"/>
    </row>
    <row r="16" spans="1:9" s="415" customFormat="1" ht="17.25" customHeight="1" thickBot="1" x14ac:dyDescent="0.3">
      <c r="A16" s="323"/>
      <c r="B16" s="323"/>
      <c r="C16" s="204" t="s">
        <v>320</v>
      </c>
      <c r="D16" s="204"/>
      <c r="E16" s="204" t="s">
        <v>321</v>
      </c>
      <c r="G16" s="426"/>
      <c r="H16" s="427"/>
      <c r="I16" s="329"/>
    </row>
    <row r="17" spans="1:9" s="415" customFormat="1" ht="17.25" customHeight="1" x14ac:dyDescent="0.25">
      <c r="A17" s="323"/>
      <c r="B17" s="323" t="s">
        <v>322</v>
      </c>
      <c r="C17" s="428"/>
      <c r="D17" s="429"/>
      <c r="E17" s="356"/>
      <c r="G17" s="430" t="s">
        <v>323</v>
      </c>
      <c r="H17" s="431"/>
      <c r="I17" s="329"/>
    </row>
    <row r="18" spans="1:9" s="415" customFormat="1" ht="17.25" customHeight="1" thickBot="1" x14ac:dyDescent="0.3">
      <c r="A18" s="323"/>
      <c r="B18" s="323" t="s">
        <v>324</v>
      </c>
      <c r="C18" s="358"/>
      <c r="D18" s="398"/>
      <c r="E18" s="360"/>
      <c r="G18" s="432" t="s">
        <v>613</v>
      </c>
      <c r="H18" s="433" t="s">
        <v>614</v>
      </c>
      <c r="I18" s="329"/>
    </row>
    <row r="19" spans="1:9" s="415" customFormat="1" ht="17.25" customHeight="1" x14ac:dyDescent="0.25">
      <c r="A19" s="323"/>
      <c r="B19" s="323"/>
      <c r="C19" s="323"/>
      <c r="D19" s="321"/>
      <c r="E19" s="321"/>
      <c r="G19" s="423"/>
      <c r="H19" s="423"/>
      <c r="I19" s="329"/>
    </row>
    <row r="20" spans="1:9" s="415" customFormat="1" ht="17.25" customHeight="1" x14ac:dyDescent="0.25">
      <c r="A20" s="1073" t="s">
        <v>273</v>
      </c>
      <c r="B20" s="1073"/>
      <c r="C20" s="323"/>
      <c r="D20" s="321"/>
      <c r="E20" s="321"/>
      <c r="G20" s="423"/>
      <c r="H20" s="206" t="s">
        <v>325</v>
      </c>
      <c r="I20" s="207" t="s">
        <v>326</v>
      </c>
    </row>
    <row r="21" spans="1:9" s="415" customFormat="1" ht="17.25" customHeight="1" x14ac:dyDescent="0.25">
      <c r="A21" s="434" t="s">
        <v>138</v>
      </c>
      <c r="B21" s="435"/>
      <c r="C21" s="323"/>
      <c r="D21" s="321"/>
      <c r="E21" s="321"/>
      <c r="G21" s="423"/>
      <c r="H21" s="436" t="s">
        <v>178</v>
      </c>
      <c r="I21" s="207" t="s">
        <v>179</v>
      </c>
    </row>
    <row r="22" spans="1:9" s="415" customFormat="1" ht="17.25" customHeight="1" x14ac:dyDescent="0.25">
      <c r="A22" s="213" t="s">
        <v>327</v>
      </c>
      <c r="B22" s="218" t="s">
        <v>424</v>
      </c>
      <c r="C22" s="323"/>
      <c r="D22" s="321"/>
      <c r="E22" s="321"/>
      <c r="G22" s="423"/>
      <c r="H22" s="437" t="s">
        <v>294</v>
      </c>
      <c r="I22" s="222" t="s">
        <v>295</v>
      </c>
    </row>
    <row r="23" spans="1:9" s="415" customFormat="1" ht="17.25" customHeight="1" thickBot="1" x14ac:dyDescent="0.3">
      <c r="A23" s="213" t="s">
        <v>615</v>
      </c>
      <c r="B23" s="438">
        <v>0.99539999999999995</v>
      </c>
      <c r="C23" s="323"/>
      <c r="D23" s="321"/>
      <c r="E23" s="321"/>
    </row>
    <row r="24" spans="1:9" s="415" customFormat="1" ht="15" customHeight="1" thickBot="1" x14ac:dyDescent="0.3">
      <c r="A24" s="213" t="s">
        <v>198</v>
      </c>
      <c r="B24" s="439" t="s">
        <v>253</v>
      </c>
      <c r="C24" s="325"/>
      <c r="D24" s="440"/>
      <c r="E24" s="440"/>
      <c r="G24" s="1189" t="s">
        <v>425</v>
      </c>
      <c r="H24" s="1190"/>
      <c r="I24" s="441" t="s">
        <v>426</v>
      </c>
    </row>
    <row r="25" spans="1:9" s="442" customFormat="1" ht="17.25" customHeight="1" x14ac:dyDescent="0.25">
      <c r="A25" s="1186" t="s">
        <v>203</v>
      </c>
      <c r="B25" s="1186" t="s">
        <v>204</v>
      </c>
      <c r="C25" s="1186" t="s">
        <v>302</v>
      </c>
      <c r="D25" s="1186" t="s">
        <v>331</v>
      </c>
      <c r="E25" s="1186" t="s">
        <v>259</v>
      </c>
      <c r="F25" s="1187" t="s">
        <v>366</v>
      </c>
      <c r="G25" s="1181" t="s">
        <v>366</v>
      </c>
      <c r="H25" s="1182" t="s">
        <v>211</v>
      </c>
      <c r="I25" s="1183"/>
    </row>
    <row r="26" spans="1:9" s="442" customFormat="1" ht="24.75" customHeight="1" thickBot="1" x14ac:dyDescent="0.3">
      <c r="A26" s="1035"/>
      <c r="B26" s="1035"/>
      <c r="C26" s="1035"/>
      <c r="D26" s="1035"/>
      <c r="E26" s="1035"/>
      <c r="F26" s="1188"/>
      <c r="G26" s="1062"/>
      <c r="H26" s="1184"/>
      <c r="I26" s="1055"/>
    </row>
    <row r="27" spans="1:9" s="447" customFormat="1" ht="17.25" customHeight="1" x14ac:dyDescent="0.2">
      <c r="A27" s="102">
        <v>45730.364583333343</v>
      </c>
      <c r="B27" s="103" t="s">
        <v>214</v>
      </c>
      <c r="C27" s="443">
        <v>1</v>
      </c>
      <c r="D27" s="443">
        <v>1E-4</v>
      </c>
      <c r="E27" s="443" t="s">
        <v>253</v>
      </c>
      <c r="F27" s="444" t="str">
        <f>IF(A27="","",IF(C27*D27&lt;0.004,"0,00400 U",C27*D27))</f>
        <v>0,00400 U</v>
      </c>
      <c r="G27" s="445" t="str">
        <f>IF(A27="","",IF(F27&lt;0.005,F27&amp;" I",F27))</f>
        <v>0,00400 U</v>
      </c>
      <c r="H27" s="446"/>
      <c r="I27" s="446"/>
    </row>
    <row r="28" spans="1:9" s="447" customFormat="1" ht="17.25" customHeight="1" x14ac:dyDescent="0.2">
      <c r="A28" s="102">
        <v>45730.365972222222</v>
      </c>
      <c r="B28" s="111" t="s">
        <v>215</v>
      </c>
      <c r="C28" s="448">
        <v>1</v>
      </c>
      <c r="D28" s="448">
        <v>2.0400000000000001E-2</v>
      </c>
      <c r="E28" s="448" t="s">
        <v>253</v>
      </c>
      <c r="F28" s="444">
        <f t="shared" ref="F28:F51" si="0">IF(A28="","",IF(C28*D28&lt;0.004,"0,00400 U",C28*D28))</f>
        <v>2.0400000000000001E-2</v>
      </c>
      <c r="G28" s="445">
        <f t="shared" ref="G28:G51" si="1">IF(A28="","",IF(F28&lt;0.005,F28&amp;" I",F28))</f>
        <v>2.0400000000000001E-2</v>
      </c>
      <c r="H28" s="449">
        <f>G28/0.02</f>
        <v>1.02</v>
      </c>
      <c r="I28" s="376"/>
    </row>
    <row r="29" spans="1:9" s="447" customFormat="1" ht="17.25" customHeight="1" x14ac:dyDescent="0.2">
      <c r="A29" s="102">
        <v>45730.367360995369</v>
      </c>
      <c r="B29" s="111" t="s">
        <v>217</v>
      </c>
      <c r="C29" s="448">
        <v>1</v>
      </c>
      <c r="D29" s="448">
        <v>4.0399999999999998E-2</v>
      </c>
      <c r="E29" s="448" t="s">
        <v>253</v>
      </c>
      <c r="F29" s="444">
        <f t="shared" si="0"/>
        <v>4.0399999999999998E-2</v>
      </c>
      <c r="G29" s="445">
        <f t="shared" si="1"/>
        <v>4.0399999999999998E-2</v>
      </c>
      <c r="H29" s="449">
        <f>G29/0.04</f>
        <v>1.01</v>
      </c>
      <c r="I29" s="376"/>
    </row>
    <row r="30" spans="1:9" s="447" customFormat="1" ht="17.25" customHeight="1" x14ac:dyDescent="0.2">
      <c r="A30" s="102">
        <v>45730.36874982639</v>
      </c>
      <c r="B30" s="111" t="s">
        <v>219</v>
      </c>
      <c r="C30" s="448">
        <v>1</v>
      </c>
      <c r="D30" s="450">
        <v>5.1999999999999998E-2</v>
      </c>
      <c r="E30" s="448" t="s">
        <v>253</v>
      </c>
      <c r="F30" s="444">
        <f t="shared" si="0"/>
        <v>5.1999999999999998E-2</v>
      </c>
      <c r="G30" s="445">
        <f t="shared" si="1"/>
        <v>5.1999999999999998E-2</v>
      </c>
      <c r="H30" s="241">
        <f>ABS(G30-G31)/AVERAGE(G30:G31)</f>
        <v>0.17543859649122812</v>
      </c>
      <c r="I30" s="376"/>
    </row>
    <row r="31" spans="1:9" s="447" customFormat="1" ht="17.25" customHeight="1" x14ac:dyDescent="0.2">
      <c r="A31" s="102">
        <v>45730.37013865741</v>
      </c>
      <c r="B31" s="111" t="s">
        <v>223</v>
      </c>
      <c r="C31" s="448">
        <v>1</v>
      </c>
      <c r="D31" s="450">
        <v>6.2E-2</v>
      </c>
      <c r="E31" s="448" t="s">
        <v>253</v>
      </c>
      <c r="F31" s="444">
        <f t="shared" si="0"/>
        <v>6.2E-2</v>
      </c>
      <c r="G31" s="445">
        <f t="shared" si="1"/>
        <v>6.2E-2</v>
      </c>
      <c r="H31" s="376"/>
      <c r="I31" s="376"/>
    </row>
    <row r="32" spans="1:9" s="447" customFormat="1" ht="17.25" customHeight="1" x14ac:dyDescent="0.2">
      <c r="A32" s="102">
        <v>45730.371527488423</v>
      </c>
      <c r="B32" s="104" t="s">
        <v>56</v>
      </c>
      <c r="C32" s="448">
        <v>1</v>
      </c>
      <c r="D32" s="450">
        <v>4.2000000000000003E-2</v>
      </c>
      <c r="E32" s="448" t="s">
        <v>253</v>
      </c>
      <c r="F32" s="444">
        <f t="shared" si="0"/>
        <v>4.2000000000000003E-2</v>
      </c>
      <c r="G32" s="445">
        <f t="shared" si="1"/>
        <v>4.2000000000000003E-2</v>
      </c>
      <c r="H32" s="376"/>
      <c r="I32" s="376"/>
    </row>
    <row r="33" spans="1:9" s="447" customFormat="1" ht="17.25" customHeight="1" x14ac:dyDescent="0.2">
      <c r="A33" s="102">
        <v>45730.372916319437</v>
      </c>
      <c r="B33" s="104" t="s">
        <v>60</v>
      </c>
      <c r="C33" s="448">
        <v>2</v>
      </c>
      <c r="D33" s="450">
        <v>5.1999999999999998E-2</v>
      </c>
      <c r="E33" s="448" t="s">
        <v>253</v>
      </c>
      <c r="F33" s="444">
        <f t="shared" si="0"/>
        <v>0.104</v>
      </c>
      <c r="G33" s="445">
        <f t="shared" si="1"/>
        <v>0.104</v>
      </c>
      <c r="H33" s="376"/>
      <c r="I33" s="376"/>
    </row>
    <row r="34" spans="1:9" s="447" customFormat="1" ht="17.25" customHeight="1" x14ac:dyDescent="0.2">
      <c r="A34" s="102">
        <v>45730.374305150457</v>
      </c>
      <c r="B34" s="104" t="s">
        <v>63</v>
      </c>
      <c r="C34" s="448">
        <v>2</v>
      </c>
      <c r="D34" s="450">
        <v>3.2000000000000001E-2</v>
      </c>
      <c r="E34" s="448" t="s">
        <v>253</v>
      </c>
      <c r="F34" s="444">
        <f t="shared" si="0"/>
        <v>6.4000000000000001E-2</v>
      </c>
      <c r="G34" s="445">
        <f t="shared" si="1"/>
        <v>6.4000000000000001E-2</v>
      </c>
      <c r="H34" s="376"/>
      <c r="I34" s="376"/>
    </row>
    <row r="35" spans="1:9" s="447" customFormat="1" ht="17.25" customHeight="1" x14ac:dyDescent="0.2">
      <c r="A35" s="102">
        <v>45730.375693981478</v>
      </c>
      <c r="B35" s="104" t="s">
        <v>66</v>
      </c>
      <c r="C35" s="448">
        <v>1</v>
      </c>
      <c r="D35" s="450">
        <v>2E-3</v>
      </c>
      <c r="E35" s="448" t="s">
        <v>253</v>
      </c>
      <c r="F35" s="444" t="str">
        <f t="shared" si="0"/>
        <v>0,00400 U</v>
      </c>
      <c r="G35" s="445" t="str">
        <f t="shared" si="1"/>
        <v>0,00400 U</v>
      </c>
      <c r="H35" s="376"/>
      <c r="I35" s="376"/>
    </row>
    <row r="36" spans="1:9" s="447" customFormat="1" ht="17.25" customHeight="1" x14ac:dyDescent="0.2">
      <c r="A36" s="102">
        <v>45730.377082812498</v>
      </c>
      <c r="B36" s="104" t="s">
        <v>68</v>
      </c>
      <c r="C36" s="448">
        <v>2</v>
      </c>
      <c r="D36" s="450">
        <v>3.5000000000000003E-2</v>
      </c>
      <c r="E36" s="448" t="s">
        <v>253</v>
      </c>
      <c r="F36" s="444">
        <f t="shared" si="0"/>
        <v>7.0000000000000007E-2</v>
      </c>
      <c r="G36" s="445">
        <f t="shared" si="1"/>
        <v>7.0000000000000007E-2</v>
      </c>
      <c r="H36" s="376"/>
      <c r="I36" s="376"/>
    </row>
    <row r="37" spans="1:9" s="447" customFormat="1" ht="17.25" customHeight="1" x14ac:dyDescent="0.2">
      <c r="A37" s="102">
        <v>45730.378471643518</v>
      </c>
      <c r="B37" s="104" t="s">
        <v>71</v>
      </c>
      <c r="C37" s="451">
        <v>2</v>
      </c>
      <c r="D37" s="450">
        <v>5.5E-2</v>
      </c>
      <c r="E37" s="448" t="s">
        <v>253</v>
      </c>
      <c r="F37" s="444">
        <f t="shared" si="0"/>
        <v>0.11</v>
      </c>
      <c r="G37" s="445">
        <f t="shared" si="1"/>
        <v>0.11</v>
      </c>
      <c r="H37" s="411"/>
      <c r="I37" s="411"/>
    </row>
    <row r="38" spans="1:9" s="447" customFormat="1" ht="17.25" customHeight="1" x14ac:dyDescent="0.2">
      <c r="A38" s="102">
        <v>45730.379860474539</v>
      </c>
      <c r="B38" s="104" t="s">
        <v>73</v>
      </c>
      <c r="C38" s="451">
        <v>5</v>
      </c>
      <c r="D38" s="450">
        <v>4.2999999999999997E-2</v>
      </c>
      <c r="E38" s="448" t="s">
        <v>253</v>
      </c>
      <c r="F38" s="444">
        <f t="shared" si="0"/>
        <v>0.21499999999999997</v>
      </c>
      <c r="G38" s="445">
        <f t="shared" si="1"/>
        <v>0.21499999999999997</v>
      </c>
      <c r="H38" s="411"/>
      <c r="I38" s="411"/>
    </row>
    <row r="39" spans="1:9" s="447" customFormat="1" ht="17.25" customHeight="1" x14ac:dyDescent="0.2">
      <c r="A39" s="102">
        <v>45730.381249305552</v>
      </c>
      <c r="B39" s="104" t="s">
        <v>75</v>
      </c>
      <c r="C39" s="451">
        <v>5</v>
      </c>
      <c r="D39" s="450">
        <v>5.6000000000000001E-2</v>
      </c>
      <c r="E39" s="448" t="s">
        <v>253</v>
      </c>
      <c r="F39" s="444">
        <f t="shared" si="0"/>
        <v>0.28000000000000003</v>
      </c>
      <c r="G39" s="445">
        <f t="shared" si="1"/>
        <v>0.28000000000000003</v>
      </c>
      <c r="H39" s="411"/>
      <c r="I39" s="411"/>
    </row>
    <row r="40" spans="1:9" s="447" customFormat="1" ht="17.25" customHeight="1" x14ac:dyDescent="0.2">
      <c r="A40" s="102">
        <v>45730.382638136572</v>
      </c>
      <c r="B40" s="104" t="s">
        <v>78</v>
      </c>
      <c r="C40" s="451">
        <v>5</v>
      </c>
      <c r="D40" s="450">
        <v>6.2E-2</v>
      </c>
      <c r="E40" s="448" t="s">
        <v>253</v>
      </c>
      <c r="F40" s="444">
        <f t="shared" si="0"/>
        <v>0.31</v>
      </c>
      <c r="G40" s="445">
        <f t="shared" si="1"/>
        <v>0.31</v>
      </c>
      <c r="H40" s="411"/>
      <c r="I40" s="411"/>
    </row>
    <row r="41" spans="1:9" s="447" customFormat="1" ht="17.25" customHeight="1" x14ac:dyDescent="0.2">
      <c r="A41" s="102">
        <v>45730.384026967593</v>
      </c>
      <c r="B41" s="104" t="s">
        <v>81</v>
      </c>
      <c r="C41" s="451">
        <v>5</v>
      </c>
      <c r="D41" s="450">
        <v>6.9000000000000006E-2</v>
      </c>
      <c r="E41" s="448" t="s">
        <v>253</v>
      </c>
      <c r="F41" s="444">
        <f t="shared" si="0"/>
        <v>0.34500000000000003</v>
      </c>
      <c r="G41" s="445">
        <f t="shared" si="1"/>
        <v>0.34500000000000003</v>
      </c>
      <c r="H41" s="411"/>
      <c r="I41" s="411"/>
    </row>
    <row r="42" spans="1:9" s="447" customFormat="1" ht="17.25" customHeight="1" x14ac:dyDescent="0.2">
      <c r="A42" s="102">
        <v>45730.385415798613</v>
      </c>
      <c r="B42" s="104" t="s">
        <v>83</v>
      </c>
      <c r="C42" s="451">
        <v>5</v>
      </c>
      <c r="D42" s="450">
        <v>6.5000000000000002E-2</v>
      </c>
      <c r="E42" s="448" t="s">
        <v>253</v>
      </c>
      <c r="F42" s="444">
        <f t="shared" si="0"/>
        <v>0.32500000000000001</v>
      </c>
      <c r="G42" s="445">
        <f t="shared" si="1"/>
        <v>0.32500000000000001</v>
      </c>
      <c r="H42" s="411"/>
      <c r="I42" s="411"/>
    </row>
    <row r="43" spans="1:9" s="447" customFormat="1" ht="17.25" customHeight="1" x14ac:dyDescent="0.2">
      <c r="A43" s="102">
        <v>45730.386804629627</v>
      </c>
      <c r="B43" s="104" t="s">
        <v>85</v>
      </c>
      <c r="C43" s="451">
        <v>5</v>
      </c>
      <c r="D43" s="450">
        <v>6.5199999999999994E-2</v>
      </c>
      <c r="E43" s="448" t="s">
        <v>253</v>
      </c>
      <c r="F43" s="444">
        <f t="shared" si="0"/>
        <v>0.32599999999999996</v>
      </c>
      <c r="G43" s="445">
        <f t="shared" si="1"/>
        <v>0.32599999999999996</v>
      </c>
      <c r="H43" s="411"/>
      <c r="I43" s="411"/>
    </row>
    <row r="44" spans="1:9" s="447" customFormat="1" ht="17.25" customHeight="1" x14ac:dyDescent="0.2">
      <c r="A44" s="102">
        <v>45730.388193460647</v>
      </c>
      <c r="B44" s="104" t="s">
        <v>87</v>
      </c>
      <c r="C44" s="451">
        <v>5</v>
      </c>
      <c r="D44" s="450">
        <v>6.8000000000000005E-2</v>
      </c>
      <c r="E44" s="448" t="s">
        <v>253</v>
      </c>
      <c r="F44" s="444">
        <f t="shared" si="0"/>
        <v>0.34</v>
      </c>
      <c r="G44" s="445">
        <f t="shared" si="1"/>
        <v>0.34</v>
      </c>
      <c r="H44" s="411"/>
      <c r="I44" s="411"/>
    </row>
    <row r="45" spans="1:9" s="447" customFormat="1" ht="17.25" customHeight="1" x14ac:dyDescent="0.2">
      <c r="A45" s="102">
        <v>45730.389582291667</v>
      </c>
      <c r="B45" s="104" t="s">
        <v>89</v>
      </c>
      <c r="C45" s="451">
        <v>1</v>
      </c>
      <c r="D45" s="450">
        <v>0.06</v>
      </c>
      <c r="E45" s="448" t="s">
        <v>253</v>
      </c>
      <c r="F45" s="444">
        <f t="shared" si="0"/>
        <v>0.06</v>
      </c>
      <c r="G45" s="445">
        <f t="shared" si="1"/>
        <v>0.06</v>
      </c>
      <c r="H45" s="411"/>
      <c r="I45" s="411"/>
    </row>
    <row r="46" spans="1:9" s="447" customFormat="1" ht="17.25" customHeight="1" x14ac:dyDescent="0.2">
      <c r="A46" s="102">
        <v>45730.390971122688</v>
      </c>
      <c r="B46" s="104" t="s">
        <v>91</v>
      </c>
      <c r="C46" s="451">
        <v>1</v>
      </c>
      <c r="D46" s="450">
        <v>3.2000000000000001E-2</v>
      </c>
      <c r="E46" s="448" t="s">
        <v>253</v>
      </c>
      <c r="F46" s="444">
        <f t="shared" si="0"/>
        <v>3.2000000000000001E-2</v>
      </c>
      <c r="G46" s="445">
        <f t="shared" si="1"/>
        <v>3.2000000000000001E-2</v>
      </c>
      <c r="H46" s="411"/>
      <c r="I46" s="411"/>
    </row>
    <row r="47" spans="1:9" s="447" customFormat="1" ht="17.25" customHeight="1" x14ac:dyDescent="0.2">
      <c r="A47" s="102">
        <v>45730.392359953701</v>
      </c>
      <c r="B47" s="104" t="s">
        <v>93</v>
      </c>
      <c r="C47" s="451">
        <v>1</v>
      </c>
      <c r="D47" s="450">
        <v>0.03</v>
      </c>
      <c r="E47" s="448" t="s">
        <v>253</v>
      </c>
      <c r="F47" s="444">
        <f t="shared" si="0"/>
        <v>0.03</v>
      </c>
      <c r="G47" s="445">
        <f t="shared" si="1"/>
        <v>0.03</v>
      </c>
      <c r="H47" s="411"/>
      <c r="I47" s="411"/>
    </row>
    <row r="48" spans="1:9" s="447" customFormat="1" ht="17.25" customHeight="1" x14ac:dyDescent="0.2">
      <c r="A48" s="102">
        <v>45730.393748784722</v>
      </c>
      <c r="B48" s="104" t="s">
        <v>95</v>
      </c>
      <c r="C48" s="451">
        <v>1</v>
      </c>
      <c r="D48" s="450">
        <v>3.5000000000000003E-2</v>
      </c>
      <c r="E48" s="448" t="s">
        <v>253</v>
      </c>
      <c r="F48" s="444">
        <f t="shared" si="0"/>
        <v>3.5000000000000003E-2</v>
      </c>
      <c r="G48" s="445">
        <f t="shared" si="1"/>
        <v>3.5000000000000003E-2</v>
      </c>
      <c r="H48" s="411"/>
      <c r="I48" s="411"/>
    </row>
    <row r="49" spans="1:9" s="447" customFormat="1" ht="17.25" customHeight="1" x14ac:dyDescent="0.2">
      <c r="A49" s="102">
        <v>45730.395137615742</v>
      </c>
      <c r="B49" s="104" t="s">
        <v>97</v>
      </c>
      <c r="C49" s="451">
        <v>1</v>
      </c>
      <c r="D49" s="450">
        <v>4.2000000000000003E-2</v>
      </c>
      <c r="E49" s="448" t="s">
        <v>253</v>
      </c>
      <c r="F49" s="444">
        <f t="shared" si="0"/>
        <v>4.2000000000000003E-2</v>
      </c>
      <c r="G49" s="445">
        <f t="shared" si="1"/>
        <v>4.2000000000000003E-2</v>
      </c>
      <c r="H49" s="411"/>
      <c r="I49" s="411"/>
    </row>
    <row r="50" spans="1:9" s="447" customFormat="1" ht="17.25" customHeight="1" x14ac:dyDescent="0.2">
      <c r="A50" s="102">
        <v>45730.396526446762</v>
      </c>
      <c r="B50" s="104" t="s">
        <v>99</v>
      </c>
      <c r="C50" s="451">
        <v>1</v>
      </c>
      <c r="D50" s="450">
        <v>4.3999999999999997E-2</v>
      </c>
      <c r="E50" s="448" t="s">
        <v>253</v>
      </c>
      <c r="F50" s="444">
        <f t="shared" si="0"/>
        <v>4.3999999999999997E-2</v>
      </c>
      <c r="G50" s="445">
        <f t="shared" si="1"/>
        <v>4.3999999999999997E-2</v>
      </c>
      <c r="H50" s="411"/>
      <c r="I50" s="411"/>
    </row>
    <row r="51" spans="1:9" s="447" customFormat="1" ht="17.25" customHeight="1" thickBot="1" x14ac:dyDescent="0.25">
      <c r="A51" s="102">
        <v>45730.397915277783</v>
      </c>
      <c r="B51" s="104" t="s">
        <v>101</v>
      </c>
      <c r="C51" s="451">
        <v>1</v>
      </c>
      <c r="D51" s="450">
        <v>4.5999999999999999E-2</v>
      </c>
      <c r="E51" s="448" t="s">
        <v>253</v>
      </c>
      <c r="F51" s="444">
        <f t="shared" si="0"/>
        <v>4.5999999999999999E-2</v>
      </c>
      <c r="G51" s="445">
        <f t="shared" si="1"/>
        <v>4.5999999999999999E-2</v>
      </c>
      <c r="H51" s="411"/>
      <c r="I51" s="411"/>
    </row>
    <row r="52" spans="1:9" s="442" customFormat="1" ht="20.100000000000001" customHeight="1" x14ac:dyDescent="0.25">
      <c r="A52" s="452" t="s">
        <v>354</v>
      </c>
      <c r="B52" s="453"/>
      <c r="C52" s="453"/>
      <c r="D52" s="453"/>
      <c r="E52" s="453"/>
      <c r="F52" s="453"/>
      <c r="G52" s="453"/>
      <c r="H52" s="453"/>
      <c r="I52" s="454"/>
    </row>
    <row r="53" spans="1:9" s="442" customFormat="1" ht="20.100000000000001" customHeight="1" thickBot="1" x14ac:dyDescent="0.3">
      <c r="A53" s="455"/>
      <c r="B53" s="456"/>
      <c r="C53" s="456"/>
      <c r="D53" s="456"/>
      <c r="E53" s="456"/>
      <c r="F53" s="456"/>
      <c r="G53" s="456"/>
      <c r="H53" s="456"/>
      <c r="I53" s="457"/>
    </row>
    <row r="54" spans="1:9" s="458" customFormat="1" ht="15" hidden="1" x14ac:dyDescent="0.25">
      <c r="A54" s="1185" t="s">
        <v>427</v>
      </c>
      <c r="B54" s="1185"/>
      <c r="C54" s="1185"/>
      <c r="D54" s="1185"/>
      <c r="E54" s="1185"/>
      <c r="F54" s="1185"/>
      <c r="G54" s="1185"/>
      <c r="H54" s="1185"/>
      <c r="I54" s="1185"/>
    </row>
    <row r="55" spans="1:9" s="458" customFormat="1" ht="15" hidden="1" x14ac:dyDescent="0.25">
      <c r="A55" s="1042" t="s">
        <v>428</v>
      </c>
      <c r="B55" s="1042"/>
      <c r="C55" s="1042"/>
      <c r="D55" s="1042"/>
      <c r="E55" s="1042"/>
      <c r="F55" s="1042"/>
      <c r="G55" s="1042"/>
      <c r="H55" s="1042"/>
      <c r="I55" s="1042"/>
    </row>
    <row r="56" spans="1:9" ht="15" customHeight="1" x14ac:dyDescent="0.25"/>
    <row r="57" spans="1:9" ht="15" customHeight="1" x14ac:dyDescent="0.25"/>
    <row r="58" spans="1:9" ht="15" customHeight="1" x14ac:dyDescent="0.25"/>
    <row r="59" spans="1:9" ht="15" customHeight="1" x14ac:dyDescent="0.25"/>
    <row r="60" spans="1:9" ht="15" customHeight="1" x14ac:dyDescent="0.25"/>
    <row r="61" spans="1:9" ht="15" customHeight="1" x14ac:dyDescent="0.25"/>
    <row r="62" spans="1:9" ht="15" customHeight="1" x14ac:dyDescent="0.25"/>
    <row r="63" spans="1:9" ht="15" customHeight="1" x14ac:dyDescent="0.25"/>
    <row r="64" spans="1: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</sheetData>
  <sheetProtection formatCells="0" formatColumns="0" formatRows="0"/>
  <mergeCells count="32">
    <mergeCell ref="A1:B5"/>
    <mergeCell ref="C1:I1"/>
    <mergeCell ref="C2:I2"/>
    <mergeCell ref="C3:I3"/>
    <mergeCell ref="C4:D4"/>
    <mergeCell ref="E4:F4"/>
    <mergeCell ref="G4:H4"/>
    <mergeCell ref="C5:D5"/>
    <mergeCell ref="E5:F5"/>
    <mergeCell ref="G5:H5"/>
    <mergeCell ref="G24:H24"/>
    <mergeCell ref="B7:D7"/>
    <mergeCell ref="G8:H8"/>
    <mergeCell ref="B9:D9"/>
    <mergeCell ref="G9:H9"/>
    <mergeCell ref="B10:C10"/>
    <mergeCell ref="G10:H10"/>
    <mergeCell ref="G11:H11"/>
    <mergeCell ref="G12:H12"/>
    <mergeCell ref="G13:H13"/>
    <mergeCell ref="G14:H14"/>
    <mergeCell ref="A20:B20"/>
    <mergeCell ref="G25:G26"/>
    <mergeCell ref="H25:I26"/>
    <mergeCell ref="A54:I54"/>
    <mergeCell ref="A55:I55"/>
    <mergeCell ref="A25:A26"/>
    <mergeCell ref="B25:B26"/>
    <mergeCell ref="C25:C26"/>
    <mergeCell ref="D25:D26"/>
    <mergeCell ref="E25:E26"/>
    <mergeCell ref="F25:F26"/>
  </mergeCells>
  <conditionalFormatting sqref="B22">
    <cfRule type="cellIs" dxfId="633" priority="36" operator="equal">
      <formula>"LCS2"</formula>
    </cfRule>
    <cfRule type="cellIs" dxfId="632" priority="37" operator="equal">
      <formula>"MSD"</formula>
    </cfRule>
    <cfRule type="cellIs" dxfId="631" priority="38" operator="equal">
      <formula>"MB"</formula>
    </cfRule>
    <cfRule type="cellIs" dxfId="630" priority="39" operator="equal">
      <formula>"MSD"</formula>
    </cfRule>
    <cfRule type="cellIs" dxfId="629" priority="40" operator="equal">
      <formula>"MS"</formula>
    </cfRule>
    <cfRule type="cellIs" dxfId="628" priority="41" operator="equal">
      <formula>"MDL"</formula>
    </cfRule>
    <cfRule type="cellIs" dxfId="627" priority="42" operator="equal">
      <formula>"PQL"</formula>
    </cfRule>
    <cfRule type="cellIs" dxfId="626" priority="43" operator="equal">
      <formula>"LCS2"</formula>
    </cfRule>
    <cfRule type="cellIs" dxfId="625" priority="44" operator="equal">
      <formula>"LCSD"</formula>
    </cfRule>
    <cfRule type="cellIs" dxfId="624" priority="45" operator="equal">
      <formula>"LCS"</formula>
    </cfRule>
    <cfRule type="cellIs" dxfId="623" priority="46" operator="equal">
      <formula>"LCS"</formula>
    </cfRule>
    <cfRule type="cellIs" dxfId="622" priority="47" operator="equal">
      <formula>"BLANK"</formula>
    </cfRule>
  </conditionalFormatting>
  <conditionalFormatting sqref="B24">
    <cfRule type="cellIs" dxfId="621" priority="23" operator="equal">
      <formula>"LCS2"</formula>
    </cfRule>
    <cfRule type="cellIs" dxfId="620" priority="24" operator="equal">
      <formula>"MSD"</formula>
    </cfRule>
    <cfRule type="cellIs" dxfId="619" priority="25" operator="equal">
      <formula>"MB"</formula>
    </cfRule>
    <cfRule type="cellIs" dxfId="618" priority="26" operator="equal">
      <formula>"MSD"</formula>
    </cfRule>
    <cfRule type="cellIs" dxfId="617" priority="27" operator="equal">
      <formula>"MS"</formula>
    </cfRule>
    <cfRule type="cellIs" dxfId="616" priority="28" operator="equal">
      <formula>"MDL"</formula>
    </cfRule>
    <cfRule type="cellIs" dxfId="615" priority="29" operator="equal">
      <formula>"PQL"</formula>
    </cfRule>
    <cfRule type="cellIs" dxfId="614" priority="30" operator="equal">
      <formula>"LCS2"</formula>
    </cfRule>
    <cfRule type="cellIs" dxfId="613" priority="31" operator="equal">
      <formula>"LCSD"</formula>
    </cfRule>
    <cfRule type="cellIs" dxfId="612" priority="32" operator="equal">
      <formula>"LCS"</formula>
    </cfRule>
    <cfRule type="cellIs" dxfId="611" priority="33" operator="equal">
      <formula>"LCS"</formula>
    </cfRule>
    <cfRule type="cellIs" dxfId="610" priority="34" operator="equal">
      <formula>"BLANK"</formula>
    </cfRule>
  </conditionalFormatting>
  <conditionalFormatting sqref="B28:B31">
    <cfRule type="cellIs" dxfId="609" priority="13" operator="equal">
      <formula>"MB"</formula>
    </cfRule>
    <cfRule type="cellIs" dxfId="608" priority="14" operator="equal">
      <formula>"MDL"</formula>
    </cfRule>
    <cfRule type="cellIs" dxfId="607" priority="15" operator="equal">
      <formula>"PQL"</formula>
    </cfRule>
    <cfRule type="cellIs" dxfId="606" priority="16" operator="equal">
      <formula>"LCSD"</formula>
    </cfRule>
    <cfRule type="cellIs" dxfId="605" priority="17" operator="equal">
      <formula>"LCS"</formula>
    </cfRule>
  </conditionalFormatting>
  <conditionalFormatting sqref="B32:B51">
    <cfRule type="cellIs" dxfId="604" priority="1" operator="equal">
      <formula>"LCS2"</formula>
    </cfRule>
    <cfRule type="cellIs" dxfId="603" priority="2" operator="equal">
      <formula>"MSD"</formula>
    </cfRule>
    <cfRule type="cellIs" dxfId="602" priority="3" operator="equal">
      <formula>"MB"</formula>
    </cfRule>
    <cfRule type="cellIs" dxfId="601" priority="4" operator="equal">
      <formula>"MSD"</formula>
    </cfRule>
    <cfRule type="cellIs" dxfId="600" priority="5" operator="equal">
      <formula>"MS"</formula>
    </cfRule>
    <cfRule type="cellIs" dxfId="599" priority="6" operator="equal">
      <formula>"MDL"</formula>
    </cfRule>
    <cfRule type="cellIs" dxfId="598" priority="7" operator="equal">
      <formula>"PQL"</formula>
    </cfRule>
    <cfRule type="cellIs" dxfId="597" priority="8" operator="equal">
      <formula>"LCS2"</formula>
    </cfRule>
    <cfRule type="cellIs" dxfId="596" priority="9" operator="equal">
      <formula>"LCSD"</formula>
    </cfRule>
    <cfRule type="cellIs" dxfId="595" priority="10" operator="equal">
      <formula>"LCS"</formula>
    </cfRule>
    <cfRule type="cellIs" dxfId="594" priority="11" operator="equal">
      <formula>"LCS"</formula>
    </cfRule>
    <cfRule type="cellIs" dxfId="593" priority="12" operator="equal">
      <formula>"BLANK"</formula>
    </cfRule>
  </conditionalFormatting>
  <conditionalFormatting sqref="F27:G51">
    <cfRule type="cellIs" dxfId="592" priority="48" operator="greaterThan">
      <formula>100</formula>
    </cfRule>
    <cfRule type="cellIs" dxfId="591" priority="49" operator="between">
      <formula>10</formula>
      <formula>99.9</formula>
    </cfRule>
    <cfRule type="cellIs" dxfId="590" priority="50" operator="between">
      <formula>1</formula>
      <formula>9.99</formula>
    </cfRule>
    <cfRule type="cellIs" dxfId="589" priority="51" operator="between">
      <formula>0.1</formula>
      <formula>0.999</formula>
    </cfRule>
    <cfRule type="cellIs" dxfId="588" priority="52" operator="between">
      <formula>0</formula>
      <formula>0.0999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64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9A37431E-ED78-48E2-897C-D381DCE4141D}">
            <x14:iconSet iconSet="3Symbols" custom="1">
              <x14:cfvo type="percent">
                <xm:f>0</xm:f>
              </x14:cfvo>
              <x14:cfvo type="num">
                <xm:f>0.995</xm:f>
              </x14:cfvo>
              <x14:cfvo type="num" gte="0">
                <xm:f>1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B23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A469-EAB3-43CC-84B1-7A98BE3F4148}">
  <sheetPr codeName="Hoja22">
    <tabColor rgb="FF92D050"/>
  </sheetPr>
  <dimension ref="A1:I42"/>
  <sheetViews>
    <sheetView workbookViewId="0">
      <selection activeCell="O29" sqref="O29"/>
    </sheetView>
  </sheetViews>
  <sheetFormatPr baseColWidth="10" defaultColWidth="10.6640625" defaultRowHeight="15" x14ac:dyDescent="0.25"/>
  <cols>
    <col min="1" max="1" width="14.83203125" style="208" customWidth="1"/>
    <col min="2" max="2" width="16.1640625" style="208" customWidth="1"/>
    <col min="3" max="3" width="11.33203125" style="208" customWidth="1"/>
    <col min="4" max="4" width="12.5" style="208" customWidth="1"/>
    <col min="5" max="5" width="16" style="208" customWidth="1"/>
    <col min="6" max="6" width="16.33203125" style="208" customWidth="1"/>
    <col min="7" max="7" width="14" style="208" customWidth="1"/>
    <col min="8" max="9" width="16" style="208" customWidth="1"/>
    <col min="10" max="16384" width="10.6640625" style="208"/>
  </cols>
  <sheetData>
    <row r="1" spans="1:9" x14ac:dyDescent="0.25">
      <c r="A1" s="1039" t="e" vm="1">
        <v>#VALUE!</v>
      </c>
      <c r="B1" s="1191"/>
      <c r="C1" s="1194" t="s">
        <v>170</v>
      </c>
      <c r="D1" s="1078"/>
      <c r="E1" s="1078"/>
      <c r="F1" s="1078"/>
      <c r="G1" s="1078"/>
      <c r="H1" s="1078"/>
      <c r="I1" s="1195"/>
    </row>
    <row r="2" spans="1:9" x14ac:dyDescent="0.25">
      <c r="A2" s="1041"/>
      <c r="B2" s="1192"/>
      <c r="C2" s="1194" t="s">
        <v>171</v>
      </c>
      <c r="D2" s="1078"/>
      <c r="E2" s="1078"/>
      <c r="F2" s="1078"/>
      <c r="G2" s="1078"/>
      <c r="H2" s="1078"/>
      <c r="I2" s="1195"/>
    </row>
    <row r="3" spans="1:9" x14ac:dyDescent="0.25">
      <c r="A3" s="1041"/>
      <c r="B3" s="1192"/>
      <c r="C3" s="1196" t="s">
        <v>417</v>
      </c>
      <c r="D3" s="1116"/>
      <c r="E3" s="1116"/>
      <c r="F3" s="1116"/>
      <c r="G3" s="1116"/>
      <c r="H3" s="1116"/>
      <c r="I3" s="1197"/>
    </row>
    <row r="4" spans="1:9" x14ac:dyDescent="0.25">
      <c r="A4" s="1041"/>
      <c r="B4" s="1192"/>
      <c r="C4" s="1198"/>
      <c r="D4" s="1048"/>
      <c r="E4" s="1117"/>
      <c r="F4" s="1117"/>
      <c r="G4" s="1081" t="s">
        <v>235</v>
      </c>
      <c r="H4" s="1081"/>
      <c r="I4" s="417">
        <v>45243</v>
      </c>
    </row>
    <row r="5" spans="1:9" ht="15.75" thickBot="1" x14ac:dyDescent="0.3">
      <c r="A5" s="1041"/>
      <c r="B5" s="1192"/>
      <c r="C5" s="1202" t="s">
        <v>173</v>
      </c>
      <c r="D5" s="1141"/>
      <c r="E5" s="1142">
        <v>1</v>
      </c>
      <c r="F5" s="1142"/>
      <c r="G5" s="1203" t="s">
        <v>236</v>
      </c>
      <c r="H5" s="1203"/>
      <c r="I5" s="639" t="s">
        <v>174</v>
      </c>
    </row>
    <row r="6" spans="1:9" x14ac:dyDescent="0.25">
      <c r="A6" s="1199"/>
      <c r="B6" s="1200"/>
      <c r="C6" s="1200"/>
      <c r="D6" s="1200"/>
      <c r="E6" s="1200"/>
      <c r="F6" s="1200"/>
      <c r="G6" s="1200"/>
      <c r="H6" s="1200"/>
      <c r="I6" s="1201"/>
    </row>
    <row r="7" spans="1:9" x14ac:dyDescent="0.25">
      <c r="A7" s="1135"/>
      <c r="B7" s="1136"/>
      <c r="C7" s="1136"/>
      <c r="D7" s="1136"/>
      <c r="E7" s="1136"/>
      <c r="F7" s="1136"/>
      <c r="G7" s="1136"/>
      <c r="H7" s="1136"/>
      <c r="I7" s="1137"/>
    </row>
    <row r="8" spans="1:9" x14ac:dyDescent="0.25">
      <c r="A8" s="1135"/>
      <c r="B8" s="1136"/>
      <c r="C8" s="1136"/>
      <c r="D8" s="1136"/>
      <c r="E8" s="1136"/>
      <c r="F8" s="1136"/>
      <c r="G8" s="1136"/>
      <c r="H8" s="1136"/>
      <c r="I8" s="1137"/>
    </row>
    <row r="9" spans="1:9" x14ac:dyDescent="0.25">
      <c r="A9" s="1135"/>
      <c r="B9" s="1136"/>
      <c r="C9" s="1136"/>
      <c r="D9" s="1136"/>
      <c r="E9" s="1136"/>
      <c r="F9" s="1136"/>
      <c r="G9" s="1136"/>
      <c r="H9" s="1136"/>
      <c r="I9" s="1137"/>
    </row>
    <row r="10" spans="1:9" x14ac:dyDescent="0.25">
      <c r="A10" s="1135"/>
      <c r="B10" s="1136"/>
      <c r="C10" s="1136"/>
      <c r="D10" s="1136"/>
      <c r="E10" s="1136"/>
      <c r="F10" s="1136"/>
      <c r="G10" s="1136"/>
      <c r="H10" s="1136"/>
      <c r="I10" s="1137"/>
    </row>
    <row r="11" spans="1:9" x14ac:dyDescent="0.25">
      <c r="A11" s="1135"/>
      <c r="B11" s="1136"/>
      <c r="C11" s="1136"/>
      <c r="D11" s="1136"/>
      <c r="E11" s="1136"/>
      <c r="F11" s="1136"/>
      <c r="G11" s="1136"/>
      <c r="H11" s="1136"/>
      <c r="I11" s="1137"/>
    </row>
    <row r="12" spans="1:9" x14ac:dyDescent="0.25">
      <c r="A12" s="1135"/>
      <c r="B12" s="1136"/>
      <c r="C12" s="1136"/>
      <c r="D12" s="1136"/>
      <c r="E12" s="1136"/>
      <c r="F12" s="1136"/>
      <c r="G12" s="1136"/>
      <c r="H12" s="1136"/>
      <c r="I12" s="1137"/>
    </row>
    <row r="13" spans="1:9" x14ac:dyDescent="0.25">
      <c r="A13" s="1135"/>
      <c r="B13" s="1136"/>
      <c r="C13" s="1136"/>
      <c r="D13" s="1136"/>
      <c r="E13" s="1136"/>
      <c r="F13" s="1136"/>
      <c r="G13" s="1136"/>
      <c r="H13" s="1136"/>
      <c r="I13" s="1137"/>
    </row>
    <row r="14" spans="1:9" x14ac:dyDescent="0.25">
      <c r="A14" s="1135"/>
      <c r="B14" s="1136"/>
      <c r="C14" s="1136"/>
      <c r="D14" s="1136"/>
      <c r="E14" s="1136"/>
      <c r="F14" s="1136"/>
      <c r="G14" s="1136"/>
      <c r="H14" s="1136"/>
      <c r="I14" s="1137"/>
    </row>
    <row r="15" spans="1:9" x14ac:dyDescent="0.25">
      <c r="A15" s="1135"/>
      <c r="B15" s="1136"/>
      <c r="C15" s="1136"/>
      <c r="D15" s="1136"/>
      <c r="E15" s="1136"/>
      <c r="F15" s="1136"/>
      <c r="G15" s="1136"/>
      <c r="H15" s="1136"/>
      <c r="I15" s="1137"/>
    </row>
    <row r="16" spans="1:9" x14ac:dyDescent="0.25">
      <c r="A16" s="1135"/>
      <c r="B16" s="1136"/>
      <c r="C16" s="1136"/>
      <c r="D16" s="1136"/>
      <c r="E16" s="1136"/>
      <c r="F16" s="1136"/>
      <c r="G16" s="1136"/>
      <c r="H16" s="1136"/>
      <c r="I16" s="1137"/>
    </row>
    <row r="17" spans="1:9" x14ac:dyDescent="0.25">
      <c r="A17" s="1135"/>
      <c r="B17" s="1136"/>
      <c r="C17" s="1136"/>
      <c r="D17" s="1136"/>
      <c r="E17" s="1136"/>
      <c r="F17" s="1136"/>
      <c r="G17" s="1136"/>
      <c r="H17" s="1136"/>
      <c r="I17" s="1137"/>
    </row>
    <row r="18" spans="1:9" x14ac:dyDescent="0.25">
      <c r="A18" s="1135"/>
      <c r="B18" s="1136"/>
      <c r="C18" s="1136"/>
      <c r="D18" s="1136"/>
      <c r="E18" s="1136"/>
      <c r="F18" s="1136"/>
      <c r="G18" s="1136"/>
      <c r="H18" s="1136"/>
      <c r="I18" s="1137"/>
    </row>
    <row r="19" spans="1:9" x14ac:dyDescent="0.25">
      <c r="A19" s="1135"/>
      <c r="B19" s="1136"/>
      <c r="C19" s="1136"/>
      <c r="D19" s="1136"/>
      <c r="E19" s="1136"/>
      <c r="F19" s="1136"/>
      <c r="G19" s="1136"/>
      <c r="H19" s="1136"/>
      <c r="I19" s="1137"/>
    </row>
    <row r="20" spans="1:9" x14ac:dyDescent="0.25">
      <c r="A20" s="1135"/>
      <c r="B20" s="1136"/>
      <c r="C20" s="1136"/>
      <c r="D20" s="1136"/>
      <c r="E20" s="1136"/>
      <c r="F20" s="1136"/>
      <c r="G20" s="1136"/>
      <c r="H20" s="1136"/>
      <c r="I20" s="1137"/>
    </row>
    <row r="21" spans="1:9" x14ac:dyDescent="0.25">
      <c r="A21" s="1135"/>
      <c r="B21" s="1136"/>
      <c r="C21" s="1136"/>
      <c r="D21" s="1136"/>
      <c r="E21" s="1136"/>
      <c r="F21" s="1136"/>
      <c r="G21" s="1136"/>
      <c r="H21" s="1136"/>
      <c r="I21" s="1137"/>
    </row>
    <row r="22" spans="1:9" x14ac:dyDescent="0.25">
      <c r="A22" s="1135"/>
      <c r="B22" s="1136"/>
      <c r="C22" s="1136"/>
      <c r="D22" s="1136"/>
      <c r="E22" s="1136"/>
      <c r="F22" s="1136"/>
      <c r="G22" s="1136"/>
      <c r="H22" s="1136"/>
      <c r="I22" s="1137"/>
    </row>
    <row r="23" spans="1:9" x14ac:dyDescent="0.25">
      <c r="A23" s="1135"/>
      <c r="B23" s="1136"/>
      <c r="C23" s="1136"/>
      <c r="D23" s="1136"/>
      <c r="E23" s="1136"/>
      <c r="F23" s="1136"/>
      <c r="G23" s="1136"/>
      <c r="H23" s="1136"/>
      <c r="I23" s="1137"/>
    </row>
    <row r="24" spans="1:9" x14ac:dyDescent="0.25">
      <c r="A24" s="1135"/>
      <c r="B24" s="1136"/>
      <c r="C24" s="1136"/>
      <c r="D24" s="1136"/>
      <c r="E24" s="1136"/>
      <c r="F24" s="1136"/>
      <c r="G24" s="1136"/>
      <c r="H24" s="1136"/>
      <c r="I24" s="1137"/>
    </row>
    <row r="25" spans="1:9" x14ac:dyDescent="0.25">
      <c r="A25" s="1135"/>
      <c r="B25" s="1136"/>
      <c r="C25" s="1136"/>
      <c r="D25" s="1136"/>
      <c r="E25" s="1136"/>
      <c r="F25" s="1136"/>
      <c r="G25" s="1136"/>
      <c r="H25" s="1136"/>
      <c r="I25" s="1137"/>
    </row>
    <row r="26" spans="1:9" x14ac:dyDescent="0.25">
      <c r="A26" s="1135"/>
      <c r="B26" s="1136"/>
      <c r="C26" s="1136"/>
      <c r="D26" s="1136"/>
      <c r="E26" s="1136"/>
      <c r="F26" s="1136"/>
      <c r="G26" s="1136"/>
      <c r="H26" s="1136"/>
      <c r="I26" s="1137"/>
    </row>
    <row r="27" spans="1:9" x14ac:dyDescent="0.25">
      <c r="A27" s="1135"/>
      <c r="B27" s="1136"/>
      <c r="C27" s="1136"/>
      <c r="D27" s="1136"/>
      <c r="E27" s="1136"/>
      <c r="F27" s="1136"/>
      <c r="G27" s="1136"/>
      <c r="H27" s="1136"/>
      <c r="I27" s="1137"/>
    </row>
    <row r="28" spans="1:9" x14ac:dyDescent="0.25">
      <c r="A28" s="1135"/>
      <c r="B28" s="1136"/>
      <c r="C28" s="1136"/>
      <c r="D28" s="1136"/>
      <c r="E28" s="1136"/>
      <c r="F28" s="1136"/>
      <c r="G28" s="1136"/>
      <c r="H28" s="1136"/>
      <c r="I28" s="1137"/>
    </row>
    <row r="29" spans="1:9" x14ac:dyDescent="0.25">
      <c r="A29" s="1135"/>
      <c r="B29" s="1136"/>
      <c r="C29" s="1136"/>
      <c r="D29" s="1136"/>
      <c r="E29" s="1136"/>
      <c r="F29" s="1136"/>
      <c r="G29" s="1136"/>
      <c r="H29" s="1136"/>
      <c r="I29" s="1137"/>
    </row>
    <row r="30" spans="1:9" x14ac:dyDescent="0.25">
      <c r="A30" s="1135"/>
      <c r="B30" s="1136"/>
      <c r="C30" s="1136"/>
      <c r="D30" s="1136"/>
      <c r="E30" s="1136"/>
      <c r="F30" s="1136"/>
      <c r="G30" s="1136"/>
      <c r="H30" s="1136"/>
      <c r="I30" s="1137"/>
    </row>
    <row r="31" spans="1:9" x14ac:dyDescent="0.25">
      <c r="A31" s="1135"/>
      <c r="B31" s="1136"/>
      <c r="C31" s="1136"/>
      <c r="D31" s="1136"/>
      <c r="E31" s="1136"/>
      <c r="F31" s="1136"/>
      <c r="G31" s="1136"/>
      <c r="H31" s="1136"/>
      <c r="I31" s="1137"/>
    </row>
    <row r="32" spans="1:9" x14ac:dyDescent="0.25">
      <c r="A32" s="1135"/>
      <c r="B32" s="1136"/>
      <c r="C32" s="1136"/>
      <c r="D32" s="1136"/>
      <c r="E32" s="1136"/>
      <c r="F32" s="1136"/>
      <c r="G32" s="1136"/>
      <c r="H32" s="1136"/>
      <c r="I32" s="1137"/>
    </row>
    <row r="33" spans="1:9" x14ac:dyDescent="0.25">
      <c r="A33" s="1135"/>
      <c r="B33" s="1136"/>
      <c r="C33" s="1136"/>
      <c r="D33" s="1136"/>
      <c r="E33" s="1136"/>
      <c r="F33" s="1136"/>
      <c r="G33" s="1136"/>
      <c r="H33" s="1136"/>
      <c r="I33" s="1137"/>
    </row>
    <row r="34" spans="1:9" x14ac:dyDescent="0.25">
      <c r="A34" s="1135"/>
      <c r="B34" s="1136"/>
      <c r="C34" s="1136"/>
      <c r="D34" s="1136"/>
      <c r="E34" s="1136"/>
      <c r="F34" s="1136"/>
      <c r="G34" s="1136"/>
      <c r="H34" s="1136"/>
      <c r="I34" s="1137"/>
    </row>
    <row r="35" spans="1:9" x14ac:dyDescent="0.25">
      <c r="A35" s="1135"/>
      <c r="B35" s="1136"/>
      <c r="C35" s="1136"/>
      <c r="D35" s="1136"/>
      <c r="E35" s="1136"/>
      <c r="F35" s="1136"/>
      <c r="G35" s="1136"/>
      <c r="H35" s="1136"/>
      <c r="I35" s="1137"/>
    </row>
    <row r="36" spans="1:9" x14ac:dyDescent="0.25">
      <c r="A36" s="1135"/>
      <c r="B36" s="1136"/>
      <c r="C36" s="1136"/>
      <c r="D36" s="1136"/>
      <c r="E36" s="1136"/>
      <c r="F36" s="1136"/>
      <c r="G36" s="1136"/>
      <c r="H36" s="1136"/>
      <c r="I36" s="1137"/>
    </row>
    <row r="37" spans="1:9" x14ac:dyDescent="0.25">
      <c r="A37" s="1135"/>
      <c r="B37" s="1136"/>
      <c r="C37" s="1136"/>
      <c r="D37" s="1136"/>
      <c r="E37" s="1136"/>
      <c r="F37" s="1136"/>
      <c r="G37" s="1136"/>
      <c r="H37" s="1136"/>
      <c r="I37" s="1137"/>
    </row>
    <row r="38" spans="1:9" x14ac:dyDescent="0.25">
      <c r="A38" s="1135"/>
      <c r="B38" s="1136"/>
      <c r="C38" s="1136"/>
      <c r="D38" s="1136"/>
      <c r="E38" s="1136"/>
      <c r="F38" s="1136"/>
      <c r="G38" s="1136"/>
      <c r="H38" s="1136"/>
      <c r="I38" s="1137"/>
    </row>
    <row r="39" spans="1:9" x14ac:dyDescent="0.25">
      <c r="A39" s="1135"/>
      <c r="B39" s="1136"/>
      <c r="C39" s="1136"/>
      <c r="D39" s="1136"/>
      <c r="E39" s="1136"/>
      <c r="F39" s="1136"/>
      <c r="G39" s="1136"/>
      <c r="H39" s="1136"/>
      <c r="I39" s="1137"/>
    </row>
    <row r="40" spans="1:9" x14ac:dyDescent="0.25">
      <c r="A40" s="1135"/>
      <c r="B40" s="1136"/>
      <c r="C40" s="1136"/>
      <c r="D40" s="1136"/>
      <c r="E40" s="1136"/>
      <c r="F40" s="1136"/>
      <c r="G40" s="1136"/>
      <c r="H40" s="1136"/>
      <c r="I40" s="1137"/>
    </row>
    <row r="41" spans="1:9" x14ac:dyDescent="0.25">
      <c r="A41" s="1135"/>
      <c r="B41" s="1136"/>
      <c r="C41" s="1136"/>
      <c r="D41" s="1136"/>
      <c r="E41" s="1136"/>
      <c r="F41" s="1136"/>
      <c r="G41" s="1136"/>
      <c r="H41" s="1136"/>
      <c r="I41" s="1137"/>
    </row>
    <row r="42" spans="1:9" ht="15.75" thickBot="1" x14ac:dyDescent="0.3">
      <c r="A42" s="1138"/>
      <c r="B42" s="1139"/>
      <c r="C42" s="1139"/>
      <c r="D42" s="1139"/>
      <c r="E42" s="1139"/>
      <c r="F42" s="1139"/>
      <c r="G42" s="1139"/>
      <c r="H42" s="1139"/>
      <c r="I42" s="1140"/>
    </row>
  </sheetData>
  <mergeCells count="11">
    <mergeCell ref="A6:I42"/>
    <mergeCell ref="A1:B5"/>
    <mergeCell ref="C1:I1"/>
    <mergeCell ref="C2:I2"/>
    <mergeCell ref="C3:I3"/>
    <mergeCell ref="C4:D4"/>
    <mergeCell ref="E4:F4"/>
    <mergeCell ref="G4:H4"/>
    <mergeCell ref="C5:D5"/>
    <mergeCell ref="E5:F5"/>
    <mergeCell ref="G5:H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9B5F-6806-4224-9B63-7CF37290DEE6}">
  <sheetPr codeName="Hoja23">
    <tabColor rgb="FF00B050"/>
  </sheetPr>
  <dimension ref="A1:Q269"/>
  <sheetViews>
    <sheetView showGridLines="0" topLeftCell="A18" zoomScale="80" zoomScaleNormal="80" workbookViewId="0">
      <selection activeCell="I36" sqref="I36"/>
    </sheetView>
  </sheetViews>
  <sheetFormatPr baseColWidth="10" defaultColWidth="13.33203125" defaultRowHeight="15" x14ac:dyDescent="0.25"/>
  <cols>
    <col min="1" max="1" width="28.33203125" style="188" customWidth="1"/>
    <col min="2" max="2" width="42.33203125" style="188" bestFit="1" customWidth="1"/>
    <col min="3" max="3" width="18" style="188" customWidth="1"/>
    <col min="4" max="7" width="19" style="188" customWidth="1"/>
    <col min="8" max="8" width="23.5" style="188" customWidth="1"/>
    <col min="9" max="9" width="21.6640625" style="188" customWidth="1"/>
    <col min="10" max="10" width="15.6640625" style="188" customWidth="1"/>
    <col min="11" max="11" width="15.33203125" style="188" customWidth="1"/>
    <col min="12" max="12" width="31.1640625" style="188" customWidth="1"/>
    <col min="13" max="13" width="26.1640625" style="188" customWidth="1"/>
    <col min="14" max="16384" width="13.33203125" style="188"/>
  </cols>
  <sheetData>
    <row r="1" spans="1:17" ht="7.5" customHeight="1" x14ac:dyDescent="0.25">
      <c r="A1" s="1217"/>
      <c r="B1" s="1217"/>
      <c r="C1" s="1217"/>
      <c r="D1" s="1217"/>
      <c r="E1" s="1217"/>
      <c r="F1" s="1217"/>
      <c r="G1" s="1217"/>
      <c r="H1" s="1217"/>
      <c r="I1" s="1217"/>
      <c r="J1" s="1217"/>
      <c r="K1" s="1217"/>
      <c r="L1" s="1217"/>
      <c r="M1" s="389"/>
      <c r="N1" s="390"/>
      <c r="O1" s="389"/>
      <c r="P1" s="389"/>
      <c r="Q1" s="389"/>
    </row>
    <row r="2" spans="1:17" ht="20.25" customHeight="1" x14ac:dyDescent="0.25">
      <c r="A2" s="1112" t="e" vm="1">
        <v>#VALUE!</v>
      </c>
      <c r="B2" s="1112"/>
      <c r="C2" s="1112"/>
      <c r="D2" s="1153" t="s">
        <v>170</v>
      </c>
      <c r="E2" s="1153"/>
      <c r="F2" s="1153"/>
      <c r="G2" s="1153"/>
      <c r="H2" s="1153"/>
      <c r="I2" s="1153"/>
      <c r="J2" s="1153"/>
      <c r="K2" s="1153"/>
      <c r="L2" s="1153"/>
      <c r="M2" s="1153"/>
      <c r="N2" s="390"/>
      <c r="O2" s="390"/>
      <c r="P2" s="390"/>
      <c r="Q2" s="390"/>
    </row>
    <row r="3" spans="1:17" ht="20.25" customHeight="1" x14ac:dyDescent="0.25">
      <c r="A3" s="1113"/>
      <c r="B3" s="1113"/>
      <c r="C3" s="1113"/>
      <c r="D3" s="1153" t="s">
        <v>171</v>
      </c>
      <c r="E3" s="1153"/>
      <c r="F3" s="1153"/>
      <c r="G3" s="1153"/>
      <c r="H3" s="1153"/>
      <c r="I3" s="1153"/>
      <c r="J3" s="1153"/>
      <c r="K3" s="1153"/>
      <c r="L3" s="1153"/>
      <c r="M3" s="1153"/>
      <c r="N3" s="390"/>
      <c r="O3" s="390"/>
      <c r="P3" s="390"/>
      <c r="Q3" s="390"/>
    </row>
    <row r="4" spans="1:17" ht="20.25" customHeight="1" x14ac:dyDescent="0.25">
      <c r="A4" s="1113"/>
      <c r="B4" s="1113"/>
      <c r="C4" s="1113"/>
      <c r="D4" s="1218" t="s">
        <v>429</v>
      </c>
      <c r="E4" s="1218"/>
      <c r="F4" s="1218"/>
      <c r="G4" s="1218"/>
      <c r="H4" s="1218"/>
      <c r="I4" s="1218"/>
      <c r="J4" s="1218"/>
      <c r="K4" s="1218"/>
      <c r="L4" s="1218"/>
      <c r="M4" s="1218"/>
      <c r="N4" s="390"/>
      <c r="O4" s="390"/>
      <c r="P4" s="390"/>
      <c r="Q4" s="390"/>
    </row>
    <row r="5" spans="1:17" ht="28.15" customHeight="1" x14ac:dyDescent="0.25">
      <c r="A5" s="1113"/>
      <c r="B5" s="1113"/>
      <c r="C5" s="1113"/>
      <c r="D5" s="1166"/>
      <c r="E5" s="1166"/>
      <c r="F5" s="1049"/>
      <c r="G5" s="1049"/>
      <c r="H5" s="1049"/>
      <c r="I5" s="1081" t="s">
        <v>235</v>
      </c>
      <c r="J5" s="1081"/>
      <c r="K5" s="316"/>
      <c r="L5" s="1050">
        <v>45244</v>
      </c>
      <c r="M5" s="1050"/>
      <c r="N5" s="390"/>
      <c r="O5" s="390"/>
      <c r="P5" s="390"/>
      <c r="Q5" s="390"/>
    </row>
    <row r="6" spans="1:17" ht="20.25" customHeight="1" x14ac:dyDescent="0.25">
      <c r="A6" s="1114"/>
      <c r="B6" s="1114"/>
      <c r="C6" s="1114"/>
      <c r="D6" s="1166" t="s">
        <v>173</v>
      </c>
      <c r="E6" s="1166"/>
      <c r="F6" s="1051">
        <v>1</v>
      </c>
      <c r="G6" s="1051"/>
      <c r="H6" s="1051"/>
      <c r="I6" s="1081" t="s">
        <v>236</v>
      </c>
      <c r="J6" s="1081"/>
      <c r="K6" s="316"/>
      <c r="L6" s="1051" t="s">
        <v>174</v>
      </c>
      <c r="M6" s="1051"/>
      <c r="N6" s="390"/>
      <c r="O6" s="390"/>
      <c r="P6" s="390"/>
      <c r="Q6" s="390"/>
    </row>
    <row r="7" spans="1:17" ht="9.75" customHeight="1" x14ac:dyDescent="0.25">
      <c r="A7" s="325"/>
      <c r="B7" s="325"/>
      <c r="C7" s="323"/>
      <c r="D7" s="323"/>
      <c r="E7" s="323"/>
      <c r="F7" s="323"/>
      <c r="G7" s="323"/>
      <c r="H7" s="395"/>
      <c r="I7" s="395"/>
      <c r="J7" s="395"/>
      <c r="K7" s="395"/>
      <c r="L7" s="395"/>
      <c r="M7" s="395"/>
      <c r="N7" s="390"/>
      <c r="O7" s="390"/>
      <c r="P7" s="390"/>
      <c r="Q7" s="390"/>
    </row>
    <row r="8" spans="1:17" ht="16.149999999999999" customHeight="1" x14ac:dyDescent="0.25">
      <c r="A8" s="1124" t="s">
        <v>176</v>
      </c>
      <c r="B8" s="1147" t="s">
        <v>180</v>
      </c>
      <c r="C8" s="1147"/>
      <c r="D8" s="349"/>
      <c r="E8" s="345"/>
      <c r="F8" s="1147"/>
      <c r="G8" s="1147"/>
      <c r="H8" s="1147"/>
      <c r="I8" s="349"/>
      <c r="J8" s="349"/>
      <c r="K8" s="349"/>
      <c r="L8" s="350"/>
      <c r="M8" s="204" t="s">
        <v>216</v>
      </c>
      <c r="N8" s="395"/>
      <c r="O8" s="395"/>
      <c r="P8" s="395"/>
      <c r="Q8" s="395"/>
    </row>
    <row r="9" spans="1:17" ht="13.9" customHeight="1" x14ac:dyDescent="0.25">
      <c r="A9" s="1124"/>
      <c r="B9" s="1147" t="s">
        <v>430</v>
      </c>
      <c r="C9" s="1147"/>
      <c r="D9" s="1147"/>
      <c r="E9" s="345"/>
      <c r="F9" s="323"/>
      <c r="G9" s="323"/>
      <c r="H9" s="346"/>
      <c r="I9" s="349"/>
      <c r="J9" s="349"/>
      <c r="K9" s="349"/>
      <c r="L9" s="397" t="s">
        <v>376</v>
      </c>
      <c r="M9" s="207"/>
      <c r="N9" s="395"/>
      <c r="O9" s="395"/>
      <c r="P9" s="395"/>
      <c r="Q9" s="395"/>
    </row>
    <row r="10" spans="1:17" ht="14.45" customHeight="1" x14ac:dyDescent="0.25">
      <c r="A10" s="395"/>
      <c r="B10" s="1147" t="s">
        <v>377</v>
      </c>
      <c r="C10" s="1147"/>
      <c r="D10" s="1147"/>
      <c r="E10" s="323"/>
      <c r="F10" s="323"/>
      <c r="G10" s="323"/>
      <c r="H10" s="323"/>
      <c r="I10" s="395"/>
      <c r="J10" s="395"/>
      <c r="K10" s="395"/>
      <c r="L10" s="395"/>
      <c r="M10" s="395"/>
      <c r="N10" s="395"/>
      <c r="O10" s="395"/>
      <c r="P10" s="395"/>
      <c r="Q10" s="395"/>
    </row>
    <row r="11" spans="1:17" ht="14.45" customHeight="1" x14ac:dyDescent="0.25">
      <c r="A11" s="395"/>
      <c r="B11" s="346"/>
      <c r="C11" s="346"/>
      <c r="D11" s="346"/>
      <c r="E11" s="323"/>
      <c r="F11" s="323"/>
      <c r="G11" s="323"/>
      <c r="H11" s="323"/>
      <c r="I11" s="395"/>
      <c r="J11" s="395"/>
      <c r="K11" s="395"/>
      <c r="L11" s="347"/>
      <c r="M11" s="347"/>
      <c r="N11" s="395"/>
      <c r="O11" s="395"/>
      <c r="P11" s="395"/>
      <c r="Q11" s="395"/>
    </row>
    <row r="12" spans="1:17" ht="14.45" customHeight="1" thickBot="1" x14ac:dyDescent="0.3">
      <c r="A12" s="329"/>
      <c r="B12" s="204" t="s">
        <v>320</v>
      </c>
      <c r="C12" s="204"/>
      <c r="D12" s="204" t="s">
        <v>321</v>
      </c>
      <c r="E12" s="350"/>
      <c r="F12" s="350"/>
      <c r="G12" s="323"/>
      <c r="H12" s="323"/>
      <c r="I12" s="395"/>
      <c r="J12" s="395"/>
      <c r="K12" s="395"/>
      <c r="L12" s="206" t="s">
        <v>178</v>
      </c>
      <c r="M12" s="207" t="s">
        <v>244</v>
      </c>
      <c r="N12" s="395"/>
      <c r="O12" s="395"/>
      <c r="P12" s="395"/>
      <c r="Q12" s="395"/>
    </row>
    <row r="13" spans="1:17" ht="14.45" customHeight="1" x14ac:dyDescent="0.25">
      <c r="A13" s="353" t="s">
        <v>322</v>
      </c>
      <c r="B13" s="354"/>
      <c r="C13" s="355"/>
      <c r="D13" s="356"/>
      <c r="E13" s="1109" t="s">
        <v>323</v>
      </c>
      <c r="F13" s="1216"/>
      <c r="G13" s="323"/>
      <c r="H13" s="323"/>
      <c r="I13" s="395"/>
      <c r="J13" s="395"/>
      <c r="K13" s="395"/>
      <c r="L13" s="357" t="s">
        <v>325</v>
      </c>
      <c r="M13" s="210" t="s">
        <v>326</v>
      </c>
      <c r="N13" s="395"/>
      <c r="O13" s="395"/>
      <c r="P13" s="395"/>
      <c r="Q13" s="395"/>
    </row>
    <row r="14" spans="1:17" ht="14.45" customHeight="1" thickBot="1" x14ac:dyDescent="0.3">
      <c r="A14" s="353" t="s">
        <v>324</v>
      </c>
      <c r="B14" s="358"/>
      <c r="C14" s="398"/>
      <c r="D14" s="360"/>
      <c r="E14" s="361" t="s">
        <v>613</v>
      </c>
      <c r="F14" s="362" t="s">
        <v>614</v>
      </c>
      <c r="G14" s="323"/>
      <c r="H14" s="323"/>
      <c r="I14" s="395"/>
      <c r="J14" s="395"/>
      <c r="K14" s="395"/>
      <c r="L14" s="351" t="s">
        <v>344</v>
      </c>
      <c r="M14" s="210" t="s">
        <v>345</v>
      </c>
      <c r="N14" s="395"/>
      <c r="O14" s="395"/>
      <c r="P14" s="395"/>
      <c r="Q14" s="395"/>
    </row>
    <row r="15" spans="1:17" ht="14.45" customHeight="1" thickBot="1" x14ac:dyDescent="0.3">
      <c r="A15" s="395"/>
      <c r="B15" s="346"/>
      <c r="C15" s="346"/>
      <c r="D15" s="346"/>
      <c r="E15" s="323"/>
      <c r="F15" s="323"/>
      <c r="G15" s="323"/>
      <c r="H15" s="323"/>
      <c r="I15" s="395"/>
      <c r="J15" s="395"/>
      <c r="K15" s="395"/>
      <c r="L15" s="395"/>
      <c r="M15" s="395"/>
      <c r="N15" s="395"/>
      <c r="O15" s="395"/>
      <c r="P15" s="395"/>
      <c r="Q15" s="395"/>
    </row>
    <row r="16" spans="1:17" ht="18.75" customHeight="1" thickBot="1" x14ac:dyDescent="0.3">
      <c r="A16" s="399"/>
      <c r="B16" s="399"/>
      <c r="C16" s="399"/>
      <c r="D16" s="399"/>
      <c r="E16" s="399"/>
      <c r="F16" s="399"/>
      <c r="G16" s="399"/>
      <c r="H16" s="399"/>
      <c r="I16" s="399"/>
      <c r="J16" s="399"/>
      <c r="K16" s="399"/>
      <c r="L16" s="400" t="s">
        <v>378</v>
      </c>
      <c r="M16" s="400" t="s">
        <v>431</v>
      </c>
      <c r="N16" s="401"/>
      <c r="O16" s="401"/>
      <c r="P16" s="401"/>
      <c r="Q16" s="401"/>
    </row>
    <row r="17" spans="1:17" ht="4.9000000000000004" customHeight="1" thickBot="1" x14ac:dyDescent="0.3">
      <c r="A17" s="402"/>
      <c r="B17" s="402"/>
      <c r="C17" s="402"/>
      <c r="D17" s="402"/>
      <c r="E17" s="402"/>
      <c r="F17" s="402"/>
      <c r="G17" s="402"/>
      <c r="H17" s="402"/>
      <c r="I17" s="403"/>
      <c r="J17" s="404"/>
      <c r="K17" s="404"/>
      <c r="L17" s="405"/>
      <c r="M17" s="390"/>
      <c r="N17" s="390"/>
      <c r="O17" s="390"/>
      <c r="P17" s="390"/>
      <c r="Q17" s="390"/>
    </row>
    <row r="18" spans="1:17" ht="31.15" customHeight="1" x14ac:dyDescent="0.25">
      <c r="A18" s="1208" t="s">
        <v>255</v>
      </c>
      <c r="B18" s="1208" t="s">
        <v>204</v>
      </c>
      <c r="C18" s="1208" t="s">
        <v>205</v>
      </c>
      <c r="D18" s="1208" t="s">
        <v>380</v>
      </c>
      <c r="E18" s="1208" t="s">
        <v>381</v>
      </c>
      <c r="F18" s="1208" t="s">
        <v>382</v>
      </c>
      <c r="G18" s="1208" t="s">
        <v>383</v>
      </c>
      <c r="H18" s="1208" t="s">
        <v>351</v>
      </c>
      <c r="I18" s="1208" t="s">
        <v>259</v>
      </c>
      <c r="J18" s="1210" t="s">
        <v>432</v>
      </c>
      <c r="K18" s="1212" t="s">
        <v>433</v>
      </c>
      <c r="L18" s="1214" t="s">
        <v>211</v>
      </c>
      <c r="M18" s="1215"/>
      <c r="N18" s="406"/>
      <c r="O18" s="406"/>
      <c r="P18" s="406"/>
      <c r="Q18" s="406"/>
    </row>
    <row r="19" spans="1:17" ht="37.9" customHeight="1" thickBot="1" x14ac:dyDescent="0.3">
      <c r="A19" s="1209"/>
      <c r="B19" s="1209"/>
      <c r="C19" s="1209"/>
      <c r="D19" s="1209"/>
      <c r="E19" s="1209"/>
      <c r="F19" s="1209"/>
      <c r="G19" s="1209"/>
      <c r="H19" s="1209"/>
      <c r="I19" s="1209"/>
      <c r="J19" s="1211"/>
      <c r="K19" s="1213"/>
      <c r="L19" s="1065"/>
      <c r="M19" s="1066"/>
      <c r="N19" s="406"/>
      <c r="O19" s="406"/>
      <c r="P19" s="406"/>
      <c r="Q19" s="406"/>
    </row>
    <row r="20" spans="1:17" ht="15" customHeight="1" x14ac:dyDescent="0.25">
      <c r="A20" s="102">
        <v>45730.364583333343</v>
      </c>
      <c r="B20" s="103" t="s">
        <v>214</v>
      </c>
      <c r="C20" s="370">
        <v>100</v>
      </c>
      <c r="D20" s="371">
        <v>88.562299999999993</v>
      </c>
      <c r="E20" s="371">
        <v>88.562399999999997</v>
      </c>
      <c r="F20" s="371">
        <v>88.5625</v>
      </c>
      <c r="G20" s="407">
        <f>IF(D20="","",(F20-D20)*1000)</f>
        <v>0.20000000000663931</v>
      </c>
      <c r="H20" s="408">
        <f>IF(A20="","",ABS(E20-F20))</f>
        <v>1.0000000000331966E-4</v>
      </c>
      <c r="I20" s="374" t="s">
        <v>253</v>
      </c>
      <c r="J20" s="409" t="str">
        <f>IF(D20="","",IF((((F20-D20)*1000*1000)/C20)&lt;5,"5.00 U",(((F20-D20)*1000*1000)/C20)))</f>
        <v>5.00 U</v>
      </c>
      <c r="K20" s="410" t="str">
        <f>IF(J20&lt;10,ROUND(J20,3)&amp;" I",J20)</f>
        <v>5.00 U</v>
      </c>
      <c r="L20" s="376"/>
      <c r="M20" s="374"/>
      <c r="N20" s="390"/>
      <c r="O20" s="390"/>
      <c r="P20" s="390"/>
      <c r="Q20" s="390"/>
    </row>
    <row r="21" spans="1:17" ht="15" customHeight="1" x14ac:dyDescent="0.25">
      <c r="A21" s="102">
        <v>45730.365972222222</v>
      </c>
      <c r="B21" s="111" t="s">
        <v>215</v>
      </c>
      <c r="C21" s="370">
        <v>100</v>
      </c>
      <c r="D21" s="371">
        <v>45.236499999999999</v>
      </c>
      <c r="E21" s="371">
        <v>45.315600000000003</v>
      </c>
      <c r="F21" s="371">
        <v>45.319899999999997</v>
      </c>
      <c r="G21" s="407">
        <f t="shared" ref="G21:G27" si="0">IF(D21="","",(F21-D21)*1000)</f>
        <v>83.399999999997476</v>
      </c>
      <c r="H21" s="408">
        <f t="shared" ref="H21:H26" si="1">IF(A21="","",ABS(E21-F21))</f>
        <v>4.2999999999935312E-3</v>
      </c>
      <c r="I21" s="374" t="s">
        <v>253</v>
      </c>
      <c r="J21" s="409">
        <f t="shared" ref="J21:J27" si="2">IF(D21="","",IF((((F21-D21)*1000*1000)/C21)&lt;5,"5.00 U",(((F21-D21)*1000*1000)/C21)))</f>
        <v>833.99999999997488</v>
      </c>
      <c r="K21" s="375">
        <f t="shared" ref="K21:K27" si="3">IF(J21&lt;10,ROUND(J21,3)&amp;" I",J21)</f>
        <v>833.99999999997488</v>
      </c>
      <c r="L21" s="379">
        <f>K21/1000</f>
        <v>0.83399999999997487</v>
      </c>
      <c r="M21" s="374"/>
      <c r="N21" s="390"/>
      <c r="O21" s="390"/>
      <c r="P21" s="390"/>
      <c r="Q21" s="390"/>
    </row>
    <row r="22" spans="1:17" ht="15" customHeight="1" x14ac:dyDescent="0.25">
      <c r="A22" s="102">
        <v>45730.367360995369</v>
      </c>
      <c r="B22" s="111" t="s">
        <v>219</v>
      </c>
      <c r="C22" s="380">
        <v>100</v>
      </c>
      <c r="D22" s="371">
        <v>45.236499999999999</v>
      </c>
      <c r="E22" s="371">
        <v>45.315600000000003</v>
      </c>
      <c r="F22" s="371">
        <v>45.316200000000002</v>
      </c>
      <c r="G22" s="407">
        <f t="shared" si="0"/>
        <v>79.700000000002547</v>
      </c>
      <c r="H22" s="408">
        <f t="shared" si="1"/>
        <v>5.9999999999860165E-4</v>
      </c>
      <c r="I22" s="374" t="s">
        <v>253</v>
      </c>
      <c r="J22" s="409">
        <f t="shared" si="2"/>
        <v>797.00000000002547</v>
      </c>
      <c r="K22" s="375">
        <f t="shared" si="3"/>
        <v>797.00000000002547</v>
      </c>
      <c r="L22" s="241">
        <f>ABS(K22-K23)/AVERAGE(K22:K23)</f>
        <v>3.6945812807881992E-2</v>
      </c>
      <c r="M22" s="374"/>
      <c r="N22" s="390"/>
      <c r="O22" s="390"/>
      <c r="P22" s="390"/>
      <c r="Q22" s="390"/>
    </row>
    <row r="23" spans="1:17" ht="15" customHeight="1" x14ac:dyDescent="0.25">
      <c r="A23" s="102">
        <v>45730.36874982639</v>
      </c>
      <c r="B23" s="111" t="s">
        <v>223</v>
      </c>
      <c r="C23" s="380">
        <v>100</v>
      </c>
      <c r="D23" s="371">
        <v>45.236499999999999</v>
      </c>
      <c r="E23" s="371">
        <v>45.318800000000003</v>
      </c>
      <c r="F23" s="371">
        <v>45.319200000000002</v>
      </c>
      <c r="G23" s="407">
        <f t="shared" si="0"/>
        <v>82.70000000000266</v>
      </c>
      <c r="H23" s="408">
        <f t="shared" si="1"/>
        <v>3.9999999999906777E-4</v>
      </c>
      <c r="I23" s="374" t="s">
        <v>253</v>
      </c>
      <c r="J23" s="409">
        <f t="shared" si="2"/>
        <v>827.0000000000266</v>
      </c>
      <c r="K23" s="375">
        <f t="shared" si="3"/>
        <v>827.0000000000266</v>
      </c>
      <c r="L23" s="376"/>
      <c r="M23" s="374"/>
      <c r="N23" s="390"/>
      <c r="O23" s="390"/>
      <c r="P23" s="390"/>
      <c r="Q23" s="390"/>
    </row>
    <row r="24" spans="1:17" ht="15" customHeight="1" x14ac:dyDescent="0.25">
      <c r="A24" s="102">
        <v>45730.37013865741</v>
      </c>
      <c r="B24" s="104" t="s">
        <v>56</v>
      </c>
      <c r="C24" s="380">
        <v>50</v>
      </c>
      <c r="D24" s="371">
        <v>23.573599999999999</v>
      </c>
      <c r="E24" s="371">
        <v>23.6922</v>
      </c>
      <c r="F24" s="371">
        <v>23.693049999999999</v>
      </c>
      <c r="G24" s="407">
        <f t="shared" si="0"/>
        <v>119.4500000000005</v>
      </c>
      <c r="H24" s="408">
        <f t="shared" si="1"/>
        <v>8.4999999999979536E-4</v>
      </c>
      <c r="I24" s="374" t="s">
        <v>253</v>
      </c>
      <c r="J24" s="409">
        <f t="shared" si="2"/>
        <v>2389.00000000001</v>
      </c>
      <c r="K24" s="375">
        <f t="shared" si="3"/>
        <v>2389.00000000001</v>
      </c>
      <c r="L24" s="376"/>
      <c r="M24" s="374"/>
      <c r="N24" s="390"/>
      <c r="O24" s="390"/>
      <c r="P24" s="390"/>
      <c r="Q24" s="390"/>
    </row>
    <row r="25" spans="1:17" ht="15" customHeight="1" x14ac:dyDescent="0.25">
      <c r="A25" s="102">
        <v>45730.371527488423</v>
      </c>
      <c r="B25" s="104" t="s">
        <v>60</v>
      </c>
      <c r="C25" s="380">
        <v>25</v>
      </c>
      <c r="D25" s="371">
        <v>10.57586</v>
      </c>
      <c r="E25" s="371">
        <v>10.718159999999999</v>
      </c>
      <c r="F25" s="371">
        <v>10.71916</v>
      </c>
      <c r="G25" s="407">
        <f t="shared" si="0"/>
        <v>143.29999999999998</v>
      </c>
      <c r="H25" s="408">
        <f>IF(A25="","",ABS(E25-F25))</f>
        <v>1.0000000000012221E-3</v>
      </c>
      <c r="I25" s="374" t="s">
        <v>253</v>
      </c>
      <c r="J25" s="409">
        <f t="shared" si="2"/>
        <v>5731.9999999999991</v>
      </c>
      <c r="K25" s="375">
        <f t="shared" si="3"/>
        <v>5731.9999999999991</v>
      </c>
      <c r="L25" s="376"/>
      <c r="M25" s="374"/>
      <c r="N25" s="390"/>
      <c r="O25" s="390"/>
      <c r="P25" s="390"/>
      <c r="Q25" s="390"/>
    </row>
    <row r="26" spans="1:17" ht="15" customHeight="1" x14ac:dyDescent="0.25">
      <c r="A26" s="102">
        <v>45730.372916319437</v>
      </c>
      <c r="B26" s="104" t="s">
        <v>63</v>
      </c>
      <c r="C26" s="380">
        <v>50</v>
      </c>
      <c r="D26" s="371">
        <v>88.562299999999993</v>
      </c>
      <c r="E26" s="371">
        <v>88.651799999999994</v>
      </c>
      <c r="F26" s="371">
        <v>88.652100000000004</v>
      </c>
      <c r="G26" s="407">
        <f t="shared" si="0"/>
        <v>89.800000000010982</v>
      </c>
      <c r="H26" s="408">
        <f t="shared" si="1"/>
        <v>3.0000000000995897E-4</v>
      </c>
      <c r="I26" s="374" t="s">
        <v>253</v>
      </c>
      <c r="J26" s="409">
        <f t="shared" si="2"/>
        <v>1796.0000000002196</v>
      </c>
      <c r="K26" s="375">
        <f t="shared" si="3"/>
        <v>1796.0000000002196</v>
      </c>
      <c r="L26" s="376"/>
      <c r="M26" s="374"/>
      <c r="N26" s="390"/>
      <c r="O26" s="390"/>
      <c r="P26" s="390"/>
      <c r="Q26" s="390"/>
    </row>
    <row r="27" spans="1:17" ht="15" customHeight="1" x14ac:dyDescent="0.25">
      <c r="A27" s="102">
        <v>45730.374305150457</v>
      </c>
      <c r="B27" s="104" t="s">
        <v>66</v>
      </c>
      <c r="C27" s="380">
        <v>50</v>
      </c>
      <c r="D27" s="371">
        <v>45.236499999999999</v>
      </c>
      <c r="E27" s="371">
        <v>45.316000000000003</v>
      </c>
      <c r="F27" s="371">
        <v>45.316200000000002</v>
      </c>
      <c r="G27" s="407">
        <f t="shared" si="0"/>
        <v>79.700000000002547</v>
      </c>
      <c r="H27" s="408">
        <f>IF(A27="","",ABS(E27-F27))</f>
        <v>1.9999999999953388E-4</v>
      </c>
      <c r="I27" s="374" t="s">
        <v>253</v>
      </c>
      <c r="J27" s="409">
        <f t="shared" si="2"/>
        <v>1594.0000000000509</v>
      </c>
      <c r="K27" s="375">
        <f t="shared" si="3"/>
        <v>1594.0000000000509</v>
      </c>
      <c r="L27" s="376"/>
      <c r="M27" s="374"/>
      <c r="N27" s="390"/>
      <c r="O27" s="390"/>
      <c r="P27" s="390"/>
      <c r="Q27" s="390"/>
    </row>
    <row r="28" spans="1:17" ht="15" customHeight="1" x14ac:dyDescent="0.25">
      <c r="A28" s="102">
        <v>45730.375693981478</v>
      </c>
      <c r="B28" s="104" t="s">
        <v>68</v>
      </c>
      <c r="C28" s="380">
        <v>100</v>
      </c>
      <c r="D28" s="371">
        <v>45.236499999999999</v>
      </c>
      <c r="E28" s="371">
        <v>45.315899999999999</v>
      </c>
      <c r="F28" s="371">
        <v>45.316200000000002</v>
      </c>
      <c r="G28" s="407">
        <f t="shared" ref="G28:G43" si="4">IF(D28="","",(F28-D28)*1000)</f>
        <v>79.700000000002547</v>
      </c>
      <c r="H28" s="408">
        <f t="shared" ref="H28:H43" si="5">IF(A28="","",ABS(E28-F28))</f>
        <v>3.0000000000285354E-4</v>
      </c>
      <c r="I28" s="374" t="s">
        <v>253</v>
      </c>
      <c r="J28" s="409">
        <f t="shared" ref="J28:J43" si="6">IF(D28="","",IF((((F28-D28)*1000*1000)/C28)&lt;5,"5.00 U",(((F28-D28)*1000*1000)/C28)))</f>
        <v>797.00000000002547</v>
      </c>
      <c r="K28" s="375">
        <f t="shared" ref="K28:K43" si="7">IF(J28&lt;10,ROUND(J28,3)&amp;" I",J28)</f>
        <v>797.00000000002547</v>
      </c>
      <c r="L28" s="411"/>
      <c r="M28" s="374"/>
      <c r="N28" s="390"/>
      <c r="O28" s="390"/>
      <c r="P28" s="390"/>
      <c r="Q28" s="390"/>
    </row>
    <row r="29" spans="1:17" ht="15" customHeight="1" x14ac:dyDescent="0.25">
      <c r="A29" s="102">
        <v>45730.377082812498</v>
      </c>
      <c r="B29" s="104" t="s">
        <v>71</v>
      </c>
      <c r="C29" s="380">
        <v>100</v>
      </c>
      <c r="D29" s="371">
        <v>45.236499999999999</v>
      </c>
      <c r="E29" s="371">
        <v>45.956099999999999</v>
      </c>
      <c r="F29" s="371">
        <v>45.956400000000002</v>
      </c>
      <c r="G29" s="407">
        <f t="shared" si="4"/>
        <v>719.90000000000259</v>
      </c>
      <c r="H29" s="408">
        <f t="shared" si="5"/>
        <v>3.0000000000285354E-4</v>
      </c>
      <c r="I29" s="374" t="s">
        <v>253</v>
      </c>
      <c r="J29" s="409">
        <f t="shared" si="6"/>
        <v>7199.0000000000255</v>
      </c>
      <c r="K29" s="375">
        <f t="shared" si="7"/>
        <v>7199.0000000000255</v>
      </c>
      <c r="L29" s="411"/>
      <c r="M29" s="374"/>
      <c r="N29" s="390"/>
      <c r="O29" s="390"/>
      <c r="P29" s="390"/>
      <c r="Q29" s="390"/>
    </row>
    <row r="30" spans="1:17" ht="15" customHeight="1" x14ac:dyDescent="0.25">
      <c r="A30" s="102">
        <v>45730.378471643518</v>
      </c>
      <c r="B30" s="104" t="s">
        <v>73</v>
      </c>
      <c r="C30" s="380">
        <v>100</v>
      </c>
      <c r="D30" s="371">
        <v>23.573599999999999</v>
      </c>
      <c r="E30" s="371">
        <v>23.589500000000001</v>
      </c>
      <c r="F30" s="371">
        <v>23.589700000000001</v>
      </c>
      <c r="G30" s="407">
        <f t="shared" si="4"/>
        <v>16.100000000001558</v>
      </c>
      <c r="H30" s="408">
        <f t="shared" si="5"/>
        <v>1.9999999999953388E-4</v>
      </c>
      <c r="I30" s="374" t="s">
        <v>253</v>
      </c>
      <c r="J30" s="409">
        <f t="shared" si="6"/>
        <v>161.00000000001558</v>
      </c>
      <c r="K30" s="375">
        <f t="shared" si="7"/>
        <v>161.00000000001558</v>
      </c>
      <c r="L30" s="411"/>
      <c r="M30" s="374"/>
      <c r="N30" s="390"/>
      <c r="O30" s="390"/>
      <c r="P30" s="390"/>
      <c r="Q30" s="390"/>
    </row>
    <row r="31" spans="1:17" ht="15" customHeight="1" x14ac:dyDescent="0.25">
      <c r="A31" s="102">
        <v>45730.379860474539</v>
      </c>
      <c r="B31" s="104" t="s">
        <v>75</v>
      </c>
      <c r="C31" s="380">
        <v>50</v>
      </c>
      <c r="D31" s="371">
        <v>10.57586</v>
      </c>
      <c r="E31" s="371">
        <v>10.8558</v>
      </c>
      <c r="F31" s="371">
        <v>10.856199999999999</v>
      </c>
      <c r="G31" s="407">
        <f t="shared" si="4"/>
        <v>280.33999999999889</v>
      </c>
      <c r="H31" s="408">
        <f t="shared" si="5"/>
        <v>3.9999999999906777E-4</v>
      </c>
      <c r="I31" s="374" t="s">
        <v>253</v>
      </c>
      <c r="J31" s="409">
        <f t="shared" si="6"/>
        <v>5606.7999999999774</v>
      </c>
      <c r="K31" s="375">
        <f t="shared" si="7"/>
        <v>5606.7999999999774</v>
      </c>
      <c r="L31" s="411"/>
      <c r="M31" s="374"/>
      <c r="N31" s="390"/>
      <c r="O31" s="390"/>
      <c r="P31" s="390"/>
      <c r="Q31" s="390"/>
    </row>
    <row r="32" spans="1:17" ht="15" customHeight="1" x14ac:dyDescent="0.25">
      <c r="A32" s="102">
        <v>45730.381249305552</v>
      </c>
      <c r="B32" s="104" t="s">
        <v>78</v>
      </c>
      <c r="C32" s="380">
        <v>25</v>
      </c>
      <c r="D32" s="371">
        <v>88.562299999999993</v>
      </c>
      <c r="E32" s="371">
        <v>88.756</v>
      </c>
      <c r="F32" s="371">
        <v>88.756200000000007</v>
      </c>
      <c r="G32" s="407">
        <f t="shared" si="4"/>
        <v>193.90000000001351</v>
      </c>
      <c r="H32" s="408">
        <f t="shared" si="5"/>
        <v>2.0000000000663931E-4</v>
      </c>
      <c r="I32" s="374" t="s">
        <v>253</v>
      </c>
      <c r="J32" s="409">
        <f t="shared" si="6"/>
        <v>7756.0000000005402</v>
      </c>
      <c r="K32" s="375">
        <f t="shared" si="7"/>
        <v>7756.0000000005402</v>
      </c>
      <c r="L32" s="411"/>
      <c r="M32" s="374"/>
      <c r="N32" s="390"/>
      <c r="O32" s="390"/>
      <c r="P32" s="390"/>
      <c r="Q32" s="390"/>
    </row>
    <row r="33" spans="1:17" ht="15" customHeight="1" x14ac:dyDescent="0.25">
      <c r="A33" s="102">
        <v>45730.382638136572</v>
      </c>
      <c r="B33" s="104" t="s">
        <v>81</v>
      </c>
      <c r="C33" s="380">
        <v>25</v>
      </c>
      <c r="D33" s="371">
        <v>45.236499999999999</v>
      </c>
      <c r="E33" s="371">
        <v>45.562100000000001</v>
      </c>
      <c r="F33" s="371">
        <v>45.5623</v>
      </c>
      <c r="G33" s="407">
        <f t="shared" si="4"/>
        <v>325.80000000000098</v>
      </c>
      <c r="H33" s="408">
        <f t="shared" si="5"/>
        <v>1.9999999999953388E-4</v>
      </c>
      <c r="I33" s="374" t="s">
        <v>253</v>
      </c>
      <c r="J33" s="409">
        <f t="shared" si="6"/>
        <v>13032.00000000004</v>
      </c>
      <c r="K33" s="375">
        <f t="shared" si="7"/>
        <v>13032.00000000004</v>
      </c>
      <c r="L33" s="411"/>
      <c r="M33" s="374"/>
      <c r="N33" s="390"/>
      <c r="O33" s="390"/>
      <c r="P33" s="390"/>
      <c r="Q33" s="390"/>
    </row>
    <row r="34" spans="1:17" ht="15" customHeight="1" x14ac:dyDescent="0.25">
      <c r="A34" s="102">
        <v>45730.384026967593</v>
      </c>
      <c r="B34" s="104" t="s">
        <v>83</v>
      </c>
      <c r="C34" s="380">
        <v>25</v>
      </c>
      <c r="D34" s="371">
        <v>45.236499999999999</v>
      </c>
      <c r="E34" s="371">
        <v>45.316099999999999</v>
      </c>
      <c r="F34" s="371">
        <v>45.316200000000002</v>
      </c>
      <c r="G34" s="407">
        <f t="shared" si="4"/>
        <v>79.700000000002547</v>
      </c>
      <c r="H34" s="408">
        <f t="shared" si="5"/>
        <v>1.0000000000331966E-4</v>
      </c>
      <c r="I34" s="374" t="s">
        <v>253</v>
      </c>
      <c r="J34" s="409">
        <f t="shared" si="6"/>
        <v>3188.0000000001019</v>
      </c>
      <c r="K34" s="375">
        <f t="shared" si="7"/>
        <v>3188.0000000001019</v>
      </c>
      <c r="L34" s="411"/>
      <c r="M34" s="374"/>
      <c r="N34" s="390"/>
      <c r="O34" s="390"/>
      <c r="P34" s="390"/>
      <c r="Q34" s="390"/>
    </row>
    <row r="35" spans="1:17" ht="15" customHeight="1" x14ac:dyDescent="0.25">
      <c r="A35" s="102">
        <v>45730.385415798613</v>
      </c>
      <c r="B35" s="104" t="s">
        <v>85</v>
      </c>
      <c r="C35" s="380">
        <v>25</v>
      </c>
      <c r="D35" s="371">
        <v>45.236499999999999</v>
      </c>
      <c r="E35" s="371">
        <v>45.316000000000003</v>
      </c>
      <c r="F35" s="371">
        <v>45.316200000000002</v>
      </c>
      <c r="G35" s="407">
        <f t="shared" si="4"/>
        <v>79.700000000002547</v>
      </c>
      <c r="H35" s="408">
        <f t="shared" si="5"/>
        <v>1.9999999999953388E-4</v>
      </c>
      <c r="I35" s="374" t="s">
        <v>253</v>
      </c>
      <c r="J35" s="409">
        <f t="shared" si="6"/>
        <v>3188.0000000001019</v>
      </c>
      <c r="K35" s="375">
        <f t="shared" si="7"/>
        <v>3188.0000000001019</v>
      </c>
      <c r="L35" s="411"/>
      <c r="M35" s="374"/>
      <c r="N35" s="390"/>
      <c r="O35" s="390"/>
      <c r="P35" s="390"/>
      <c r="Q35" s="390"/>
    </row>
    <row r="36" spans="1:17" ht="15" customHeight="1" x14ac:dyDescent="0.25">
      <c r="A36" s="102">
        <v>45730.386804629627</v>
      </c>
      <c r="B36" s="104" t="s">
        <v>87</v>
      </c>
      <c r="C36" s="380">
        <v>50</v>
      </c>
      <c r="D36" s="371">
        <v>45.215200000000003</v>
      </c>
      <c r="E36" s="371">
        <v>45.315899999999999</v>
      </c>
      <c r="F36" s="371">
        <v>45.316200000000002</v>
      </c>
      <c r="G36" s="407">
        <f t="shared" si="4"/>
        <v>100.99999999999909</v>
      </c>
      <c r="H36" s="408">
        <f t="shared" si="5"/>
        <v>3.0000000000285354E-4</v>
      </c>
      <c r="I36" s="374" t="s">
        <v>253</v>
      </c>
      <c r="J36" s="409">
        <f t="shared" si="6"/>
        <v>2019.999999999982</v>
      </c>
      <c r="K36" s="375">
        <f t="shared" si="7"/>
        <v>2019.999999999982</v>
      </c>
      <c r="L36" s="411"/>
      <c r="M36" s="374"/>
      <c r="N36" s="390"/>
      <c r="O36" s="390"/>
      <c r="P36" s="390"/>
      <c r="Q36" s="390"/>
    </row>
    <row r="37" spans="1:17" ht="15" customHeight="1" x14ac:dyDescent="0.25">
      <c r="A37" s="102">
        <v>45730.388193460647</v>
      </c>
      <c r="B37" s="104" t="s">
        <v>89</v>
      </c>
      <c r="C37" s="380">
        <v>50</v>
      </c>
      <c r="D37" s="371">
        <v>23.685400000000001</v>
      </c>
      <c r="E37" s="371">
        <v>23.693100000000001</v>
      </c>
      <c r="F37" s="371">
        <v>23.693049999999999</v>
      </c>
      <c r="G37" s="407">
        <f t="shared" si="4"/>
        <v>7.6499999999981583</v>
      </c>
      <c r="H37" s="408">
        <f t="shared" si="5"/>
        <v>5.0000000001659828E-5</v>
      </c>
      <c r="I37" s="374" t="s">
        <v>253</v>
      </c>
      <c r="J37" s="409">
        <f t="shared" si="6"/>
        <v>152.99999999996317</v>
      </c>
      <c r="K37" s="375">
        <f t="shared" si="7"/>
        <v>152.99999999996317</v>
      </c>
      <c r="L37" s="411"/>
      <c r="M37" s="374"/>
      <c r="N37" s="390"/>
      <c r="O37" s="390"/>
      <c r="P37" s="390"/>
      <c r="Q37" s="390"/>
    </row>
    <row r="38" spans="1:17" ht="15" customHeight="1" x14ac:dyDescent="0.25">
      <c r="A38" s="102">
        <v>45730.389582291667</v>
      </c>
      <c r="B38" s="104" t="s">
        <v>91</v>
      </c>
      <c r="C38" s="380">
        <v>50</v>
      </c>
      <c r="D38" s="371">
        <v>45.236499999999999</v>
      </c>
      <c r="E38" s="371">
        <v>45.315800000000003</v>
      </c>
      <c r="F38" s="371">
        <v>45.316200000000002</v>
      </c>
      <c r="G38" s="407">
        <f t="shared" si="4"/>
        <v>79.700000000002547</v>
      </c>
      <c r="H38" s="408">
        <f t="shared" si="5"/>
        <v>3.9999999999906777E-4</v>
      </c>
      <c r="I38" s="374" t="s">
        <v>253</v>
      </c>
      <c r="J38" s="409">
        <f t="shared" si="6"/>
        <v>1594.0000000000509</v>
      </c>
      <c r="K38" s="375">
        <f t="shared" si="7"/>
        <v>1594.0000000000509</v>
      </c>
      <c r="L38" s="411"/>
      <c r="M38" s="374"/>
      <c r="N38" s="390"/>
      <c r="O38" s="390"/>
      <c r="P38" s="390"/>
      <c r="Q38" s="390"/>
    </row>
    <row r="39" spans="1:17" ht="15" customHeight="1" x14ac:dyDescent="0.25">
      <c r="A39" s="102">
        <v>45730.390971122688</v>
      </c>
      <c r="B39" s="104" t="s">
        <v>93</v>
      </c>
      <c r="C39" s="380">
        <v>50</v>
      </c>
      <c r="D39" s="371">
        <v>45.236499999999999</v>
      </c>
      <c r="E39" s="371">
        <v>45.3155</v>
      </c>
      <c r="F39" s="371">
        <v>45.316200000000002</v>
      </c>
      <c r="G39" s="407">
        <f t="shared" si="4"/>
        <v>79.700000000002547</v>
      </c>
      <c r="H39" s="408">
        <f t="shared" si="5"/>
        <v>7.0000000000192131E-4</v>
      </c>
      <c r="I39" s="374" t="s">
        <v>253</v>
      </c>
      <c r="J39" s="409">
        <f t="shared" si="6"/>
        <v>1594.0000000000509</v>
      </c>
      <c r="K39" s="375">
        <f t="shared" si="7"/>
        <v>1594.0000000000509</v>
      </c>
      <c r="L39" s="411"/>
      <c r="M39" s="374"/>
      <c r="N39" s="390"/>
      <c r="O39" s="390"/>
      <c r="P39" s="390"/>
      <c r="Q39" s="390"/>
    </row>
    <row r="40" spans="1:17" ht="15" customHeight="1" x14ac:dyDescent="0.25">
      <c r="A40" s="102">
        <v>45730.392359953701</v>
      </c>
      <c r="B40" s="104" t="s">
        <v>95</v>
      </c>
      <c r="C40" s="380">
        <v>50</v>
      </c>
      <c r="D40" s="371">
        <v>45.236499999999999</v>
      </c>
      <c r="E40" s="371">
        <v>45.313200000000002</v>
      </c>
      <c r="F40" s="371">
        <v>45.316200000000002</v>
      </c>
      <c r="G40" s="407">
        <f t="shared" si="4"/>
        <v>79.700000000002547</v>
      </c>
      <c r="H40" s="408">
        <f t="shared" si="5"/>
        <v>3.0000000000001137E-3</v>
      </c>
      <c r="I40" s="374" t="s">
        <v>253</v>
      </c>
      <c r="J40" s="409">
        <f t="shared" si="6"/>
        <v>1594.0000000000509</v>
      </c>
      <c r="K40" s="375">
        <f t="shared" si="7"/>
        <v>1594.0000000000509</v>
      </c>
      <c r="L40" s="411"/>
      <c r="M40" s="374"/>
      <c r="N40" s="390"/>
      <c r="O40" s="390"/>
      <c r="P40" s="390"/>
      <c r="Q40" s="390"/>
    </row>
    <row r="41" spans="1:17" ht="15" customHeight="1" x14ac:dyDescent="0.25">
      <c r="A41" s="102">
        <v>45730.393748784722</v>
      </c>
      <c r="B41" s="104" t="s">
        <v>97</v>
      </c>
      <c r="C41" s="370">
        <v>50</v>
      </c>
      <c r="D41" s="371">
        <v>23.573599999999999</v>
      </c>
      <c r="E41" s="371">
        <v>23.692799999999998</v>
      </c>
      <c r="F41" s="371">
        <v>23.693049999999999</v>
      </c>
      <c r="G41" s="407">
        <f t="shared" si="4"/>
        <v>119.4500000000005</v>
      </c>
      <c r="H41" s="408">
        <f t="shared" si="5"/>
        <v>2.5000000000119371E-4</v>
      </c>
      <c r="I41" s="374" t="s">
        <v>253</v>
      </c>
      <c r="J41" s="409">
        <f t="shared" si="6"/>
        <v>2389.00000000001</v>
      </c>
      <c r="K41" s="375">
        <f t="shared" si="7"/>
        <v>2389.00000000001</v>
      </c>
      <c r="L41" s="411"/>
      <c r="M41" s="374"/>
      <c r="N41" s="390"/>
      <c r="O41" s="390"/>
      <c r="P41" s="390"/>
      <c r="Q41" s="390"/>
    </row>
    <row r="42" spans="1:17" ht="15" customHeight="1" x14ac:dyDescent="0.25">
      <c r="A42" s="102">
        <v>45730.395137615742</v>
      </c>
      <c r="B42" s="104" t="s">
        <v>99</v>
      </c>
      <c r="C42" s="370">
        <v>100</v>
      </c>
      <c r="D42" s="371">
        <v>23.573599999999999</v>
      </c>
      <c r="E42" s="371">
        <v>23.855399999999999</v>
      </c>
      <c r="F42" s="371">
        <v>23.856000000000002</v>
      </c>
      <c r="G42" s="407">
        <f t="shared" si="4"/>
        <v>282.40000000000265</v>
      </c>
      <c r="H42" s="408">
        <f t="shared" si="5"/>
        <v>6.0000000000215437E-4</v>
      </c>
      <c r="I42" s="374" t="s">
        <v>253</v>
      </c>
      <c r="J42" s="409">
        <f t="shared" si="6"/>
        <v>2824.0000000000268</v>
      </c>
      <c r="K42" s="375">
        <f t="shared" si="7"/>
        <v>2824.0000000000268</v>
      </c>
      <c r="L42" s="411"/>
      <c r="M42" s="374"/>
      <c r="N42" s="390"/>
      <c r="O42" s="390"/>
      <c r="P42" s="390"/>
      <c r="Q42" s="390"/>
    </row>
    <row r="43" spans="1:17" ht="15" customHeight="1" thickBot="1" x14ac:dyDescent="0.3">
      <c r="A43" s="102">
        <v>45730.396526446762</v>
      </c>
      <c r="B43" s="104" t="s">
        <v>101</v>
      </c>
      <c r="C43" s="370">
        <v>100</v>
      </c>
      <c r="D43" s="371">
        <v>45.2654</v>
      </c>
      <c r="E43" s="371">
        <v>45.364899999999999</v>
      </c>
      <c r="F43" s="371">
        <v>45.365200000000002</v>
      </c>
      <c r="G43" s="407">
        <f t="shared" si="4"/>
        <v>99.800000000001887</v>
      </c>
      <c r="H43" s="408">
        <f t="shared" si="5"/>
        <v>3.0000000000285354E-4</v>
      </c>
      <c r="I43" s="374" t="s">
        <v>253</v>
      </c>
      <c r="J43" s="409">
        <f t="shared" si="6"/>
        <v>998.00000000001887</v>
      </c>
      <c r="K43" s="375">
        <f t="shared" si="7"/>
        <v>998.00000000001887</v>
      </c>
      <c r="L43" s="411"/>
      <c r="M43" s="374"/>
      <c r="N43" s="390"/>
      <c r="O43" s="390"/>
      <c r="P43" s="390"/>
      <c r="Q43" s="390"/>
    </row>
    <row r="44" spans="1:17" ht="14.45" customHeight="1" x14ac:dyDescent="0.25">
      <c r="A44" s="412" t="s">
        <v>354</v>
      </c>
      <c r="B44" s="1204"/>
      <c r="C44" s="1204"/>
      <c r="D44" s="1204"/>
      <c r="E44" s="1204"/>
      <c r="F44" s="1204"/>
      <c r="G44" s="1204"/>
      <c r="H44" s="1204"/>
      <c r="I44" s="1204"/>
      <c r="J44" s="1204"/>
      <c r="K44" s="1204"/>
      <c r="L44" s="1204"/>
      <c r="M44" s="1205"/>
      <c r="N44" s="390"/>
      <c r="O44" s="406"/>
      <c r="P44" s="406"/>
      <c r="Q44" s="406"/>
    </row>
    <row r="45" spans="1:17" ht="15" customHeight="1" thickBot="1" x14ac:dyDescent="0.3">
      <c r="A45" s="413"/>
      <c r="B45" s="1206"/>
      <c r="C45" s="1206"/>
      <c r="D45" s="1206"/>
      <c r="E45" s="1206"/>
      <c r="F45" s="1206"/>
      <c r="G45" s="1206"/>
      <c r="H45" s="1206"/>
      <c r="I45" s="1206"/>
      <c r="J45" s="1206"/>
      <c r="K45" s="1206"/>
      <c r="L45" s="1206"/>
      <c r="M45" s="1207"/>
      <c r="N45" s="390"/>
      <c r="O45" s="406"/>
      <c r="P45" s="406"/>
      <c r="Q45" s="406"/>
    </row>
    <row r="46" spans="1:17" x14ac:dyDescent="0.25">
      <c r="A46" s="1113"/>
      <c r="B46" s="1113"/>
      <c r="C46" s="1113"/>
      <c r="D46" s="1113"/>
      <c r="E46" s="1113"/>
      <c r="F46" s="1113"/>
      <c r="G46" s="1113"/>
      <c r="H46" s="1113"/>
      <c r="I46" s="1113"/>
      <c r="J46" s="1113"/>
      <c r="K46" s="1113"/>
      <c r="L46" s="1113"/>
      <c r="M46" s="1113"/>
      <c r="N46" s="390"/>
      <c r="O46" s="406"/>
      <c r="P46" s="406"/>
      <c r="Q46" s="406"/>
    </row>
    <row r="47" spans="1:17" x14ac:dyDescent="0.25">
      <c r="A47" s="1113"/>
      <c r="B47" s="1113"/>
      <c r="C47" s="1113"/>
      <c r="D47" s="1113"/>
      <c r="E47" s="1113"/>
      <c r="F47" s="1113"/>
      <c r="G47" s="1113"/>
      <c r="H47" s="1113"/>
      <c r="I47" s="1113"/>
      <c r="J47" s="1113"/>
      <c r="K47" s="1113"/>
      <c r="L47" s="1113"/>
      <c r="M47" s="1113"/>
      <c r="N47" s="390"/>
      <c r="O47" s="406"/>
      <c r="P47" s="406"/>
      <c r="Q47" s="406"/>
    </row>
    <row r="48" spans="1:17" x14ac:dyDescent="0.25">
      <c r="A48" s="41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0"/>
      <c r="N48" s="390"/>
      <c r="O48" s="390"/>
      <c r="P48" s="390"/>
      <c r="Q48" s="390"/>
    </row>
    <row r="49" spans="1:17" x14ac:dyDescent="0.25">
      <c r="A49" s="414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0"/>
      <c r="N49" s="390"/>
      <c r="O49" s="390"/>
      <c r="P49" s="390"/>
      <c r="Q49" s="390"/>
    </row>
    <row r="50" spans="1:17" x14ac:dyDescent="0.25">
      <c r="A50" s="414"/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0"/>
      <c r="N50" s="390"/>
      <c r="O50" s="390"/>
      <c r="P50" s="390"/>
      <c r="Q50" s="390"/>
    </row>
    <row r="51" spans="1:17" x14ac:dyDescent="0.25">
      <c r="A51" s="414"/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0"/>
      <c r="N51" s="390"/>
      <c r="O51" s="390"/>
      <c r="P51" s="390"/>
      <c r="Q51" s="390"/>
    </row>
    <row r="52" spans="1:17" x14ac:dyDescent="0.25">
      <c r="A52" s="414"/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0"/>
      <c r="N52" s="390"/>
      <c r="O52" s="390"/>
      <c r="P52" s="390"/>
      <c r="Q52" s="390"/>
    </row>
    <row r="53" spans="1:17" x14ac:dyDescent="0.25">
      <c r="A53" s="41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0"/>
      <c r="N53" s="390"/>
      <c r="O53" s="390"/>
      <c r="P53" s="390"/>
      <c r="Q53" s="390"/>
    </row>
    <row r="54" spans="1:17" x14ac:dyDescent="0.25">
      <c r="A54" s="414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0"/>
      <c r="N54" s="390"/>
      <c r="O54" s="390"/>
      <c r="P54" s="390"/>
      <c r="Q54" s="390"/>
    </row>
    <row r="55" spans="1:17" x14ac:dyDescent="0.25">
      <c r="A55" s="41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0"/>
      <c r="N55" s="390"/>
      <c r="O55" s="390"/>
      <c r="P55" s="390"/>
      <c r="Q55" s="390"/>
    </row>
    <row r="56" spans="1:17" x14ac:dyDescent="0.25">
      <c r="A56" s="414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0"/>
      <c r="N56" s="390"/>
      <c r="O56" s="390"/>
      <c r="P56" s="390"/>
      <c r="Q56" s="390"/>
    </row>
    <row r="57" spans="1:17" x14ac:dyDescent="0.25">
      <c r="A57" s="414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0"/>
      <c r="N57" s="390"/>
      <c r="O57" s="390"/>
      <c r="P57" s="390"/>
      <c r="Q57" s="390"/>
    </row>
    <row r="58" spans="1:17" x14ac:dyDescent="0.25">
      <c r="A58" s="414"/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0"/>
      <c r="N58" s="390"/>
      <c r="O58" s="390"/>
      <c r="P58" s="390"/>
      <c r="Q58" s="390"/>
    </row>
    <row r="59" spans="1:17" x14ac:dyDescent="0.25">
      <c r="A59" s="414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0"/>
      <c r="N59" s="390"/>
      <c r="O59" s="390"/>
      <c r="P59" s="390"/>
      <c r="Q59" s="390"/>
    </row>
    <row r="60" spans="1:17" x14ac:dyDescent="0.25">
      <c r="A60" s="414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0"/>
      <c r="N60" s="390"/>
      <c r="O60" s="390"/>
      <c r="P60" s="390"/>
      <c r="Q60" s="390"/>
    </row>
    <row r="61" spans="1:17" x14ac:dyDescent="0.25">
      <c r="A61" s="41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0"/>
      <c r="N61" s="390"/>
      <c r="O61" s="390"/>
      <c r="P61" s="390"/>
      <c r="Q61" s="390"/>
    </row>
    <row r="62" spans="1:17" x14ac:dyDescent="0.25">
      <c r="A62" s="414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0"/>
      <c r="N62" s="390"/>
      <c r="O62" s="390"/>
      <c r="P62" s="390"/>
      <c r="Q62" s="390"/>
    </row>
    <row r="63" spans="1:17" x14ac:dyDescent="0.25">
      <c r="A63" s="41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0"/>
      <c r="N63" s="390"/>
      <c r="O63" s="390"/>
      <c r="P63" s="390"/>
      <c r="Q63" s="390"/>
    </row>
    <row r="64" spans="1:17" x14ac:dyDescent="0.25">
      <c r="A64" s="414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0"/>
      <c r="N64" s="390"/>
      <c r="O64" s="390"/>
      <c r="P64" s="390"/>
      <c r="Q64" s="390"/>
    </row>
    <row r="65" spans="1:17" x14ac:dyDescent="0.25">
      <c r="A65" s="414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0"/>
      <c r="N65" s="390"/>
      <c r="O65" s="390"/>
      <c r="P65" s="390"/>
      <c r="Q65" s="390"/>
    </row>
    <row r="66" spans="1:17" x14ac:dyDescent="0.25">
      <c r="A66" s="414"/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0"/>
      <c r="N66" s="390"/>
      <c r="O66" s="390"/>
      <c r="P66" s="390"/>
      <c r="Q66" s="390"/>
    </row>
    <row r="67" spans="1:17" x14ac:dyDescent="0.25">
      <c r="A67" s="414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0"/>
      <c r="N67" s="390"/>
      <c r="O67" s="390"/>
      <c r="P67" s="390"/>
      <c r="Q67" s="390"/>
    </row>
    <row r="68" spans="1:17" x14ac:dyDescent="0.25">
      <c r="A68" s="414"/>
      <c r="B68" s="395"/>
      <c r="C68" s="395"/>
      <c r="D68" s="395"/>
      <c r="E68" s="395"/>
      <c r="F68" s="395"/>
      <c r="G68" s="395"/>
      <c r="H68" s="395"/>
      <c r="I68" s="395"/>
      <c r="J68" s="395"/>
      <c r="K68" s="395"/>
      <c r="L68" s="395"/>
      <c r="M68" s="390"/>
      <c r="N68" s="390"/>
      <c r="O68" s="390"/>
      <c r="P68" s="390"/>
      <c r="Q68" s="390"/>
    </row>
    <row r="69" spans="1:17" x14ac:dyDescent="0.25">
      <c r="A69" s="414"/>
      <c r="B69" s="395"/>
      <c r="C69" s="395"/>
      <c r="D69" s="395"/>
      <c r="E69" s="395"/>
      <c r="F69" s="395"/>
      <c r="G69" s="395"/>
      <c r="H69" s="395"/>
      <c r="I69" s="395"/>
      <c r="J69" s="395"/>
      <c r="K69" s="395"/>
      <c r="L69" s="395"/>
      <c r="M69" s="390"/>
      <c r="N69" s="390"/>
      <c r="O69" s="390"/>
      <c r="P69" s="390"/>
      <c r="Q69" s="390"/>
    </row>
    <row r="70" spans="1:17" x14ac:dyDescent="0.25">
      <c r="A70" s="414"/>
      <c r="B70" s="395"/>
      <c r="C70" s="395"/>
      <c r="D70" s="395"/>
      <c r="E70" s="395"/>
      <c r="F70" s="395"/>
      <c r="G70" s="395"/>
      <c r="H70" s="395"/>
      <c r="I70" s="395"/>
      <c r="J70" s="395"/>
      <c r="K70" s="395"/>
      <c r="L70" s="395"/>
      <c r="M70" s="390"/>
      <c r="N70" s="390"/>
      <c r="O70" s="390"/>
      <c r="P70" s="390"/>
      <c r="Q70" s="390"/>
    </row>
    <row r="71" spans="1:17" x14ac:dyDescent="0.25">
      <c r="A71" s="414"/>
      <c r="B71" s="395"/>
      <c r="C71" s="395"/>
      <c r="D71" s="395"/>
      <c r="E71" s="395"/>
      <c r="F71" s="395"/>
      <c r="G71" s="395"/>
      <c r="H71" s="395"/>
      <c r="I71" s="395"/>
      <c r="J71" s="395"/>
      <c r="K71" s="395"/>
      <c r="L71" s="395"/>
      <c r="M71" s="390"/>
      <c r="N71" s="390"/>
      <c r="O71" s="390"/>
      <c r="P71" s="390"/>
      <c r="Q71" s="390"/>
    </row>
    <row r="72" spans="1:17" x14ac:dyDescent="0.25">
      <c r="A72" s="414"/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0"/>
      <c r="N72" s="390"/>
      <c r="O72" s="390"/>
      <c r="P72" s="390"/>
      <c r="Q72" s="390"/>
    </row>
    <row r="73" spans="1:17" x14ac:dyDescent="0.25">
      <c r="A73" s="414"/>
      <c r="B73" s="395"/>
      <c r="C73" s="395"/>
      <c r="D73" s="395"/>
      <c r="E73" s="395"/>
      <c r="F73" s="395"/>
      <c r="G73" s="395"/>
      <c r="H73" s="395"/>
      <c r="I73" s="395"/>
      <c r="J73" s="395"/>
      <c r="K73" s="395"/>
      <c r="L73" s="395"/>
      <c r="M73" s="390"/>
      <c r="N73" s="390"/>
      <c r="O73" s="390"/>
      <c r="P73" s="390"/>
      <c r="Q73" s="390"/>
    </row>
    <row r="74" spans="1:17" x14ac:dyDescent="0.25">
      <c r="A74" s="414"/>
      <c r="B74" s="395"/>
      <c r="C74" s="395"/>
      <c r="D74" s="395"/>
      <c r="E74" s="395"/>
      <c r="F74" s="395"/>
      <c r="G74" s="395"/>
      <c r="H74" s="395"/>
      <c r="I74" s="395"/>
      <c r="J74" s="395"/>
      <c r="K74" s="395"/>
      <c r="L74" s="395"/>
      <c r="M74" s="390"/>
      <c r="N74" s="390"/>
      <c r="O74" s="390"/>
      <c r="P74" s="390"/>
      <c r="Q74" s="390"/>
    </row>
    <row r="75" spans="1:17" x14ac:dyDescent="0.25">
      <c r="A75" s="414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0"/>
      <c r="N75" s="390"/>
      <c r="O75" s="390"/>
      <c r="P75" s="390"/>
      <c r="Q75" s="390"/>
    </row>
    <row r="76" spans="1:17" x14ac:dyDescent="0.25">
      <c r="A76" s="414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0"/>
      <c r="N76" s="390"/>
      <c r="O76" s="390"/>
      <c r="P76" s="390"/>
      <c r="Q76" s="390"/>
    </row>
    <row r="77" spans="1:17" x14ac:dyDescent="0.25">
      <c r="A77" s="414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0"/>
      <c r="N77" s="390"/>
      <c r="O77" s="390"/>
      <c r="P77" s="390"/>
      <c r="Q77" s="390"/>
    </row>
    <row r="78" spans="1:17" x14ac:dyDescent="0.25">
      <c r="A78" s="414"/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0"/>
      <c r="N78" s="390"/>
      <c r="O78" s="390"/>
      <c r="P78" s="390"/>
      <c r="Q78" s="390"/>
    </row>
    <row r="79" spans="1:17" x14ac:dyDescent="0.25">
      <c r="A79" s="414"/>
      <c r="B79" s="395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0"/>
      <c r="N79" s="390"/>
      <c r="O79" s="390"/>
      <c r="P79" s="390"/>
      <c r="Q79" s="390"/>
    </row>
    <row r="80" spans="1:17" x14ac:dyDescent="0.25">
      <c r="A80" s="414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0"/>
      <c r="N80" s="390"/>
      <c r="O80" s="390"/>
      <c r="P80" s="390"/>
      <c r="Q80" s="390"/>
    </row>
    <row r="81" spans="1:17" x14ac:dyDescent="0.25">
      <c r="A81" s="414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0"/>
      <c r="N81" s="390"/>
      <c r="O81" s="390"/>
      <c r="P81" s="390"/>
      <c r="Q81" s="390"/>
    </row>
    <row r="82" spans="1:17" x14ac:dyDescent="0.25">
      <c r="A82" s="414"/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0"/>
      <c r="N82" s="390"/>
      <c r="O82" s="390"/>
      <c r="P82" s="390"/>
      <c r="Q82" s="390"/>
    </row>
    <row r="83" spans="1:17" x14ac:dyDescent="0.25">
      <c r="A83" s="414"/>
      <c r="B83" s="395"/>
      <c r="C83" s="395"/>
      <c r="D83" s="395"/>
      <c r="E83" s="395"/>
      <c r="F83" s="395"/>
      <c r="G83" s="395"/>
      <c r="H83" s="395"/>
      <c r="I83" s="395"/>
      <c r="J83" s="395"/>
      <c r="K83" s="395"/>
      <c r="L83" s="395"/>
      <c r="M83" s="390"/>
      <c r="N83" s="390"/>
      <c r="O83" s="390"/>
      <c r="P83" s="390"/>
      <c r="Q83" s="390"/>
    </row>
    <row r="84" spans="1:17" x14ac:dyDescent="0.25">
      <c r="A84" s="414"/>
      <c r="B84" s="395"/>
      <c r="C84" s="395"/>
      <c r="D84" s="395"/>
      <c r="E84" s="395"/>
      <c r="F84" s="395"/>
      <c r="G84" s="395"/>
      <c r="H84" s="395"/>
      <c r="I84" s="395"/>
      <c r="J84" s="395"/>
      <c r="K84" s="395"/>
      <c r="L84" s="395"/>
      <c r="M84" s="390"/>
      <c r="N84" s="390"/>
      <c r="O84" s="390"/>
      <c r="P84" s="390"/>
      <c r="Q84" s="390"/>
    </row>
    <row r="85" spans="1:17" x14ac:dyDescent="0.25">
      <c r="A85" s="414"/>
      <c r="B85" s="395"/>
      <c r="C85" s="395"/>
      <c r="D85" s="395"/>
      <c r="E85" s="395"/>
      <c r="F85" s="395"/>
      <c r="G85" s="395"/>
      <c r="H85" s="395"/>
      <c r="I85" s="395"/>
      <c r="J85" s="395"/>
      <c r="K85" s="395"/>
      <c r="L85" s="395"/>
      <c r="M85" s="390"/>
      <c r="N85" s="390"/>
      <c r="O85" s="390"/>
      <c r="P85" s="390"/>
      <c r="Q85" s="390"/>
    </row>
    <row r="86" spans="1:17" x14ac:dyDescent="0.25">
      <c r="A86" s="41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0"/>
      <c r="N86" s="390"/>
      <c r="O86" s="390"/>
      <c r="P86" s="390"/>
      <c r="Q86" s="390"/>
    </row>
    <row r="87" spans="1:17" x14ac:dyDescent="0.25">
      <c r="A87" s="41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0"/>
      <c r="N87" s="390"/>
      <c r="O87" s="390"/>
      <c r="P87" s="390"/>
      <c r="Q87" s="390"/>
    </row>
    <row r="88" spans="1:17" x14ac:dyDescent="0.25">
      <c r="A88" s="41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0"/>
      <c r="N88" s="390"/>
      <c r="O88" s="390"/>
      <c r="P88" s="390"/>
      <c r="Q88" s="390"/>
    </row>
    <row r="89" spans="1:17" x14ac:dyDescent="0.25">
      <c r="A89" s="414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0"/>
      <c r="N89" s="390"/>
      <c r="O89" s="390"/>
      <c r="P89" s="390"/>
      <c r="Q89" s="390"/>
    </row>
    <row r="90" spans="1:17" x14ac:dyDescent="0.25">
      <c r="A90" s="414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0"/>
      <c r="N90" s="390"/>
      <c r="O90" s="390"/>
      <c r="P90" s="390"/>
      <c r="Q90" s="390"/>
    </row>
    <row r="91" spans="1:17" x14ac:dyDescent="0.25">
      <c r="A91" s="414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0"/>
      <c r="N91" s="390"/>
      <c r="O91" s="390"/>
      <c r="P91" s="390"/>
      <c r="Q91" s="390"/>
    </row>
    <row r="92" spans="1:17" x14ac:dyDescent="0.25">
      <c r="A92" s="41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0"/>
      <c r="N92" s="390"/>
      <c r="O92" s="390"/>
      <c r="P92" s="390"/>
      <c r="Q92" s="390"/>
    </row>
    <row r="93" spans="1:17" x14ac:dyDescent="0.25">
      <c r="A93" s="41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0"/>
      <c r="N93" s="390"/>
      <c r="O93" s="390"/>
      <c r="P93" s="390"/>
      <c r="Q93" s="390"/>
    </row>
    <row r="94" spans="1:17" x14ac:dyDescent="0.25">
      <c r="A94" s="41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0"/>
      <c r="N94" s="390"/>
      <c r="O94" s="390"/>
      <c r="P94" s="390"/>
      <c r="Q94" s="390"/>
    </row>
    <row r="95" spans="1:17" x14ac:dyDescent="0.25">
      <c r="A95" s="414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0"/>
      <c r="N95" s="390"/>
      <c r="O95" s="390"/>
      <c r="P95" s="390"/>
      <c r="Q95" s="390"/>
    </row>
    <row r="96" spans="1:17" x14ac:dyDescent="0.25">
      <c r="A96" s="414"/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0"/>
      <c r="N96" s="390"/>
      <c r="O96" s="390"/>
      <c r="P96" s="390"/>
      <c r="Q96" s="390"/>
    </row>
    <row r="97" spans="1:17" x14ac:dyDescent="0.25">
      <c r="A97" s="414"/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0"/>
      <c r="N97" s="390"/>
      <c r="O97" s="390"/>
      <c r="P97" s="390"/>
      <c r="Q97" s="390"/>
    </row>
    <row r="98" spans="1:17" x14ac:dyDescent="0.25">
      <c r="A98" s="414"/>
      <c r="B98" s="395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0"/>
      <c r="N98" s="390"/>
      <c r="O98" s="390"/>
      <c r="P98" s="390"/>
      <c r="Q98" s="390"/>
    </row>
    <row r="99" spans="1:17" x14ac:dyDescent="0.25">
      <c r="A99" s="414"/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0"/>
      <c r="N99" s="390"/>
      <c r="O99" s="390"/>
      <c r="P99" s="390"/>
      <c r="Q99" s="390"/>
    </row>
    <row r="100" spans="1:17" x14ac:dyDescent="0.25">
      <c r="A100" s="414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0"/>
      <c r="N100" s="390"/>
      <c r="O100" s="390"/>
      <c r="P100" s="390"/>
      <c r="Q100" s="390"/>
    </row>
    <row r="101" spans="1:17" x14ac:dyDescent="0.25">
      <c r="A101" s="414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0"/>
      <c r="N101" s="390"/>
      <c r="O101" s="390"/>
      <c r="P101" s="390"/>
      <c r="Q101" s="390"/>
    </row>
    <row r="102" spans="1:17" x14ac:dyDescent="0.25">
      <c r="A102" s="414"/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0"/>
      <c r="N102" s="390"/>
      <c r="O102" s="390"/>
      <c r="P102" s="390"/>
      <c r="Q102" s="390"/>
    </row>
    <row r="103" spans="1:17" x14ac:dyDescent="0.25">
      <c r="A103" s="41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0"/>
      <c r="N103" s="390"/>
      <c r="O103" s="390"/>
      <c r="P103" s="390"/>
      <c r="Q103" s="390"/>
    </row>
    <row r="104" spans="1:17" x14ac:dyDescent="0.25">
      <c r="A104" s="41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0"/>
      <c r="N104" s="390"/>
      <c r="O104" s="390"/>
      <c r="P104" s="390"/>
      <c r="Q104" s="390"/>
    </row>
    <row r="105" spans="1:17" x14ac:dyDescent="0.25">
      <c r="A105" s="414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0"/>
      <c r="N105" s="390"/>
      <c r="O105" s="390"/>
      <c r="P105" s="390"/>
      <c r="Q105" s="390"/>
    </row>
    <row r="106" spans="1:17" x14ac:dyDescent="0.25">
      <c r="A106" s="414"/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0"/>
      <c r="N106" s="390"/>
      <c r="O106" s="390"/>
      <c r="P106" s="390"/>
      <c r="Q106" s="390"/>
    </row>
    <row r="107" spans="1:17" x14ac:dyDescent="0.25">
      <c r="A107" s="414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0"/>
      <c r="N107" s="390"/>
      <c r="O107" s="390"/>
      <c r="P107" s="390"/>
      <c r="Q107" s="390"/>
    </row>
    <row r="108" spans="1:17" x14ac:dyDescent="0.25">
      <c r="A108" s="41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0"/>
      <c r="N108" s="390"/>
      <c r="O108" s="390"/>
      <c r="P108" s="390"/>
      <c r="Q108" s="390"/>
    </row>
    <row r="109" spans="1:17" x14ac:dyDescent="0.25">
      <c r="A109" s="414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0"/>
      <c r="N109" s="390"/>
      <c r="O109" s="390"/>
      <c r="P109" s="390"/>
      <c r="Q109" s="390"/>
    </row>
    <row r="110" spans="1:17" x14ac:dyDescent="0.25">
      <c r="A110" s="414"/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0"/>
      <c r="N110" s="390"/>
      <c r="O110" s="390"/>
      <c r="P110" s="390"/>
      <c r="Q110" s="390"/>
    </row>
    <row r="111" spans="1:17" x14ac:dyDescent="0.25">
      <c r="A111" s="414"/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0"/>
      <c r="N111" s="390"/>
      <c r="O111" s="390"/>
      <c r="P111" s="390"/>
      <c r="Q111" s="390"/>
    </row>
    <row r="112" spans="1:17" x14ac:dyDescent="0.25">
      <c r="A112" s="414"/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0"/>
      <c r="N112" s="390"/>
      <c r="O112" s="390"/>
      <c r="P112" s="390"/>
      <c r="Q112" s="390"/>
    </row>
    <row r="113" spans="1:17" x14ac:dyDescent="0.25">
      <c r="A113" s="414"/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0"/>
      <c r="N113" s="390"/>
      <c r="O113" s="390"/>
      <c r="P113" s="390"/>
      <c r="Q113" s="390"/>
    </row>
    <row r="114" spans="1:17" x14ac:dyDescent="0.25">
      <c r="A114" s="414"/>
      <c r="B114" s="395"/>
      <c r="C114" s="395"/>
      <c r="D114" s="395"/>
      <c r="E114" s="395"/>
      <c r="F114" s="395"/>
      <c r="G114" s="395"/>
      <c r="H114" s="395"/>
      <c r="I114" s="395"/>
      <c r="J114" s="395"/>
      <c r="K114" s="395"/>
      <c r="L114" s="395"/>
      <c r="M114" s="390"/>
      <c r="N114" s="390"/>
      <c r="O114" s="390"/>
      <c r="P114" s="390"/>
      <c r="Q114" s="390"/>
    </row>
    <row r="115" spans="1:17" x14ac:dyDescent="0.25">
      <c r="A115" s="414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0"/>
      <c r="N115" s="390"/>
      <c r="O115" s="390"/>
      <c r="P115" s="390"/>
      <c r="Q115" s="390"/>
    </row>
    <row r="116" spans="1:17" x14ac:dyDescent="0.25">
      <c r="A116" s="414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0"/>
      <c r="N116" s="390"/>
      <c r="O116" s="390"/>
      <c r="P116" s="390"/>
      <c r="Q116" s="390"/>
    </row>
    <row r="117" spans="1:17" x14ac:dyDescent="0.25">
      <c r="A117" s="414"/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0"/>
      <c r="N117" s="390"/>
      <c r="O117" s="390"/>
      <c r="P117" s="390"/>
      <c r="Q117" s="390"/>
    </row>
    <row r="118" spans="1:17" x14ac:dyDescent="0.25">
      <c r="A118" s="414"/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0"/>
      <c r="N118" s="390"/>
      <c r="O118" s="390"/>
      <c r="P118" s="390"/>
      <c r="Q118" s="390"/>
    </row>
    <row r="119" spans="1:17" x14ac:dyDescent="0.25">
      <c r="A119" s="414"/>
      <c r="B119" s="395"/>
      <c r="C119" s="395"/>
      <c r="D119" s="395"/>
      <c r="E119" s="395"/>
      <c r="F119" s="395"/>
      <c r="G119" s="395"/>
      <c r="H119" s="395"/>
      <c r="I119" s="395"/>
      <c r="J119" s="395"/>
      <c r="K119" s="395"/>
      <c r="L119" s="395"/>
      <c r="M119" s="390"/>
      <c r="N119" s="390"/>
      <c r="O119" s="390"/>
      <c r="P119" s="390"/>
      <c r="Q119" s="390"/>
    </row>
    <row r="120" spans="1:17" x14ac:dyDescent="0.25">
      <c r="A120" s="414"/>
      <c r="B120" s="395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  <c r="M120" s="390"/>
      <c r="N120" s="390"/>
      <c r="O120" s="390"/>
      <c r="P120" s="390"/>
      <c r="Q120" s="390"/>
    </row>
    <row r="121" spans="1:17" x14ac:dyDescent="0.25">
      <c r="A121" s="41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0"/>
      <c r="N121" s="390"/>
      <c r="O121" s="390"/>
      <c r="P121" s="390"/>
      <c r="Q121" s="390"/>
    </row>
    <row r="122" spans="1:17" x14ac:dyDescent="0.25">
      <c r="A122" s="41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0"/>
      <c r="N122" s="390"/>
      <c r="O122" s="390"/>
      <c r="P122" s="390"/>
      <c r="Q122" s="390"/>
    </row>
    <row r="123" spans="1:17" x14ac:dyDescent="0.25">
      <c r="A123" s="414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0"/>
      <c r="N123" s="390"/>
      <c r="O123" s="390"/>
      <c r="P123" s="390"/>
      <c r="Q123" s="390"/>
    </row>
    <row r="124" spans="1:17" x14ac:dyDescent="0.25">
      <c r="A124" s="414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0"/>
      <c r="N124" s="390"/>
      <c r="O124" s="390"/>
      <c r="P124" s="390"/>
      <c r="Q124" s="390"/>
    </row>
    <row r="125" spans="1:17" x14ac:dyDescent="0.25">
      <c r="A125" s="414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0"/>
      <c r="N125" s="390"/>
      <c r="O125" s="390"/>
      <c r="P125" s="390"/>
      <c r="Q125" s="390"/>
    </row>
    <row r="126" spans="1:17" x14ac:dyDescent="0.25">
      <c r="A126" s="41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0"/>
      <c r="N126" s="390"/>
      <c r="O126" s="390"/>
      <c r="P126" s="390"/>
      <c r="Q126" s="390"/>
    </row>
    <row r="127" spans="1:17" x14ac:dyDescent="0.25">
      <c r="A127" s="414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0"/>
      <c r="N127" s="390"/>
      <c r="O127" s="390"/>
      <c r="P127" s="390"/>
      <c r="Q127" s="390"/>
    </row>
    <row r="128" spans="1:17" x14ac:dyDescent="0.25">
      <c r="A128" s="414"/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0"/>
      <c r="N128" s="390"/>
      <c r="O128" s="390"/>
      <c r="P128" s="390"/>
      <c r="Q128" s="390"/>
    </row>
    <row r="129" spans="1:17" x14ac:dyDescent="0.25">
      <c r="A129" s="41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0"/>
      <c r="N129" s="390"/>
      <c r="O129" s="390"/>
      <c r="P129" s="390"/>
      <c r="Q129" s="390"/>
    </row>
    <row r="130" spans="1:17" x14ac:dyDescent="0.25">
      <c r="A130" s="41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0"/>
      <c r="N130" s="390"/>
      <c r="O130" s="390"/>
      <c r="P130" s="390"/>
      <c r="Q130" s="390"/>
    </row>
    <row r="131" spans="1:17" x14ac:dyDescent="0.25">
      <c r="A131" s="414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0"/>
      <c r="N131" s="390"/>
      <c r="O131" s="390"/>
      <c r="P131" s="390"/>
      <c r="Q131" s="390"/>
    </row>
    <row r="132" spans="1:17" x14ac:dyDescent="0.25">
      <c r="A132" s="414"/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0"/>
      <c r="N132" s="390"/>
      <c r="O132" s="390"/>
      <c r="P132" s="390"/>
      <c r="Q132" s="390"/>
    </row>
    <row r="133" spans="1:17" x14ac:dyDescent="0.25">
      <c r="A133" s="414"/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0"/>
      <c r="N133" s="390"/>
      <c r="O133" s="390"/>
      <c r="P133" s="390"/>
      <c r="Q133" s="390"/>
    </row>
    <row r="134" spans="1:17" x14ac:dyDescent="0.25">
      <c r="A134" s="41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0"/>
      <c r="N134" s="390"/>
      <c r="O134" s="390"/>
      <c r="P134" s="390"/>
      <c r="Q134" s="390"/>
    </row>
    <row r="135" spans="1:17" x14ac:dyDescent="0.25">
      <c r="A135" s="414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0"/>
      <c r="N135" s="390"/>
      <c r="O135" s="390"/>
      <c r="P135" s="390"/>
      <c r="Q135" s="390"/>
    </row>
    <row r="136" spans="1:17" x14ac:dyDescent="0.25">
      <c r="A136" s="414"/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0"/>
      <c r="N136" s="390"/>
      <c r="O136" s="390"/>
      <c r="P136" s="390"/>
      <c r="Q136" s="390"/>
    </row>
    <row r="137" spans="1:17" x14ac:dyDescent="0.25">
      <c r="A137" s="414"/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0"/>
      <c r="N137" s="390"/>
      <c r="O137" s="390"/>
      <c r="P137" s="390"/>
      <c r="Q137" s="390"/>
    </row>
    <row r="138" spans="1:17" x14ac:dyDescent="0.25">
      <c r="A138" s="41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0"/>
      <c r="N138" s="390"/>
      <c r="O138" s="390"/>
      <c r="P138" s="390"/>
      <c r="Q138" s="390"/>
    </row>
    <row r="139" spans="1:17" x14ac:dyDescent="0.25">
      <c r="A139" s="41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0"/>
      <c r="N139" s="390"/>
      <c r="O139" s="390"/>
      <c r="P139" s="390"/>
      <c r="Q139" s="390"/>
    </row>
    <row r="140" spans="1:17" x14ac:dyDescent="0.25">
      <c r="A140" s="414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0"/>
      <c r="N140" s="390"/>
      <c r="O140" s="390"/>
      <c r="P140" s="390"/>
      <c r="Q140" s="390"/>
    </row>
    <row r="141" spans="1:17" x14ac:dyDescent="0.25">
      <c r="A141" s="414"/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0"/>
      <c r="N141" s="390"/>
      <c r="O141" s="390"/>
      <c r="P141" s="390"/>
      <c r="Q141" s="390"/>
    </row>
    <row r="142" spans="1:17" x14ac:dyDescent="0.25">
      <c r="A142" s="414"/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0"/>
      <c r="N142" s="390"/>
      <c r="O142" s="390"/>
      <c r="P142" s="390"/>
      <c r="Q142" s="390"/>
    </row>
    <row r="143" spans="1:17" x14ac:dyDescent="0.25">
      <c r="A143" s="41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0"/>
      <c r="N143" s="390"/>
      <c r="O143" s="390"/>
      <c r="P143" s="390"/>
      <c r="Q143" s="390"/>
    </row>
    <row r="144" spans="1:17" x14ac:dyDescent="0.25">
      <c r="A144" s="414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0"/>
      <c r="N144" s="390"/>
      <c r="O144" s="390"/>
      <c r="P144" s="390"/>
      <c r="Q144" s="390"/>
    </row>
    <row r="145" spans="1:17" x14ac:dyDescent="0.25">
      <c r="A145" s="414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0"/>
      <c r="N145" s="390"/>
      <c r="O145" s="390"/>
      <c r="P145" s="390"/>
      <c r="Q145" s="390"/>
    </row>
    <row r="146" spans="1:17" x14ac:dyDescent="0.25">
      <c r="A146" s="414"/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0"/>
      <c r="N146" s="390"/>
      <c r="O146" s="390"/>
      <c r="P146" s="390"/>
      <c r="Q146" s="390"/>
    </row>
    <row r="147" spans="1:17" x14ac:dyDescent="0.25">
      <c r="A147" s="41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0"/>
      <c r="N147" s="390"/>
      <c r="O147" s="390"/>
      <c r="P147" s="390"/>
      <c r="Q147" s="390"/>
    </row>
    <row r="148" spans="1:17" x14ac:dyDescent="0.25">
      <c r="A148" s="41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0"/>
      <c r="N148" s="390"/>
      <c r="O148" s="390"/>
      <c r="P148" s="390"/>
      <c r="Q148" s="390"/>
    </row>
    <row r="149" spans="1:17" x14ac:dyDescent="0.25">
      <c r="A149" s="414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0"/>
      <c r="N149" s="390"/>
      <c r="O149" s="390"/>
      <c r="P149" s="390"/>
      <c r="Q149" s="390"/>
    </row>
    <row r="150" spans="1:17" x14ac:dyDescent="0.25">
      <c r="A150" s="414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0"/>
      <c r="N150" s="390"/>
      <c r="O150" s="390"/>
      <c r="P150" s="390"/>
      <c r="Q150" s="390"/>
    </row>
    <row r="151" spans="1:17" x14ac:dyDescent="0.25">
      <c r="A151" s="414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0"/>
      <c r="N151" s="390"/>
      <c r="O151" s="390"/>
      <c r="P151" s="390"/>
      <c r="Q151" s="390"/>
    </row>
    <row r="152" spans="1:17" x14ac:dyDescent="0.25">
      <c r="A152" s="41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0"/>
      <c r="N152" s="390"/>
      <c r="O152" s="390"/>
      <c r="P152" s="390"/>
      <c r="Q152" s="390"/>
    </row>
    <row r="153" spans="1:17" x14ac:dyDescent="0.25">
      <c r="A153" s="414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0"/>
      <c r="N153" s="390"/>
      <c r="O153" s="390"/>
      <c r="P153" s="390"/>
      <c r="Q153" s="390"/>
    </row>
    <row r="154" spans="1:17" x14ac:dyDescent="0.25">
      <c r="A154" s="414"/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0"/>
      <c r="N154" s="390"/>
      <c r="O154" s="390"/>
      <c r="P154" s="390"/>
      <c r="Q154" s="390"/>
    </row>
    <row r="155" spans="1:17" x14ac:dyDescent="0.25">
      <c r="A155" s="414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0"/>
      <c r="N155" s="390"/>
      <c r="O155" s="390"/>
      <c r="P155" s="390"/>
      <c r="Q155" s="390"/>
    </row>
    <row r="156" spans="1:17" x14ac:dyDescent="0.25">
      <c r="A156" s="414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0"/>
      <c r="N156" s="390"/>
      <c r="O156" s="390"/>
      <c r="P156" s="390"/>
      <c r="Q156" s="390"/>
    </row>
    <row r="157" spans="1:17" x14ac:dyDescent="0.25">
      <c r="A157" s="414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0"/>
      <c r="N157" s="390"/>
      <c r="O157" s="390"/>
      <c r="P157" s="390"/>
      <c r="Q157" s="390"/>
    </row>
    <row r="158" spans="1:17" x14ac:dyDescent="0.25">
      <c r="A158" s="414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0"/>
      <c r="N158" s="390"/>
      <c r="O158" s="390"/>
      <c r="P158" s="390"/>
      <c r="Q158" s="390"/>
    </row>
    <row r="159" spans="1:17" x14ac:dyDescent="0.25">
      <c r="A159" s="41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0"/>
      <c r="N159" s="390"/>
      <c r="O159" s="390"/>
      <c r="P159" s="390"/>
      <c r="Q159" s="390"/>
    </row>
    <row r="160" spans="1:17" x14ac:dyDescent="0.25">
      <c r="A160" s="41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0"/>
      <c r="N160" s="390"/>
      <c r="O160" s="390"/>
      <c r="P160" s="390"/>
      <c r="Q160" s="390"/>
    </row>
    <row r="161" spans="1:17" x14ac:dyDescent="0.25">
      <c r="A161" s="414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0"/>
      <c r="N161" s="390"/>
      <c r="O161" s="390"/>
      <c r="P161" s="390"/>
      <c r="Q161" s="390"/>
    </row>
    <row r="162" spans="1:17" x14ac:dyDescent="0.25">
      <c r="A162" s="414"/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0"/>
      <c r="N162" s="390"/>
      <c r="O162" s="390"/>
      <c r="P162" s="390"/>
      <c r="Q162" s="390"/>
    </row>
    <row r="163" spans="1:17" x14ac:dyDescent="0.25">
      <c r="A163" s="414"/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0"/>
      <c r="N163" s="390"/>
      <c r="O163" s="390"/>
      <c r="P163" s="390"/>
      <c r="Q163" s="390"/>
    </row>
    <row r="164" spans="1:17" x14ac:dyDescent="0.25">
      <c r="A164" s="41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0"/>
      <c r="N164" s="390"/>
      <c r="O164" s="390"/>
      <c r="P164" s="390"/>
      <c r="Q164" s="390"/>
    </row>
    <row r="165" spans="1:17" x14ac:dyDescent="0.25">
      <c r="A165" s="41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0"/>
      <c r="N165" s="390"/>
      <c r="O165" s="390"/>
      <c r="P165" s="390"/>
      <c r="Q165" s="390"/>
    </row>
    <row r="166" spans="1:17" x14ac:dyDescent="0.25">
      <c r="A166" s="41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0"/>
      <c r="N166" s="390"/>
      <c r="O166" s="390"/>
      <c r="P166" s="390"/>
      <c r="Q166" s="390"/>
    </row>
    <row r="167" spans="1:17" x14ac:dyDescent="0.25">
      <c r="A167" s="414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0"/>
      <c r="N167" s="390"/>
      <c r="O167" s="390"/>
      <c r="P167" s="390"/>
      <c r="Q167" s="390"/>
    </row>
    <row r="168" spans="1:17" x14ac:dyDescent="0.25">
      <c r="A168" s="414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0"/>
      <c r="N168" s="390"/>
      <c r="O168" s="390"/>
      <c r="P168" s="390"/>
      <c r="Q168" s="390"/>
    </row>
    <row r="169" spans="1:17" x14ac:dyDescent="0.25">
      <c r="A169" s="414"/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0"/>
      <c r="N169" s="390"/>
      <c r="O169" s="390"/>
      <c r="P169" s="390"/>
      <c r="Q169" s="390"/>
    </row>
    <row r="170" spans="1:17" x14ac:dyDescent="0.25">
      <c r="A170" s="41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0"/>
      <c r="N170" s="390"/>
      <c r="O170" s="390"/>
      <c r="P170" s="390"/>
      <c r="Q170" s="390"/>
    </row>
    <row r="171" spans="1:17" x14ac:dyDescent="0.25">
      <c r="A171" s="41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0"/>
      <c r="N171" s="390"/>
      <c r="O171" s="390"/>
      <c r="P171" s="390"/>
      <c r="Q171" s="390"/>
    </row>
    <row r="172" spans="1:17" x14ac:dyDescent="0.25">
      <c r="A172" s="414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0"/>
      <c r="N172" s="390"/>
      <c r="O172" s="390"/>
      <c r="P172" s="390"/>
      <c r="Q172" s="390"/>
    </row>
    <row r="173" spans="1:17" x14ac:dyDescent="0.25">
      <c r="A173" s="414"/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0"/>
      <c r="N173" s="390"/>
      <c r="O173" s="390"/>
      <c r="P173" s="390"/>
      <c r="Q173" s="390"/>
    </row>
    <row r="174" spans="1:17" x14ac:dyDescent="0.25">
      <c r="A174" s="414"/>
      <c r="B174" s="395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0"/>
      <c r="N174" s="390"/>
      <c r="O174" s="390"/>
      <c r="P174" s="390"/>
      <c r="Q174" s="390"/>
    </row>
    <row r="175" spans="1:17" x14ac:dyDescent="0.25">
      <c r="A175" s="41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0"/>
      <c r="N175" s="390"/>
      <c r="O175" s="390"/>
      <c r="P175" s="390"/>
      <c r="Q175" s="390"/>
    </row>
    <row r="176" spans="1:17" x14ac:dyDescent="0.25">
      <c r="A176" s="414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0"/>
      <c r="N176" s="390"/>
      <c r="O176" s="390"/>
      <c r="P176" s="390"/>
      <c r="Q176" s="390"/>
    </row>
    <row r="177" spans="1:17" x14ac:dyDescent="0.25">
      <c r="A177" s="414"/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0"/>
      <c r="N177" s="390"/>
      <c r="O177" s="390"/>
      <c r="P177" s="390"/>
      <c r="Q177" s="390"/>
    </row>
    <row r="178" spans="1:17" x14ac:dyDescent="0.25">
      <c r="A178" s="414"/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0"/>
      <c r="N178" s="390"/>
      <c r="O178" s="390"/>
      <c r="P178" s="390"/>
      <c r="Q178" s="390"/>
    </row>
    <row r="179" spans="1:17" x14ac:dyDescent="0.25">
      <c r="A179" s="414"/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0"/>
      <c r="N179" s="390"/>
      <c r="O179" s="390"/>
      <c r="P179" s="390"/>
      <c r="Q179" s="390"/>
    </row>
    <row r="180" spans="1:17" x14ac:dyDescent="0.25">
      <c r="A180" s="414"/>
      <c r="B180" s="395"/>
      <c r="C180" s="395"/>
      <c r="D180" s="395"/>
      <c r="E180" s="395"/>
      <c r="F180" s="395"/>
      <c r="G180" s="395"/>
      <c r="H180" s="395"/>
      <c r="I180" s="395"/>
      <c r="J180" s="395"/>
      <c r="K180" s="395"/>
      <c r="L180" s="395"/>
      <c r="M180" s="390"/>
      <c r="N180" s="390"/>
      <c r="O180" s="390"/>
      <c r="P180" s="390"/>
      <c r="Q180" s="390"/>
    </row>
    <row r="181" spans="1:17" x14ac:dyDescent="0.25">
      <c r="A181" s="41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0"/>
      <c r="N181" s="390"/>
      <c r="O181" s="390"/>
      <c r="P181" s="390"/>
      <c r="Q181" s="390"/>
    </row>
    <row r="182" spans="1:17" x14ac:dyDescent="0.25">
      <c r="A182" s="41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0"/>
      <c r="N182" s="390"/>
      <c r="O182" s="390"/>
      <c r="P182" s="390"/>
      <c r="Q182" s="390"/>
    </row>
    <row r="183" spans="1:17" x14ac:dyDescent="0.25">
      <c r="A183" s="414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0"/>
      <c r="N183" s="390"/>
      <c r="O183" s="390"/>
      <c r="P183" s="390"/>
      <c r="Q183" s="390"/>
    </row>
    <row r="184" spans="1:17" x14ac:dyDescent="0.25">
      <c r="A184" s="414"/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0"/>
      <c r="N184" s="390"/>
      <c r="O184" s="390"/>
      <c r="P184" s="390"/>
      <c r="Q184" s="390"/>
    </row>
    <row r="185" spans="1:17" x14ac:dyDescent="0.25">
      <c r="A185" s="414"/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0"/>
      <c r="N185" s="390"/>
      <c r="O185" s="390"/>
      <c r="P185" s="390"/>
      <c r="Q185" s="390"/>
    </row>
    <row r="186" spans="1:17" x14ac:dyDescent="0.25">
      <c r="A186" s="41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0"/>
      <c r="N186" s="390"/>
      <c r="O186" s="390"/>
      <c r="P186" s="390"/>
      <c r="Q186" s="390"/>
    </row>
    <row r="187" spans="1:17" x14ac:dyDescent="0.25">
      <c r="A187" s="414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0"/>
      <c r="N187" s="390"/>
      <c r="O187" s="390"/>
      <c r="P187" s="390"/>
      <c r="Q187" s="390"/>
    </row>
    <row r="188" spans="1:17" x14ac:dyDescent="0.25">
      <c r="A188" s="414"/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0"/>
      <c r="N188" s="390"/>
      <c r="O188" s="390"/>
      <c r="P188" s="390"/>
      <c r="Q188" s="390"/>
    </row>
    <row r="189" spans="1:17" x14ac:dyDescent="0.25">
      <c r="A189" s="414"/>
      <c r="B189" s="395"/>
      <c r="C189" s="395"/>
      <c r="D189" s="395"/>
      <c r="E189" s="395"/>
      <c r="F189" s="395"/>
      <c r="G189" s="395"/>
      <c r="H189" s="395"/>
      <c r="I189" s="395"/>
      <c r="J189" s="395"/>
      <c r="K189" s="395"/>
      <c r="L189" s="395"/>
      <c r="M189" s="390"/>
      <c r="N189" s="390"/>
      <c r="O189" s="390"/>
      <c r="P189" s="390"/>
      <c r="Q189" s="390"/>
    </row>
    <row r="190" spans="1:17" x14ac:dyDescent="0.25">
      <c r="A190" s="414"/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0"/>
      <c r="N190" s="390"/>
      <c r="O190" s="390"/>
      <c r="P190" s="390"/>
      <c r="Q190" s="390"/>
    </row>
    <row r="191" spans="1:17" x14ac:dyDescent="0.25">
      <c r="A191" s="414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0"/>
      <c r="N191" s="390"/>
      <c r="O191" s="390"/>
      <c r="P191" s="390"/>
      <c r="Q191" s="390"/>
    </row>
    <row r="192" spans="1:17" x14ac:dyDescent="0.25">
      <c r="A192" s="414"/>
      <c r="B192" s="395"/>
      <c r="C192" s="395"/>
      <c r="D192" s="395"/>
      <c r="E192" s="395"/>
      <c r="F192" s="395"/>
      <c r="G192" s="395"/>
      <c r="H192" s="395"/>
      <c r="I192" s="395"/>
      <c r="J192" s="395"/>
      <c r="K192" s="395"/>
      <c r="L192" s="395"/>
      <c r="M192" s="390"/>
      <c r="N192" s="390"/>
      <c r="O192" s="390"/>
      <c r="P192" s="390"/>
      <c r="Q192" s="390"/>
    </row>
    <row r="193" spans="1:17" x14ac:dyDescent="0.25">
      <c r="A193" s="414"/>
      <c r="B193" s="395"/>
      <c r="C193" s="395"/>
      <c r="D193" s="395"/>
      <c r="E193" s="395"/>
      <c r="F193" s="395"/>
      <c r="G193" s="395"/>
      <c r="H193" s="395"/>
      <c r="I193" s="395"/>
      <c r="J193" s="395"/>
      <c r="K193" s="395"/>
      <c r="L193" s="395"/>
      <c r="M193" s="390"/>
      <c r="N193" s="390"/>
      <c r="O193" s="390"/>
      <c r="P193" s="390"/>
      <c r="Q193" s="390"/>
    </row>
    <row r="194" spans="1:17" x14ac:dyDescent="0.25">
      <c r="A194" s="414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0"/>
      <c r="N194" s="390"/>
      <c r="O194" s="390"/>
      <c r="P194" s="390"/>
      <c r="Q194" s="390"/>
    </row>
    <row r="195" spans="1:17" x14ac:dyDescent="0.25">
      <c r="A195" s="414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0"/>
      <c r="N195" s="390"/>
      <c r="O195" s="390"/>
      <c r="P195" s="390"/>
      <c r="Q195" s="390"/>
    </row>
    <row r="196" spans="1:17" x14ac:dyDescent="0.25">
      <c r="A196" s="414"/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0"/>
      <c r="N196" s="390"/>
      <c r="O196" s="390"/>
      <c r="P196" s="390"/>
      <c r="Q196" s="390"/>
    </row>
    <row r="197" spans="1:17" x14ac:dyDescent="0.25">
      <c r="A197" s="414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0"/>
      <c r="N197" s="390"/>
      <c r="O197" s="390"/>
      <c r="P197" s="390"/>
      <c r="Q197" s="390"/>
    </row>
    <row r="198" spans="1:17" x14ac:dyDescent="0.25">
      <c r="A198" s="414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0"/>
      <c r="N198" s="390"/>
      <c r="O198" s="390"/>
      <c r="P198" s="390"/>
      <c r="Q198" s="390"/>
    </row>
    <row r="199" spans="1:17" x14ac:dyDescent="0.25">
      <c r="A199" s="414"/>
      <c r="B199" s="395"/>
      <c r="C199" s="395"/>
      <c r="D199" s="395"/>
      <c r="E199" s="395"/>
      <c r="F199" s="395"/>
      <c r="G199" s="395"/>
      <c r="H199" s="395"/>
      <c r="I199" s="395"/>
      <c r="J199" s="395"/>
      <c r="K199" s="395"/>
      <c r="L199" s="395"/>
      <c r="M199" s="390"/>
      <c r="N199" s="390"/>
      <c r="O199" s="390"/>
      <c r="P199" s="390"/>
      <c r="Q199" s="390"/>
    </row>
    <row r="200" spans="1:17" x14ac:dyDescent="0.25">
      <c r="A200" s="414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0"/>
      <c r="N200" s="390"/>
      <c r="O200" s="390"/>
      <c r="P200" s="390"/>
      <c r="Q200" s="390"/>
    </row>
    <row r="201" spans="1:17" x14ac:dyDescent="0.25">
      <c r="A201" s="41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0"/>
      <c r="N201" s="390"/>
      <c r="O201" s="390"/>
      <c r="P201" s="390"/>
      <c r="Q201" s="390"/>
    </row>
    <row r="202" spans="1:17" x14ac:dyDescent="0.25">
      <c r="A202" s="41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0"/>
      <c r="N202" s="390"/>
      <c r="O202" s="390"/>
      <c r="P202" s="390"/>
      <c r="Q202" s="390"/>
    </row>
    <row r="203" spans="1:17" x14ac:dyDescent="0.25">
      <c r="A203" s="414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0"/>
      <c r="N203" s="390"/>
      <c r="O203" s="390"/>
      <c r="P203" s="390"/>
      <c r="Q203" s="390"/>
    </row>
    <row r="204" spans="1:17" x14ac:dyDescent="0.25">
      <c r="A204" s="414"/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0"/>
      <c r="N204" s="390"/>
      <c r="O204" s="390"/>
      <c r="P204" s="390"/>
      <c r="Q204" s="390"/>
    </row>
    <row r="205" spans="1:17" x14ac:dyDescent="0.25">
      <c r="A205" s="41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0"/>
      <c r="N205" s="390"/>
      <c r="O205" s="390"/>
      <c r="P205" s="390"/>
      <c r="Q205" s="390"/>
    </row>
    <row r="206" spans="1:17" x14ac:dyDescent="0.25">
      <c r="A206" s="414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0"/>
      <c r="N206" s="390"/>
      <c r="O206" s="390"/>
      <c r="P206" s="390"/>
      <c r="Q206" s="390"/>
    </row>
    <row r="207" spans="1:17" x14ac:dyDescent="0.25">
      <c r="A207" s="414"/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0"/>
      <c r="N207" s="390"/>
      <c r="O207" s="390"/>
      <c r="P207" s="390"/>
      <c r="Q207" s="390"/>
    </row>
    <row r="208" spans="1:17" x14ac:dyDescent="0.25">
      <c r="A208" s="414"/>
      <c r="B208" s="395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0"/>
      <c r="N208" s="390"/>
      <c r="O208" s="390"/>
      <c r="P208" s="390"/>
      <c r="Q208" s="390"/>
    </row>
    <row r="209" spans="1:17" x14ac:dyDescent="0.25">
      <c r="A209" s="41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0"/>
      <c r="N209" s="390"/>
      <c r="O209" s="390"/>
      <c r="P209" s="390"/>
      <c r="Q209" s="390"/>
    </row>
    <row r="210" spans="1:17" x14ac:dyDescent="0.25">
      <c r="A210" s="41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0"/>
      <c r="N210" s="390"/>
      <c r="O210" s="390"/>
      <c r="P210" s="390"/>
      <c r="Q210" s="390"/>
    </row>
    <row r="211" spans="1:17" x14ac:dyDescent="0.25">
      <c r="A211" s="414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0"/>
      <c r="N211" s="390"/>
      <c r="O211" s="390"/>
      <c r="P211" s="390"/>
      <c r="Q211" s="390"/>
    </row>
    <row r="212" spans="1:17" x14ac:dyDescent="0.25">
      <c r="A212" s="414"/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0"/>
      <c r="N212" s="390"/>
      <c r="O212" s="390"/>
      <c r="P212" s="390"/>
      <c r="Q212" s="390"/>
    </row>
    <row r="213" spans="1:17" x14ac:dyDescent="0.25">
      <c r="A213" s="41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0"/>
      <c r="N213" s="390"/>
      <c r="O213" s="390"/>
      <c r="P213" s="390"/>
      <c r="Q213" s="390"/>
    </row>
    <row r="214" spans="1:17" x14ac:dyDescent="0.25">
      <c r="A214" s="414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0"/>
      <c r="N214" s="390"/>
      <c r="O214" s="390"/>
      <c r="P214" s="390"/>
      <c r="Q214" s="390"/>
    </row>
    <row r="215" spans="1:17" x14ac:dyDescent="0.25">
      <c r="A215" s="414"/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0"/>
      <c r="N215" s="390"/>
      <c r="O215" s="390"/>
      <c r="P215" s="390"/>
      <c r="Q215" s="390"/>
    </row>
    <row r="216" spans="1:17" x14ac:dyDescent="0.25">
      <c r="A216" s="414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0"/>
      <c r="N216" s="390"/>
      <c r="O216" s="390"/>
      <c r="P216" s="390"/>
      <c r="Q216" s="390"/>
    </row>
    <row r="217" spans="1:17" x14ac:dyDescent="0.25">
      <c r="A217" s="414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0"/>
      <c r="N217" s="390"/>
      <c r="O217" s="390"/>
      <c r="P217" s="390"/>
      <c r="Q217" s="390"/>
    </row>
    <row r="218" spans="1:17" x14ac:dyDescent="0.25">
      <c r="A218" s="414"/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0"/>
      <c r="N218" s="390"/>
      <c r="O218" s="390"/>
      <c r="P218" s="390"/>
      <c r="Q218" s="390"/>
    </row>
    <row r="219" spans="1:17" x14ac:dyDescent="0.25">
      <c r="A219" s="414"/>
      <c r="B219" s="395"/>
      <c r="C219" s="395"/>
      <c r="D219" s="395"/>
      <c r="E219" s="395"/>
      <c r="F219" s="395"/>
      <c r="G219" s="395"/>
      <c r="H219" s="395"/>
      <c r="I219" s="395"/>
      <c r="J219" s="395"/>
      <c r="K219" s="395"/>
      <c r="L219" s="395"/>
      <c r="M219" s="390"/>
      <c r="N219" s="390"/>
      <c r="O219" s="390"/>
      <c r="P219" s="390"/>
      <c r="Q219" s="390"/>
    </row>
    <row r="220" spans="1:17" x14ac:dyDescent="0.25">
      <c r="A220" s="41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0"/>
      <c r="N220" s="390"/>
      <c r="O220" s="390"/>
      <c r="P220" s="390"/>
      <c r="Q220" s="390"/>
    </row>
    <row r="221" spans="1:17" x14ac:dyDescent="0.25">
      <c r="A221" s="41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0"/>
      <c r="N221" s="390"/>
      <c r="O221" s="390"/>
      <c r="P221" s="390"/>
      <c r="Q221" s="390"/>
    </row>
    <row r="222" spans="1:17" x14ac:dyDescent="0.25">
      <c r="A222" s="414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0"/>
      <c r="N222" s="390"/>
      <c r="O222" s="390"/>
      <c r="P222" s="390"/>
      <c r="Q222" s="390"/>
    </row>
    <row r="223" spans="1:17" x14ac:dyDescent="0.25">
      <c r="A223" s="414"/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0"/>
      <c r="N223" s="390"/>
      <c r="O223" s="390"/>
      <c r="P223" s="390"/>
      <c r="Q223" s="390"/>
    </row>
    <row r="224" spans="1:17" x14ac:dyDescent="0.25">
      <c r="A224" s="414"/>
      <c r="B224" s="395"/>
      <c r="C224" s="395"/>
      <c r="D224" s="395"/>
      <c r="E224" s="395"/>
      <c r="F224" s="395"/>
      <c r="G224" s="395"/>
      <c r="H224" s="395"/>
      <c r="I224" s="395"/>
      <c r="J224" s="395"/>
      <c r="K224" s="395"/>
      <c r="L224" s="395"/>
      <c r="M224" s="390"/>
      <c r="N224" s="390"/>
      <c r="O224" s="390"/>
      <c r="P224" s="390"/>
      <c r="Q224" s="390"/>
    </row>
    <row r="225" spans="1:17" x14ac:dyDescent="0.25">
      <c r="A225" s="41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0"/>
      <c r="N225" s="390"/>
      <c r="O225" s="390"/>
      <c r="P225" s="390"/>
      <c r="Q225" s="390"/>
    </row>
    <row r="226" spans="1:17" x14ac:dyDescent="0.25">
      <c r="A226" s="41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0"/>
      <c r="N226" s="390"/>
      <c r="O226" s="390"/>
      <c r="P226" s="390"/>
      <c r="Q226" s="390"/>
    </row>
    <row r="227" spans="1:17" x14ac:dyDescent="0.25">
      <c r="A227" s="414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0"/>
      <c r="N227" s="390"/>
      <c r="O227" s="390"/>
      <c r="P227" s="390"/>
      <c r="Q227" s="390"/>
    </row>
    <row r="228" spans="1:17" x14ac:dyDescent="0.25">
      <c r="A228" s="414"/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0"/>
      <c r="N228" s="390"/>
      <c r="O228" s="390"/>
      <c r="P228" s="390"/>
      <c r="Q228" s="390"/>
    </row>
    <row r="229" spans="1:17" x14ac:dyDescent="0.25">
      <c r="A229" s="414"/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0"/>
      <c r="N229" s="390"/>
      <c r="O229" s="390"/>
      <c r="P229" s="390"/>
      <c r="Q229" s="390"/>
    </row>
    <row r="230" spans="1:17" x14ac:dyDescent="0.25">
      <c r="A230" s="414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0"/>
      <c r="N230" s="390"/>
      <c r="O230" s="390"/>
      <c r="P230" s="390"/>
      <c r="Q230" s="390"/>
    </row>
    <row r="231" spans="1:17" x14ac:dyDescent="0.25">
      <c r="A231" s="41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0"/>
      <c r="N231" s="390"/>
      <c r="O231" s="390"/>
      <c r="P231" s="390"/>
      <c r="Q231" s="390"/>
    </row>
    <row r="232" spans="1:17" x14ac:dyDescent="0.25">
      <c r="A232" s="414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0"/>
      <c r="N232" s="390"/>
      <c r="O232" s="390"/>
      <c r="P232" s="390"/>
      <c r="Q232" s="390"/>
    </row>
    <row r="233" spans="1:17" x14ac:dyDescent="0.25">
      <c r="A233" s="414"/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0"/>
      <c r="N233" s="390"/>
      <c r="O233" s="390"/>
      <c r="P233" s="390"/>
      <c r="Q233" s="390"/>
    </row>
    <row r="234" spans="1:17" x14ac:dyDescent="0.25">
      <c r="A234" s="414"/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0"/>
      <c r="N234" s="390"/>
      <c r="O234" s="390"/>
      <c r="P234" s="390"/>
      <c r="Q234" s="390"/>
    </row>
    <row r="235" spans="1:17" x14ac:dyDescent="0.25">
      <c r="A235" s="414"/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0"/>
      <c r="N235" s="390"/>
      <c r="O235" s="390"/>
      <c r="P235" s="390"/>
      <c r="Q235" s="390"/>
    </row>
    <row r="236" spans="1:17" x14ac:dyDescent="0.25">
      <c r="A236" s="414"/>
      <c r="B236" s="395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0"/>
      <c r="N236" s="390"/>
      <c r="O236" s="390"/>
      <c r="P236" s="390"/>
      <c r="Q236" s="390"/>
    </row>
    <row r="237" spans="1:17" x14ac:dyDescent="0.25">
      <c r="A237" s="41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0"/>
      <c r="N237" s="390"/>
      <c r="O237" s="390"/>
      <c r="P237" s="390"/>
      <c r="Q237" s="390"/>
    </row>
    <row r="238" spans="1:17" x14ac:dyDescent="0.25">
      <c r="A238" s="41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0"/>
      <c r="N238" s="390"/>
      <c r="O238" s="390"/>
      <c r="P238" s="390"/>
      <c r="Q238" s="390"/>
    </row>
    <row r="239" spans="1:17" x14ac:dyDescent="0.25">
      <c r="A239" s="414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0"/>
      <c r="N239" s="390"/>
      <c r="O239" s="390"/>
      <c r="P239" s="390"/>
      <c r="Q239" s="390"/>
    </row>
    <row r="240" spans="1:17" x14ac:dyDescent="0.25">
      <c r="A240" s="414"/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0"/>
      <c r="N240" s="390"/>
      <c r="O240" s="390"/>
      <c r="P240" s="390"/>
      <c r="Q240" s="390"/>
    </row>
    <row r="241" spans="1:17" x14ac:dyDescent="0.25">
      <c r="A241" s="414"/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0"/>
      <c r="N241" s="390"/>
      <c r="O241" s="390"/>
      <c r="P241" s="390"/>
      <c r="Q241" s="390"/>
    </row>
    <row r="242" spans="1:17" x14ac:dyDescent="0.25">
      <c r="A242" s="414"/>
      <c r="B242" s="395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0"/>
      <c r="N242" s="390"/>
      <c r="O242" s="390"/>
      <c r="P242" s="390"/>
      <c r="Q242" s="390"/>
    </row>
    <row r="243" spans="1:17" x14ac:dyDescent="0.25">
      <c r="A243" s="41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0"/>
      <c r="N243" s="390"/>
      <c r="O243" s="390"/>
      <c r="P243" s="390"/>
      <c r="Q243" s="390"/>
    </row>
    <row r="244" spans="1:17" x14ac:dyDescent="0.25">
      <c r="A244" s="414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0"/>
      <c r="N244" s="390"/>
      <c r="O244" s="390"/>
      <c r="P244" s="390"/>
      <c r="Q244" s="390"/>
    </row>
    <row r="245" spans="1:17" x14ac:dyDescent="0.25">
      <c r="A245" s="414"/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0"/>
      <c r="N245" s="390"/>
      <c r="O245" s="390"/>
      <c r="P245" s="390"/>
      <c r="Q245" s="390"/>
    </row>
    <row r="246" spans="1:17" x14ac:dyDescent="0.25">
      <c r="A246" s="414"/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0"/>
      <c r="N246" s="390"/>
      <c r="O246" s="390"/>
      <c r="P246" s="390"/>
      <c r="Q246" s="390"/>
    </row>
    <row r="247" spans="1:17" x14ac:dyDescent="0.25">
      <c r="A247" s="414"/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0"/>
      <c r="N247" s="390"/>
      <c r="O247" s="390"/>
      <c r="P247" s="390"/>
      <c r="Q247" s="390"/>
    </row>
    <row r="248" spans="1:17" x14ac:dyDescent="0.25">
      <c r="A248" s="414"/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0"/>
      <c r="N248" s="390"/>
      <c r="O248" s="390"/>
      <c r="P248" s="390"/>
      <c r="Q248" s="390"/>
    </row>
    <row r="249" spans="1:17" x14ac:dyDescent="0.25">
      <c r="A249" s="41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0"/>
      <c r="N249" s="390"/>
      <c r="O249" s="390"/>
      <c r="P249" s="390"/>
      <c r="Q249" s="390"/>
    </row>
    <row r="250" spans="1:17" x14ac:dyDescent="0.25">
      <c r="A250" s="41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0"/>
      <c r="N250" s="390"/>
      <c r="O250" s="390"/>
      <c r="P250" s="390"/>
      <c r="Q250" s="390"/>
    </row>
    <row r="251" spans="1:17" x14ac:dyDescent="0.25">
      <c r="A251" s="414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0"/>
      <c r="N251" s="390"/>
      <c r="O251" s="390"/>
      <c r="P251" s="390"/>
      <c r="Q251" s="390"/>
    </row>
    <row r="252" spans="1:17" x14ac:dyDescent="0.25">
      <c r="A252" s="41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0"/>
      <c r="N252" s="390"/>
      <c r="O252" s="390"/>
      <c r="P252" s="390"/>
      <c r="Q252" s="390"/>
    </row>
    <row r="253" spans="1:17" x14ac:dyDescent="0.25">
      <c r="A253" s="414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0"/>
      <c r="N253" s="390"/>
      <c r="O253" s="390"/>
      <c r="P253" s="390"/>
      <c r="Q253" s="390"/>
    </row>
    <row r="254" spans="1:17" x14ac:dyDescent="0.25">
      <c r="A254" s="414"/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0"/>
      <c r="N254" s="390"/>
      <c r="O254" s="390"/>
      <c r="P254" s="390"/>
      <c r="Q254" s="390"/>
    </row>
    <row r="255" spans="1:17" x14ac:dyDescent="0.25">
      <c r="A255" s="41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0"/>
      <c r="N255" s="390"/>
      <c r="O255" s="390"/>
      <c r="P255" s="390"/>
      <c r="Q255" s="390"/>
    </row>
    <row r="256" spans="1:17" x14ac:dyDescent="0.25">
      <c r="A256" s="41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0"/>
      <c r="N256" s="390"/>
      <c r="O256" s="390"/>
      <c r="P256" s="390"/>
      <c r="Q256" s="390"/>
    </row>
    <row r="257" spans="1:17" x14ac:dyDescent="0.25">
      <c r="A257" s="414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0"/>
      <c r="N257" s="390"/>
      <c r="O257" s="390"/>
      <c r="P257" s="390"/>
      <c r="Q257" s="390"/>
    </row>
    <row r="258" spans="1:17" x14ac:dyDescent="0.25">
      <c r="A258" s="414"/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0"/>
      <c r="N258" s="390"/>
      <c r="O258" s="390"/>
      <c r="P258" s="390"/>
      <c r="Q258" s="390"/>
    </row>
    <row r="259" spans="1:17" x14ac:dyDescent="0.25">
      <c r="A259" s="414"/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0"/>
      <c r="N259" s="390"/>
      <c r="O259" s="390"/>
      <c r="P259" s="390"/>
      <c r="Q259" s="390"/>
    </row>
    <row r="260" spans="1:17" x14ac:dyDescent="0.25">
      <c r="A260" s="414"/>
      <c r="B260" s="395"/>
      <c r="C260" s="395"/>
      <c r="D260" s="395"/>
      <c r="E260" s="395"/>
      <c r="F260" s="395"/>
      <c r="G260" s="395"/>
      <c r="H260" s="395"/>
      <c r="I260" s="395"/>
      <c r="J260" s="395"/>
      <c r="K260" s="395"/>
      <c r="L260" s="395"/>
      <c r="M260" s="390"/>
      <c r="N260" s="390"/>
      <c r="O260" s="390"/>
      <c r="P260" s="390"/>
      <c r="Q260" s="390"/>
    </row>
    <row r="261" spans="1:17" x14ac:dyDescent="0.25">
      <c r="A261" s="414"/>
      <c r="B261" s="395"/>
      <c r="C261" s="395"/>
      <c r="D261" s="395"/>
      <c r="E261" s="395"/>
      <c r="F261" s="395"/>
      <c r="G261" s="395"/>
      <c r="H261" s="395"/>
      <c r="I261" s="395"/>
      <c r="J261" s="395"/>
      <c r="K261" s="395"/>
      <c r="L261" s="395"/>
      <c r="M261" s="390"/>
      <c r="N261" s="390"/>
      <c r="O261" s="390"/>
      <c r="P261" s="390"/>
      <c r="Q261" s="390"/>
    </row>
    <row r="262" spans="1:17" x14ac:dyDescent="0.25">
      <c r="A262" s="414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0"/>
      <c r="N262" s="390"/>
      <c r="O262" s="390"/>
      <c r="P262" s="390"/>
      <c r="Q262" s="390"/>
    </row>
    <row r="263" spans="1:17" x14ac:dyDescent="0.25">
      <c r="A263" s="41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0"/>
      <c r="N263" s="390"/>
      <c r="O263" s="390"/>
      <c r="P263" s="390"/>
      <c r="Q263" s="390"/>
    </row>
    <row r="264" spans="1:17" x14ac:dyDescent="0.25">
      <c r="A264" s="414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0"/>
      <c r="N264" s="390"/>
      <c r="O264" s="390"/>
      <c r="P264" s="390"/>
      <c r="Q264" s="390"/>
    </row>
    <row r="265" spans="1:17" x14ac:dyDescent="0.25">
      <c r="A265" s="41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0"/>
      <c r="N265" s="390"/>
      <c r="O265" s="390"/>
      <c r="P265" s="390"/>
      <c r="Q265" s="390"/>
    </row>
    <row r="266" spans="1:17" x14ac:dyDescent="0.25">
      <c r="A266" s="41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0"/>
      <c r="N266" s="390"/>
      <c r="O266" s="390"/>
      <c r="P266" s="390"/>
      <c r="Q266" s="390"/>
    </row>
    <row r="267" spans="1:17" x14ac:dyDescent="0.25">
      <c r="A267" s="414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0"/>
      <c r="N267" s="390"/>
      <c r="O267" s="390"/>
      <c r="P267" s="390"/>
      <c r="Q267" s="390"/>
    </row>
    <row r="268" spans="1:17" x14ac:dyDescent="0.25">
      <c r="A268" s="414"/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0"/>
      <c r="N268" s="390"/>
      <c r="O268" s="390"/>
      <c r="P268" s="390"/>
      <c r="Q268" s="390"/>
    </row>
    <row r="269" spans="1:17" x14ac:dyDescent="0.25">
      <c r="A269" s="41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0"/>
      <c r="N269" s="390"/>
      <c r="O269" s="390"/>
      <c r="P269" s="390"/>
      <c r="Q269" s="390"/>
    </row>
  </sheetData>
  <sheetProtection formatCells="0" formatColumns="0" formatRows="0"/>
  <mergeCells count="34">
    <mergeCell ref="A1:L1"/>
    <mergeCell ref="A2:C6"/>
    <mergeCell ref="D2:M2"/>
    <mergeCell ref="D3:M3"/>
    <mergeCell ref="D4:M4"/>
    <mergeCell ref="D5:E5"/>
    <mergeCell ref="F5:H5"/>
    <mergeCell ref="I5:J5"/>
    <mergeCell ref="L5:M5"/>
    <mergeCell ref="D6:E6"/>
    <mergeCell ref="F6:H6"/>
    <mergeCell ref="I6:J6"/>
    <mergeCell ref="L6:M6"/>
    <mergeCell ref="A8:A9"/>
    <mergeCell ref="B8:C8"/>
    <mergeCell ref="F8:H8"/>
    <mergeCell ref="B9:D9"/>
    <mergeCell ref="B10:D10"/>
    <mergeCell ref="E13:F13"/>
    <mergeCell ref="A18:A19"/>
    <mergeCell ref="B18:B19"/>
    <mergeCell ref="C18:C19"/>
    <mergeCell ref="D18:D19"/>
    <mergeCell ref="E18:E19"/>
    <mergeCell ref="F18:F19"/>
    <mergeCell ref="B44:M45"/>
    <mergeCell ref="A46:M46"/>
    <mergeCell ref="A47:M47"/>
    <mergeCell ref="G18:G19"/>
    <mergeCell ref="H18:H19"/>
    <mergeCell ref="I18:I19"/>
    <mergeCell ref="J18:J19"/>
    <mergeCell ref="K18:K19"/>
    <mergeCell ref="L18:M19"/>
  </mergeCells>
  <conditionalFormatting sqref="B21:B23">
    <cfRule type="cellIs" dxfId="587" priority="13" operator="equal">
      <formula>"MB"</formula>
    </cfRule>
    <cfRule type="cellIs" dxfId="586" priority="14" operator="equal">
      <formula>"MDL"</formula>
    </cfRule>
    <cfRule type="cellIs" dxfId="585" priority="15" operator="equal">
      <formula>"PQL"</formula>
    </cfRule>
    <cfRule type="cellIs" dxfId="584" priority="16" operator="equal">
      <formula>"LCSD"</formula>
    </cfRule>
    <cfRule type="cellIs" dxfId="583" priority="17" operator="equal">
      <formula>"LCS"</formula>
    </cfRule>
  </conditionalFormatting>
  <conditionalFormatting sqref="B24:B43">
    <cfRule type="cellIs" dxfId="582" priority="1" operator="equal">
      <formula>"LCS2"</formula>
    </cfRule>
    <cfRule type="cellIs" dxfId="581" priority="2" operator="equal">
      <formula>"MSD"</formula>
    </cfRule>
    <cfRule type="cellIs" dxfId="580" priority="3" operator="equal">
      <formula>"MB"</formula>
    </cfRule>
    <cfRule type="cellIs" dxfId="579" priority="4" operator="equal">
      <formula>"MSD"</formula>
    </cfRule>
    <cfRule type="cellIs" dxfId="578" priority="5" operator="equal">
      <formula>"MS"</formula>
    </cfRule>
    <cfRule type="cellIs" dxfId="577" priority="6" operator="equal">
      <formula>"MDL"</formula>
    </cfRule>
    <cfRule type="cellIs" dxfId="576" priority="7" operator="equal">
      <formula>"PQL"</formula>
    </cfRule>
    <cfRule type="cellIs" dxfId="575" priority="8" operator="equal">
      <formula>"LCS2"</formula>
    </cfRule>
    <cfRule type="cellIs" dxfId="574" priority="9" operator="equal">
      <formula>"LCSD"</formula>
    </cfRule>
    <cfRule type="cellIs" dxfId="573" priority="10" operator="equal">
      <formula>"LCS"</formula>
    </cfRule>
    <cfRule type="cellIs" dxfId="572" priority="11" operator="equal">
      <formula>"LCS"</formula>
    </cfRule>
    <cfRule type="cellIs" dxfId="571" priority="12" operator="equal">
      <formula>"BLANK"</formula>
    </cfRule>
  </conditionalFormatting>
  <conditionalFormatting sqref="I20:I43">
    <cfRule type="cellIs" dxfId="570" priority="43" operator="equal">
      <formula>"DUPLICADO"</formula>
    </cfRule>
    <cfRule type="cellIs" dxfId="569" priority="44" operator="equal">
      <formula>"ESTANDAR"</formula>
    </cfRule>
    <cfRule type="cellIs" dxfId="568" priority="45" operator="equal">
      <formula>"BLANCO"</formula>
    </cfRule>
  </conditionalFormatting>
  <conditionalFormatting sqref="I20:J20 I21:K43">
    <cfRule type="cellIs" dxfId="567" priority="49" operator="between">
      <formula>0</formula>
      <formula>0.0999</formula>
    </cfRule>
  </conditionalFormatting>
  <conditionalFormatting sqref="I20:K43">
    <cfRule type="cellIs" dxfId="566" priority="23" operator="greaterThan">
      <formula>100</formula>
    </cfRule>
    <cfRule type="cellIs" dxfId="565" priority="24" operator="between">
      <formula>10</formula>
      <formula>99.9</formula>
    </cfRule>
    <cfRule type="cellIs" dxfId="564" priority="25" operator="between">
      <formula>1</formula>
      <formula>9.99</formula>
    </cfRule>
    <cfRule type="cellIs" dxfId="563" priority="26" operator="between">
      <formula>0.1</formula>
      <formula>0.999</formula>
    </cfRule>
  </conditionalFormatting>
  <conditionalFormatting sqref="K20">
    <cfRule type="cellIs" dxfId="562" priority="27" operator="between">
      <formula>0</formula>
      <formula>0.0999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79B6-6BFB-42F5-8D2D-32D5F3AD8ED4}">
  <sheetPr codeName="Hoja24">
    <tabColor rgb="FF00B050"/>
  </sheetPr>
  <dimension ref="A1:DM981"/>
  <sheetViews>
    <sheetView showGridLines="0" topLeftCell="A18" zoomScale="80" zoomScaleNormal="80" workbookViewId="0">
      <selection activeCell="L27" sqref="L27"/>
    </sheetView>
  </sheetViews>
  <sheetFormatPr baseColWidth="10" defaultColWidth="13.33203125" defaultRowHeight="0" customHeight="1" zeroHeight="1" x14ac:dyDescent="0.25"/>
  <cols>
    <col min="1" max="1" width="22.1640625" style="188" customWidth="1"/>
    <col min="2" max="2" width="49.33203125" style="188" bestFit="1" customWidth="1"/>
    <col min="3" max="3" width="16.6640625" style="188" customWidth="1"/>
    <col min="4" max="4" width="15.83203125" style="188" customWidth="1"/>
    <col min="5" max="5" width="18.33203125" style="188" customWidth="1"/>
    <col min="6" max="6" width="16" style="188" customWidth="1"/>
    <col min="7" max="7" width="23.1640625" style="188" customWidth="1"/>
    <col min="8" max="8" width="29.5" style="188" customWidth="1"/>
    <col min="9" max="9" width="14.5" style="188" customWidth="1"/>
    <col min="10" max="10" width="17" style="188" customWidth="1"/>
    <col min="11" max="11" width="30.6640625" style="188" customWidth="1"/>
    <col min="12" max="12" width="26.83203125" style="188" customWidth="1"/>
    <col min="13" max="13" width="8.33203125" style="188" bestFit="1" customWidth="1"/>
    <col min="14" max="16384" width="13.33203125" style="188"/>
  </cols>
  <sheetData>
    <row r="1" spans="1:117" s="344" customFormat="1" ht="15" hidden="1" x14ac:dyDescent="0.25">
      <c r="A1" s="1232"/>
      <c r="B1" s="1232"/>
      <c r="C1" s="1232"/>
      <c r="D1" s="1232"/>
      <c r="E1" s="1232"/>
      <c r="F1" s="1232"/>
      <c r="G1" s="1232"/>
      <c r="H1" s="1232"/>
      <c r="I1" s="1232"/>
      <c r="J1" s="1232"/>
      <c r="K1" s="1232"/>
      <c r="L1" s="1232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3"/>
      <c r="BH1" s="343"/>
      <c r="BI1" s="343"/>
      <c r="BJ1" s="343"/>
      <c r="BK1" s="343"/>
      <c r="BL1" s="343"/>
      <c r="BM1" s="343"/>
      <c r="BN1" s="343"/>
      <c r="BO1" s="343"/>
      <c r="BP1" s="343"/>
      <c r="BQ1" s="343"/>
      <c r="BR1" s="343"/>
      <c r="BS1" s="343"/>
      <c r="BT1" s="343"/>
      <c r="BU1" s="343"/>
      <c r="BV1" s="343"/>
      <c r="BW1" s="343"/>
      <c r="BX1" s="343"/>
      <c r="BY1" s="343"/>
      <c r="BZ1" s="343"/>
      <c r="CA1" s="343"/>
      <c r="CB1" s="343"/>
      <c r="CC1" s="343"/>
      <c r="CD1" s="343"/>
      <c r="CE1" s="343"/>
      <c r="CF1" s="343"/>
      <c r="CG1" s="343"/>
      <c r="CH1" s="343"/>
      <c r="CI1" s="343"/>
      <c r="CJ1" s="343"/>
      <c r="CK1" s="343"/>
      <c r="CL1" s="343"/>
      <c r="CM1" s="343"/>
      <c r="CN1" s="343"/>
      <c r="CO1" s="343"/>
      <c r="CP1" s="343"/>
      <c r="CQ1" s="343"/>
      <c r="CR1" s="343"/>
      <c r="CS1" s="343"/>
      <c r="CT1" s="343"/>
      <c r="CU1" s="343"/>
      <c r="CV1" s="343"/>
      <c r="CW1" s="343"/>
      <c r="CX1" s="343"/>
      <c r="CY1" s="343"/>
      <c r="CZ1" s="343"/>
      <c r="DA1" s="343"/>
      <c r="DB1" s="343"/>
      <c r="DC1" s="343"/>
      <c r="DD1" s="343"/>
      <c r="DE1" s="343"/>
      <c r="DF1" s="343"/>
      <c r="DG1" s="343"/>
      <c r="DH1" s="343"/>
      <c r="DI1" s="343"/>
      <c r="DJ1" s="343"/>
      <c r="DK1" s="343"/>
      <c r="DL1" s="343"/>
      <c r="DM1" s="343"/>
    </row>
    <row r="2" spans="1:117" s="320" customFormat="1" ht="22.5" customHeight="1" x14ac:dyDescent="0.25">
      <c r="A2" s="1149" t="e" vm="1">
        <v>#VALUE!</v>
      </c>
      <c r="B2" s="1149"/>
      <c r="C2" s="1152" t="s">
        <v>170</v>
      </c>
      <c r="D2" s="1152"/>
      <c r="E2" s="1152"/>
      <c r="F2" s="1152"/>
      <c r="G2" s="1152"/>
      <c r="H2" s="1152"/>
      <c r="I2" s="1152"/>
      <c r="J2" s="1152"/>
      <c r="K2" s="1152"/>
      <c r="L2" s="1152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</row>
    <row r="3" spans="1:117" s="320" customFormat="1" ht="22.5" customHeight="1" x14ac:dyDescent="0.25">
      <c r="A3" s="1150"/>
      <c r="B3" s="1150"/>
      <c r="C3" s="1153" t="s">
        <v>171</v>
      </c>
      <c r="D3" s="1153"/>
      <c r="E3" s="1153"/>
      <c r="F3" s="1153"/>
      <c r="G3" s="1153"/>
      <c r="H3" s="1153"/>
      <c r="I3" s="1153"/>
      <c r="J3" s="1153"/>
      <c r="K3" s="1153"/>
      <c r="L3" s="1153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8"/>
      <c r="DG3" s="188"/>
      <c r="DH3" s="188"/>
      <c r="DI3" s="188"/>
      <c r="DJ3" s="188"/>
      <c r="DK3" s="188"/>
      <c r="DL3" s="188"/>
      <c r="DM3" s="188"/>
    </row>
    <row r="4" spans="1:117" s="320" customFormat="1" ht="22.5" customHeight="1" x14ac:dyDescent="0.25">
      <c r="A4" s="1150"/>
      <c r="B4" s="1150"/>
      <c r="C4" s="1233" t="s">
        <v>434</v>
      </c>
      <c r="D4" s="1233"/>
      <c r="E4" s="1233"/>
      <c r="F4" s="1233"/>
      <c r="G4" s="1233"/>
      <c r="H4" s="1233"/>
      <c r="I4" s="1233"/>
      <c r="J4" s="1233"/>
      <c r="K4" s="1233"/>
      <c r="L4" s="1233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88"/>
      <c r="CL4" s="188"/>
      <c r="CM4" s="188"/>
      <c r="CN4" s="188"/>
      <c r="CO4" s="188"/>
      <c r="CP4" s="188"/>
      <c r="CQ4" s="188"/>
      <c r="CR4" s="188"/>
      <c r="CS4" s="188"/>
      <c r="CT4" s="188"/>
      <c r="CU4" s="188"/>
      <c r="CV4" s="188"/>
      <c r="CW4" s="188"/>
      <c r="CX4" s="188"/>
      <c r="CY4" s="188"/>
      <c r="CZ4" s="188"/>
      <c r="DA4" s="188"/>
      <c r="DB4" s="188"/>
      <c r="DC4" s="188"/>
      <c r="DD4" s="188"/>
      <c r="DE4" s="188"/>
      <c r="DF4" s="188"/>
      <c r="DG4" s="188"/>
      <c r="DH4" s="188"/>
      <c r="DI4" s="188"/>
      <c r="DJ4" s="188"/>
      <c r="DK4" s="188"/>
      <c r="DL4" s="188"/>
      <c r="DM4" s="188"/>
    </row>
    <row r="5" spans="1:117" s="320" customFormat="1" ht="22.5" customHeight="1" x14ac:dyDescent="0.25">
      <c r="A5" s="1150"/>
      <c r="B5" s="1150"/>
      <c r="C5" s="1081"/>
      <c r="D5" s="1081"/>
      <c r="E5" s="1080"/>
      <c r="F5" s="1080"/>
      <c r="G5" s="1080"/>
      <c r="H5" s="1081" t="s">
        <v>235</v>
      </c>
      <c r="I5" s="1081"/>
      <c r="J5" s="1155">
        <v>45244</v>
      </c>
      <c r="K5" s="1155"/>
      <c r="L5" s="1155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188"/>
      <c r="CL5" s="188"/>
      <c r="CM5" s="188"/>
      <c r="CN5" s="188"/>
      <c r="CO5" s="188"/>
      <c r="CP5" s="188"/>
      <c r="CQ5" s="188"/>
      <c r="CR5" s="188"/>
      <c r="CS5" s="188"/>
      <c r="CT5" s="188"/>
      <c r="CU5" s="188"/>
      <c r="CV5" s="188"/>
      <c r="CW5" s="188"/>
      <c r="CX5" s="188"/>
      <c r="CY5" s="188"/>
      <c r="CZ5" s="188"/>
      <c r="DA5" s="188"/>
      <c r="DB5" s="188"/>
      <c r="DC5" s="188"/>
      <c r="DD5" s="188"/>
      <c r="DE5" s="188"/>
      <c r="DF5" s="188"/>
      <c r="DG5" s="188"/>
      <c r="DH5" s="188"/>
      <c r="DI5" s="188"/>
      <c r="DJ5" s="188"/>
      <c r="DK5" s="188"/>
      <c r="DL5" s="188"/>
      <c r="DM5" s="188"/>
    </row>
    <row r="6" spans="1:117" s="320" customFormat="1" ht="22.5" customHeight="1" x14ac:dyDescent="0.25">
      <c r="A6" s="1151"/>
      <c r="B6" s="1151"/>
      <c r="C6" s="1081" t="s">
        <v>173</v>
      </c>
      <c r="D6" s="1081"/>
      <c r="E6" s="1082">
        <v>1</v>
      </c>
      <c r="F6" s="1082"/>
      <c r="G6" s="1082"/>
      <c r="H6" s="1081" t="s">
        <v>236</v>
      </c>
      <c r="I6" s="1081"/>
      <c r="J6" s="1082" t="s">
        <v>174</v>
      </c>
      <c r="K6" s="1082"/>
      <c r="L6" s="1082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</row>
    <row r="7" spans="1:117" s="320" customFormat="1" ht="6" customHeight="1" x14ac:dyDescent="0.25">
      <c r="A7" s="345"/>
      <c r="B7" s="345"/>
      <c r="C7" s="346"/>
      <c r="D7" s="347"/>
      <c r="E7" s="347"/>
      <c r="F7" s="347"/>
      <c r="G7" s="347"/>
      <c r="H7" s="347"/>
      <c r="I7" s="347"/>
      <c r="J7" s="348"/>
      <c r="K7" s="347"/>
      <c r="L7" s="347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188"/>
      <c r="CN7" s="188"/>
      <c r="CO7" s="188"/>
      <c r="CP7" s="188"/>
      <c r="CQ7" s="188"/>
      <c r="CR7" s="188"/>
      <c r="CS7" s="188"/>
      <c r="CT7" s="188"/>
      <c r="CU7" s="188"/>
      <c r="CV7" s="188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</row>
    <row r="8" spans="1:117" s="320" customFormat="1" ht="19.5" customHeight="1" x14ac:dyDescent="0.25">
      <c r="A8" s="1037" t="s">
        <v>176</v>
      </c>
      <c r="B8" s="1147" t="s">
        <v>180</v>
      </c>
      <c r="C8" s="1147"/>
      <c r="D8" s="349"/>
      <c r="E8" s="347"/>
      <c r="F8" s="347"/>
      <c r="G8" s="347"/>
      <c r="H8" s="345"/>
      <c r="I8" s="349"/>
      <c r="J8" s="349"/>
      <c r="K8" s="350"/>
      <c r="L8" s="204" t="s">
        <v>216</v>
      </c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  <c r="BW8" s="188"/>
      <c r="BX8" s="188"/>
      <c r="BY8" s="188"/>
      <c r="BZ8" s="188"/>
      <c r="CA8" s="188"/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/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  <c r="DE8" s="188"/>
      <c r="DF8" s="188"/>
      <c r="DG8" s="188"/>
      <c r="DH8" s="188"/>
      <c r="DI8" s="188"/>
      <c r="DJ8" s="188"/>
      <c r="DK8" s="188"/>
      <c r="DL8" s="188"/>
      <c r="DM8" s="188"/>
    </row>
    <row r="9" spans="1:117" s="320" customFormat="1" ht="15" customHeight="1" x14ac:dyDescent="0.25">
      <c r="A9" s="1037"/>
      <c r="B9" s="1147" t="s">
        <v>435</v>
      </c>
      <c r="C9" s="1147"/>
      <c r="D9" s="1147"/>
      <c r="E9" s="1147"/>
      <c r="F9" s="346"/>
      <c r="G9" s="346"/>
      <c r="H9" s="346"/>
      <c r="I9" s="349"/>
      <c r="J9" s="349"/>
      <c r="K9" s="206" t="s">
        <v>376</v>
      </c>
      <c r="L9" s="207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88"/>
      <c r="BZ9" s="188"/>
      <c r="CA9" s="188"/>
      <c r="CB9" s="188"/>
      <c r="CC9" s="188"/>
      <c r="CD9" s="188"/>
      <c r="CE9" s="188"/>
      <c r="CF9" s="188"/>
      <c r="CG9" s="188"/>
      <c r="CH9" s="188"/>
      <c r="CI9" s="188"/>
      <c r="CJ9" s="188"/>
      <c r="CK9" s="188"/>
      <c r="CL9" s="188"/>
      <c r="CM9" s="188"/>
      <c r="CN9" s="188"/>
      <c r="CO9" s="188"/>
      <c r="CP9" s="188"/>
      <c r="CQ9" s="188"/>
      <c r="CR9" s="188"/>
      <c r="CS9" s="188"/>
      <c r="CT9" s="188"/>
      <c r="CU9" s="188"/>
      <c r="CV9" s="188"/>
      <c r="CW9" s="188"/>
      <c r="CX9" s="188"/>
      <c r="CY9" s="188"/>
      <c r="CZ9" s="188"/>
      <c r="DA9" s="188"/>
      <c r="DB9" s="188"/>
      <c r="DC9" s="188"/>
      <c r="DD9" s="188"/>
      <c r="DE9" s="188"/>
      <c r="DF9" s="188"/>
      <c r="DG9" s="188"/>
      <c r="DH9" s="188"/>
      <c r="DI9" s="188"/>
      <c r="DJ9" s="188"/>
      <c r="DK9" s="188"/>
      <c r="DL9" s="188"/>
      <c r="DM9" s="188"/>
    </row>
    <row r="10" spans="1:117" s="320" customFormat="1" ht="15" customHeight="1" x14ac:dyDescent="0.25">
      <c r="A10" s="347"/>
      <c r="B10" s="1147" t="s">
        <v>436</v>
      </c>
      <c r="C10" s="1147"/>
      <c r="D10" s="1147"/>
      <c r="E10" s="346"/>
      <c r="F10" s="346"/>
      <c r="G10" s="346"/>
      <c r="H10" s="346"/>
      <c r="I10" s="347"/>
      <c r="J10" s="347"/>
      <c r="K10" s="351" t="s">
        <v>338</v>
      </c>
      <c r="L10" s="210" t="s">
        <v>437</v>
      </c>
      <c r="M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/>
      <c r="CV10" s="188"/>
      <c r="CW10" s="188"/>
      <c r="CX10" s="188"/>
      <c r="CY10" s="188"/>
      <c r="CZ10" s="188"/>
      <c r="DA10" s="188"/>
      <c r="DB10" s="188"/>
      <c r="DC10" s="188"/>
      <c r="DD10" s="188"/>
      <c r="DE10" s="188"/>
      <c r="DF10" s="188"/>
      <c r="DG10" s="188"/>
      <c r="DH10" s="188"/>
      <c r="DI10" s="188"/>
      <c r="DJ10" s="188"/>
      <c r="DK10" s="188"/>
      <c r="DL10" s="188"/>
      <c r="DM10" s="188"/>
    </row>
    <row r="11" spans="1:117" s="320" customFormat="1" ht="15" customHeight="1" x14ac:dyDescent="0.25">
      <c r="A11" s="347"/>
      <c r="B11" s="346"/>
      <c r="C11" s="346"/>
      <c r="D11" s="352"/>
      <c r="E11" s="346"/>
      <c r="F11" s="346"/>
      <c r="G11" s="346"/>
      <c r="H11" s="346"/>
      <c r="I11" s="347"/>
      <c r="J11" s="347"/>
      <c r="K11" s="347"/>
      <c r="L11" s="347"/>
      <c r="M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/>
      <c r="CV11" s="188"/>
      <c r="CW11" s="188"/>
      <c r="CX11" s="188"/>
      <c r="CY11" s="188"/>
      <c r="CZ11" s="188"/>
      <c r="DA11" s="188"/>
      <c r="DB11" s="188"/>
      <c r="DC11" s="188"/>
      <c r="DD11" s="188"/>
      <c r="DE11" s="188"/>
      <c r="DF11" s="188"/>
      <c r="DG11" s="188"/>
      <c r="DH11" s="188"/>
      <c r="DI11" s="188"/>
      <c r="DJ11" s="188"/>
      <c r="DK11" s="188"/>
      <c r="DL11" s="188"/>
      <c r="DM11" s="188"/>
    </row>
    <row r="12" spans="1:117" s="320" customFormat="1" ht="15" customHeight="1" thickBot="1" x14ac:dyDescent="0.3">
      <c r="A12" s="329"/>
      <c r="B12" s="204" t="s">
        <v>320</v>
      </c>
      <c r="C12" s="204"/>
      <c r="D12" s="204" t="s">
        <v>321</v>
      </c>
      <c r="E12" s="350"/>
      <c r="F12" s="350"/>
      <c r="G12" s="346"/>
      <c r="H12" s="346"/>
      <c r="I12" s="347"/>
      <c r="J12" s="347"/>
      <c r="K12" s="206" t="s">
        <v>178</v>
      </c>
      <c r="L12" s="207" t="s">
        <v>244</v>
      </c>
      <c r="M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/>
      <c r="CV12" s="188"/>
      <c r="CW12" s="188"/>
      <c r="CX12" s="188"/>
      <c r="CY12" s="188"/>
      <c r="CZ12" s="188"/>
      <c r="DA12" s="188"/>
      <c r="DB12" s="188"/>
      <c r="DC12" s="188"/>
      <c r="DD12" s="188"/>
      <c r="DE12" s="188"/>
      <c r="DF12" s="188"/>
      <c r="DG12" s="188"/>
      <c r="DH12" s="188"/>
      <c r="DI12" s="188"/>
      <c r="DJ12" s="188"/>
      <c r="DK12" s="188"/>
      <c r="DL12" s="188"/>
      <c r="DM12" s="188"/>
    </row>
    <row r="13" spans="1:117" s="320" customFormat="1" ht="15" customHeight="1" x14ac:dyDescent="0.25">
      <c r="A13" s="353" t="s">
        <v>322</v>
      </c>
      <c r="B13" s="354">
        <v>45600</v>
      </c>
      <c r="C13" s="355">
        <v>0.45416666666666666</v>
      </c>
      <c r="D13" s="356" t="s">
        <v>438</v>
      </c>
      <c r="E13" s="1109" t="s">
        <v>323</v>
      </c>
      <c r="F13" s="1216"/>
      <c r="G13" s="346"/>
      <c r="H13" s="346"/>
      <c r="I13" s="347"/>
      <c r="J13" s="347"/>
      <c r="K13" s="357" t="s">
        <v>325</v>
      </c>
      <c r="L13" s="210" t="s">
        <v>326</v>
      </c>
      <c r="M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188"/>
      <c r="DF13" s="188"/>
      <c r="DG13" s="188"/>
      <c r="DH13" s="188"/>
      <c r="DI13" s="188"/>
      <c r="DJ13" s="188"/>
      <c r="DK13" s="188"/>
      <c r="DL13" s="188"/>
      <c r="DM13" s="188"/>
    </row>
    <row r="14" spans="1:117" s="320" customFormat="1" ht="15" customHeight="1" thickBot="1" x14ac:dyDescent="0.3">
      <c r="A14" s="353" t="s">
        <v>324</v>
      </c>
      <c r="B14" s="358">
        <v>45600</v>
      </c>
      <c r="C14" s="359">
        <v>0.4548611111111111</v>
      </c>
      <c r="D14" s="360" t="s">
        <v>438</v>
      </c>
      <c r="E14" s="361" t="s">
        <v>611</v>
      </c>
      <c r="F14" s="362" t="s">
        <v>612</v>
      </c>
      <c r="G14" s="346"/>
      <c r="H14" s="346"/>
      <c r="I14" s="347"/>
      <c r="J14" s="347"/>
      <c r="K14" s="351" t="s">
        <v>344</v>
      </c>
      <c r="L14" s="210" t="s">
        <v>345</v>
      </c>
      <c r="M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188"/>
      <c r="CH14" s="188"/>
      <c r="CI14" s="188"/>
      <c r="CJ14" s="188"/>
      <c r="CK14" s="188"/>
      <c r="CL14" s="188"/>
      <c r="CM14" s="188"/>
      <c r="CN14" s="188"/>
      <c r="CO14" s="188"/>
      <c r="CP14" s="188"/>
      <c r="CQ14" s="188"/>
      <c r="CR14" s="188"/>
      <c r="CS14" s="188"/>
      <c r="CT14" s="188"/>
      <c r="CU14" s="188"/>
      <c r="CV14" s="188"/>
      <c r="CW14" s="188"/>
      <c r="CX14" s="188"/>
      <c r="CY14" s="188"/>
      <c r="CZ14" s="188"/>
      <c r="DA14" s="188"/>
      <c r="DB14" s="188"/>
      <c r="DC14" s="188"/>
      <c r="DD14" s="188"/>
      <c r="DE14" s="188"/>
      <c r="DF14" s="188"/>
      <c r="DG14" s="188"/>
      <c r="DH14" s="188"/>
      <c r="DI14" s="188"/>
      <c r="DJ14" s="188"/>
      <c r="DK14" s="188"/>
      <c r="DL14" s="188"/>
      <c r="DM14" s="188"/>
    </row>
    <row r="15" spans="1:117" s="320" customFormat="1" ht="15" customHeight="1" thickBot="1" x14ac:dyDescent="0.3">
      <c r="A15" s="347"/>
      <c r="B15" s="346"/>
      <c r="C15" s="346"/>
      <c r="D15" s="352"/>
      <c r="E15" s="346"/>
      <c r="F15" s="346"/>
      <c r="G15" s="346"/>
      <c r="H15" s="346"/>
      <c r="I15" s="347"/>
      <c r="J15" s="347"/>
      <c r="K15" s="347"/>
      <c r="L15" s="363"/>
      <c r="M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  <c r="CC15" s="188"/>
      <c r="CD15" s="188"/>
      <c r="CE15" s="188"/>
      <c r="CF15" s="188"/>
      <c r="CG15" s="188"/>
      <c r="CH15" s="188"/>
      <c r="CI15" s="188"/>
      <c r="CJ15" s="188"/>
      <c r="CK15" s="188"/>
      <c r="CL15" s="188"/>
      <c r="CM15" s="188"/>
      <c r="CN15" s="188"/>
      <c r="CO15" s="188"/>
      <c r="CP15" s="188"/>
      <c r="CQ15" s="188"/>
      <c r="CR15" s="188"/>
      <c r="CS15" s="188"/>
      <c r="CT15" s="188"/>
      <c r="CU15" s="188"/>
      <c r="CV15" s="188"/>
      <c r="CW15" s="188"/>
      <c r="CX15" s="188"/>
      <c r="CY15" s="188"/>
      <c r="CZ15" s="188"/>
      <c r="DA15" s="188"/>
      <c r="DB15" s="188"/>
      <c r="DC15" s="188"/>
      <c r="DD15" s="188"/>
      <c r="DE15" s="188"/>
      <c r="DF15" s="188"/>
      <c r="DG15" s="188"/>
      <c r="DH15" s="188"/>
      <c r="DI15" s="188"/>
      <c r="DJ15" s="188"/>
      <c r="DK15" s="188"/>
      <c r="DL15" s="188"/>
      <c r="DM15" s="188"/>
    </row>
    <row r="16" spans="1:117" s="368" customFormat="1" ht="15" customHeight="1" thickBot="1" x14ac:dyDescent="0.3">
      <c r="A16" s="364"/>
      <c r="B16" s="364"/>
      <c r="C16" s="364"/>
      <c r="D16" s="364"/>
      <c r="E16" s="364"/>
      <c r="F16" s="364"/>
      <c r="G16" s="364"/>
      <c r="H16" s="364"/>
      <c r="I16" s="364"/>
      <c r="J16" s="364"/>
      <c r="K16" s="365" t="s">
        <v>439</v>
      </c>
      <c r="L16" s="366" t="s">
        <v>440</v>
      </c>
      <c r="M16" s="367"/>
      <c r="Q16" s="369"/>
      <c r="R16" s="369"/>
      <c r="S16" s="369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369"/>
      <c r="BA16" s="369"/>
      <c r="BB16" s="369"/>
      <c r="BC16" s="369"/>
      <c r="BD16" s="369"/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/>
      <c r="BR16" s="369"/>
      <c r="BS16" s="369"/>
      <c r="BT16" s="369"/>
      <c r="BU16" s="369"/>
      <c r="BV16" s="369"/>
      <c r="BW16" s="369"/>
      <c r="BX16" s="369"/>
      <c r="BY16" s="369"/>
      <c r="BZ16" s="369"/>
      <c r="CA16" s="369"/>
      <c r="CB16" s="369"/>
      <c r="CC16" s="369"/>
      <c r="CD16" s="369"/>
      <c r="CE16" s="369"/>
      <c r="CF16" s="369"/>
      <c r="CG16" s="369"/>
      <c r="CH16" s="369"/>
      <c r="CI16" s="369"/>
      <c r="CJ16" s="369"/>
      <c r="CK16" s="369"/>
      <c r="CL16" s="369"/>
      <c r="CM16" s="369"/>
      <c r="CN16" s="369"/>
      <c r="CO16" s="369"/>
      <c r="CP16" s="369"/>
      <c r="CQ16" s="369"/>
      <c r="CR16" s="369"/>
      <c r="CS16" s="369"/>
      <c r="CT16" s="369"/>
      <c r="CU16" s="369"/>
      <c r="CV16" s="369"/>
      <c r="CW16" s="369"/>
      <c r="CX16" s="369"/>
      <c r="CY16" s="369"/>
      <c r="CZ16" s="369"/>
      <c r="DA16" s="369"/>
      <c r="DB16" s="369"/>
      <c r="DC16" s="369"/>
      <c r="DD16" s="369"/>
      <c r="DE16" s="369"/>
      <c r="DF16" s="369"/>
      <c r="DG16" s="369"/>
      <c r="DH16" s="369"/>
      <c r="DI16" s="369"/>
      <c r="DJ16" s="369"/>
      <c r="DK16" s="369"/>
      <c r="DL16" s="369"/>
      <c r="DM16" s="369"/>
    </row>
    <row r="17" spans="1:13" ht="30" customHeight="1" x14ac:dyDescent="0.25">
      <c r="A17" s="1219" t="s">
        <v>255</v>
      </c>
      <c r="B17" s="1219" t="s">
        <v>204</v>
      </c>
      <c r="C17" s="1219" t="s">
        <v>441</v>
      </c>
      <c r="D17" s="1219" t="s">
        <v>205</v>
      </c>
      <c r="E17" s="1219" t="s">
        <v>349</v>
      </c>
      <c r="F17" s="1219" t="s">
        <v>442</v>
      </c>
      <c r="G17" s="1219" t="s">
        <v>383</v>
      </c>
      <c r="H17" s="1219" t="s">
        <v>351</v>
      </c>
      <c r="I17" s="1219" t="s">
        <v>259</v>
      </c>
      <c r="J17" s="1222" t="s">
        <v>443</v>
      </c>
      <c r="K17" s="1224" t="s">
        <v>211</v>
      </c>
      <c r="L17" s="1225"/>
    </row>
    <row r="18" spans="1:13" ht="30.6" customHeight="1" thickBot="1" x14ac:dyDescent="0.3">
      <c r="A18" s="1220"/>
      <c r="B18" s="1220"/>
      <c r="C18" s="1220"/>
      <c r="D18" s="1220"/>
      <c r="E18" s="1220"/>
      <c r="F18" s="1220"/>
      <c r="G18" s="1220"/>
      <c r="H18" s="1220"/>
      <c r="I18" s="1220"/>
      <c r="J18" s="1223"/>
      <c r="K18" s="1226"/>
      <c r="L18" s="1227"/>
    </row>
    <row r="19" spans="1:13" ht="18" customHeight="1" x14ac:dyDescent="0.25">
      <c r="A19" s="102">
        <v>45730.364583333343</v>
      </c>
      <c r="B19" s="103" t="s">
        <v>214</v>
      </c>
      <c r="C19" s="370">
        <v>100</v>
      </c>
      <c r="D19" s="371">
        <v>88.562299999999993</v>
      </c>
      <c r="E19" s="371">
        <v>88.562399999999997</v>
      </c>
      <c r="F19" s="371">
        <v>88.5625</v>
      </c>
      <c r="G19" s="372">
        <f>IF(D19="","",(F19-D19)*1000)</f>
        <v>0.20000000000663931</v>
      </c>
      <c r="H19" s="373">
        <f t="shared" ref="H19:H42" si="0">IF(E19="","",IF(F19="","",ABS(E19-F19)))</f>
        <v>1.0000000000331966E-4</v>
      </c>
      <c r="I19" s="374" t="s">
        <v>253</v>
      </c>
      <c r="J19" s="375">
        <f>IF(D19="","",IF((((F19-D19)*1000*1000)/C19)&lt;1,"1.00 U",(((F19-D19)*1000*1000)/C19)))</f>
        <v>2.0000000000663931</v>
      </c>
      <c r="K19" s="376"/>
      <c r="L19" s="377"/>
      <c r="M19" s="378"/>
    </row>
    <row r="20" spans="1:13" ht="18" customHeight="1" x14ac:dyDescent="0.25">
      <c r="A20" s="102">
        <v>45730.365972222222</v>
      </c>
      <c r="B20" s="111" t="s">
        <v>215</v>
      </c>
      <c r="C20" s="370">
        <v>100</v>
      </c>
      <c r="D20" s="371">
        <v>45.236499999999999</v>
      </c>
      <c r="E20" s="371">
        <v>45.315600000000003</v>
      </c>
      <c r="F20" s="371">
        <v>45.319899999999997</v>
      </c>
      <c r="G20" s="372">
        <f t="shared" ref="G20:G42" si="1">IF(D20="","",(F20-D20)*1000)</f>
        <v>83.399999999997476</v>
      </c>
      <c r="H20" s="373">
        <f t="shared" si="0"/>
        <v>4.2999999999935312E-3</v>
      </c>
      <c r="I20" s="374" t="s">
        <v>253</v>
      </c>
      <c r="J20" s="375">
        <f t="shared" ref="J20:J42" si="2">IF(D20="","",IF((((F20-D20)*1000*1000)/C20)&lt;1,"1.00 U",(((F20-D20)*1000*1000)/C20)))</f>
        <v>833.99999999997488</v>
      </c>
      <c r="K20" s="379">
        <f>J20/1000</f>
        <v>0.83399999999997487</v>
      </c>
      <c r="L20" s="377"/>
      <c r="M20" s="378"/>
    </row>
    <row r="21" spans="1:13" ht="18" customHeight="1" x14ac:dyDescent="0.25">
      <c r="A21" s="102">
        <v>45730.367360995369</v>
      </c>
      <c r="B21" s="111" t="s">
        <v>219</v>
      </c>
      <c r="C21" s="380">
        <v>100</v>
      </c>
      <c r="D21" s="371">
        <v>45.236499999999999</v>
      </c>
      <c r="E21" s="371">
        <v>45.315600000000003</v>
      </c>
      <c r="F21" s="371">
        <v>45.316200000000002</v>
      </c>
      <c r="G21" s="372">
        <f t="shared" si="1"/>
        <v>79.700000000002547</v>
      </c>
      <c r="H21" s="373">
        <f t="shared" si="0"/>
        <v>5.9999999999860165E-4</v>
      </c>
      <c r="I21" s="374" t="s">
        <v>253</v>
      </c>
      <c r="J21" s="375">
        <f t="shared" si="2"/>
        <v>797.00000000002547</v>
      </c>
      <c r="K21" s="241">
        <f>ABS(J21-J22)/AVERAGE(J21:J22)</f>
        <v>3.6945812807881992E-2</v>
      </c>
      <c r="L21" s="377"/>
      <c r="M21" s="378"/>
    </row>
    <row r="22" spans="1:13" ht="18" customHeight="1" x14ac:dyDescent="0.25">
      <c r="A22" s="102">
        <v>45730.36874982639</v>
      </c>
      <c r="B22" s="111" t="s">
        <v>223</v>
      </c>
      <c r="C22" s="380">
        <v>100</v>
      </c>
      <c r="D22" s="371">
        <v>45.236499999999999</v>
      </c>
      <c r="E22" s="371">
        <v>45.318800000000003</v>
      </c>
      <c r="F22" s="371">
        <v>45.319200000000002</v>
      </c>
      <c r="G22" s="372">
        <f t="shared" si="1"/>
        <v>82.70000000000266</v>
      </c>
      <c r="H22" s="373">
        <f t="shared" si="0"/>
        <v>3.9999999999906777E-4</v>
      </c>
      <c r="I22" s="374" t="s">
        <v>253</v>
      </c>
      <c r="J22" s="375">
        <f t="shared" si="2"/>
        <v>827.0000000000266</v>
      </c>
      <c r="K22" s="381"/>
      <c r="L22" s="377"/>
      <c r="M22" s="378"/>
    </row>
    <row r="23" spans="1:13" ht="18" customHeight="1" x14ac:dyDescent="0.25">
      <c r="A23" s="102">
        <v>45730.37013865741</v>
      </c>
      <c r="B23" s="104" t="s">
        <v>56</v>
      </c>
      <c r="C23" s="380">
        <v>50</v>
      </c>
      <c r="D23" s="371">
        <v>23.573599999999999</v>
      </c>
      <c r="E23" s="371">
        <v>23.6922</v>
      </c>
      <c r="F23" s="371">
        <v>23.693049999999999</v>
      </c>
      <c r="G23" s="372">
        <f t="shared" si="1"/>
        <v>119.4500000000005</v>
      </c>
      <c r="H23" s="373">
        <f t="shared" si="0"/>
        <v>8.4999999999979536E-4</v>
      </c>
      <c r="I23" s="374" t="s">
        <v>253</v>
      </c>
      <c r="J23" s="375">
        <f t="shared" si="2"/>
        <v>2389.00000000001</v>
      </c>
      <c r="K23" s="381"/>
      <c r="L23" s="377"/>
      <c r="M23" s="378"/>
    </row>
    <row r="24" spans="1:13" ht="18" customHeight="1" x14ac:dyDescent="0.25">
      <c r="A24" s="102">
        <v>45730.371527488423</v>
      </c>
      <c r="B24" s="104" t="s">
        <v>60</v>
      </c>
      <c r="C24" s="380">
        <v>25</v>
      </c>
      <c r="D24" s="371">
        <v>10.57586</v>
      </c>
      <c r="E24" s="371">
        <v>10.718159999999999</v>
      </c>
      <c r="F24" s="371">
        <v>10.71916</v>
      </c>
      <c r="G24" s="372">
        <f t="shared" si="1"/>
        <v>143.29999999999998</v>
      </c>
      <c r="H24" s="373">
        <f t="shared" si="0"/>
        <v>1.0000000000012221E-3</v>
      </c>
      <c r="I24" s="374" t="s">
        <v>253</v>
      </c>
      <c r="J24" s="375">
        <f t="shared" si="2"/>
        <v>5731.9999999999991</v>
      </c>
      <c r="K24" s="381"/>
      <c r="L24" s="377"/>
      <c r="M24" s="378"/>
    </row>
    <row r="25" spans="1:13" ht="18" customHeight="1" x14ac:dyDescent="0.25">
      <c r="A25" s="102">
        <v>45730.372916319437</v>
      </c>
      <c r="B25" s="104" t="s">
        <v>63</v>
      </c>
      <c r="C25" s="380">
        <v>50</v>
      </c>
      <c r="D25" s="371">
        <v>88.562299999999993</v>
      </c>
      <c r="E25" s="371">
        <v>88.651799999999994</v>
      </c>
      <c r="F25" s="371">
        <v>88.652100000000004</v>
      </c>
      <c r="G25" s="372">
        <f t="shared" si="1"/>
        <v>89.800000000010982</v>
      </c>
      <c r="H25" s="373">
        <f t="shared" si="0"/>
        <v>3.0000000000995897E-4</v>
      </c>
      <c r="I25" s="374" t="s">
        <v>253</v>
      </c>
      <c r="J25" s="375">
        <f t="shared" si="2"/>
        <v>1796.0000000002196</v>
      </c>
      <c r="K25" s="381"/>
      <c r="L25" s="377"/>
      <c r="M25" s="378"/>
    </row>
    <row r="26" spans="1:13" ht="18" customHeight="1" x14ac:dyDescent="0.25">
      <c r="A26" s="102">
        <v>45730.374305150457</v>
      </c>
      <c r="B26" s="104" t="s">
        <v>66</v>
      </c>
      <c r="C26" s="380">
        <v>50</v>
      </c>
      <c r="D26" s="371">
        <v>45.236499999999999</v>
      </c>
      <c r="E26" s="371">
        <v>45.316000000000003</v>
      </c>
      <c r="F26" s="371">
        <v>45.316200000000002</v>
      </c>
      <c r="G26" s="372">
        <f t="shared" si="1"/>
        <v>79.700000000002547</v>
      </c>
      <c r="H26" s="373">
        <f t="shared" si="0"/>
        <v>1.9999999999953388E-4</v>
      </c>
      <c r="I26" s="374" t="s">
        <v>253</v>
      </c>
      <c r="J26" s="375">
        <f t="shared" si="2"/>
        <v>1594.0000000000509</v>
      </c>
      <c r="K26" s="381"/>
      <c r="L26" s="377"/>
      <c r="M26" s="378"/>
    </row>
    <row r="27" spans="1:13" ht="18" customHeight="1" x14ac:dyDescent="0.25">
      <c r="A27" s="102">
        <v>45730.375693981478</v>
      </c>
      <c r="B27" s="104" t="s">
        <v>68</v>
      </c>
      <c r="C27" s="380">
        <v>100</v>
      </c>
      <c r="D27" s="371">
        <v>45.236499999999999</v>
      </c>
      <c r="E27" s="371">
        <v>45.315899999999999</v>
      </c>
      <c r="F27" s="371">
        <v>45.316200000000002</v>
      </c>
      <c r="G27" s="372">
        <f t="shared" si="1"/>
        <v>79.700000000002547</v>
      </c>
      <c r="H27" s="373">
        <f t="shared" si="0"/>
        <v>3.0000000000285354E-4</v>
      </c>
      <c r="I27" s="374" t="s">
        <v>253</v>
      </c>
      <c r="J27" s="375">
        <f t="shared" si="2"/>
        <v>797.00000000002547</v>
      </c>
      <c r="K27" s="381"/>
      <c r="L27" s="377"/>
      <c r="M27" s="378"/>
    </row>
    <row r="28" spans="1:13" ht="18" customHeight="1" x14ac:dyDescent="0.25">
      <c r="A28" s="102">
        <v>45730.377082812498</v>
      </c>
      <c r="B28" s="104" t="s">
        <v>71</v>
      </c>
      <c r="C28" s="380">
        <v>100</v>
      </c>
      <c r="D28" s="371">
        <v>45.236499999999999</v>
      </c>
      <c r="E28" s="371">
        <v>45.956099999999999</v>
      </c>
      <c r="F28" s="371">
        <v>45.956400000000002</v>
      </c>
      <c r="G28" s="372">
        <f t="shared" si="1"/>
        <v>719.90000000000259</v>
      </c>
      <c r="H28" s="373">
        <f t="shared" si="0"/>
        <v>3.0000000000285354E-4</v>
      </c>
      <c r="I28" s="374" t="s">
        <v>253</v>
      </c>
      <c r="J28" s="375">
        <f t="shared" si="2"/>
        <v>7199.0000000000255</v>
      </c>
      <c r="K28" s="381"/>
      <c r="L28" s="377"/>
      <c r="M28" s="378"/>
    </row>
    <row r="29" spans="1:13" ht="18" customHeight="1" x14ac:dyDescent="0.25">
      <c r="A29" s="102">
        <v>45730.378471643518</v>
      </c>
      <c r="B29" s="104" t="s">
        <v>73</v>
      </c>
      <c r="C29" s="380">
        <v>100</v>
      </c>
      <c r="D29" s="371">
        <v>23.573599999999999</v>
      </c>
      <c r="E29" s="371">
        <v>23.589500000000001</v>
      </c>
      <c r="F29" s="371">
        <v>23.589700000000001</v>
      </c>
      <c r="G29" s="372">
        <f t="shared" si="1"/>
        <v>16.100000000001558</v>
      </c>
      <c r="H29" s="373">
        <f t="shared" si="0"/>
        <v>1.9999999999953388E-4</v>
      </c>
      <c r="I29" s="374" t="s">
        <v>253</v>
      </c>
      <c r="J29" s="375">
        <f t="shared" si="2"/>
        <v>161.00000000001558</v>
      </c>
      <c r="K29" s="381"/>
      <c r="L29" s="377"/>
      <c r="M29" s="378"/>
    </row>
    <row r="30" spans="1:13" ht="18" customHeight="1" x14ac:dyDescent="0.25">
      <c r="A30" s="102">
        <v>45730.379860474539</v>
      </c>
      <c r="B30" s="104" t="s">
        <v>75</v>
      </c>
      <c r="C30" s="380">
        <v>50</v>
      </c>
      <c r="D30" s="371">
        <v>10.57586</v>
      </c>
      <c r="E30" s="371">
        <v>10.8558</v>
      </c>
      <c r="F30" s="371">
        <v>10.856199999999999</v>
      </c>
      <c r="G30" s="372">
        <f t="shared" si="1"/>
        <v>280.33999999999889</v>
      </c>
      <c r="H30" s="373">
        <f t="shared" si="0"/>
        <v>3.9999999999906777E-4</v>
      </c>
      <c r="I30" s="374" t="s">
        <v>253</v>
      </c>
      <c r="J30" s="375">
        <f t="shared" si="2"/>
        <v>5606.7999999999774</v>
      </c>
      <c r="K30" s="381"/>
      <c r="L30" s="377"/>
      <c r="M30" s="378"/>
    </row>
    <row r="31" spans="1:13" ht="18" customHeight="1" x14ac:dyDescent="0.25">
      <c r="A31" s="102">
        <v>45730.381249305552</v>
      </c>
      <c r="B31" s="104" t="s">
        <v>78</v>
      </c>
      <c r="C31" s="380">
        <v>25</v>
      </c>
      <c r="D31" s="371">
        <v>88.562299999999993</v>
      </c>
      <c r="E31" s="371">
        <v>88.756</v>
      </c>
      <c r="F31" s="371">
        <v>88.756200000000007</v>
      </c>
      <c r="G31" s="372">
        <f t="shared" si="1"/>
        <v>193.90000000001351</v>
      </c>
      <c r="H31" s="373">
        <f t="shared" si="0"/>
        <v>2.0000000000663931E-4</v>
      </c>
      <c r="I31" s="374" t="s">
        <v>253</v>
      </c>
      <c r="J31" s="375">
        <f t="shared" si="2"/>
        <v>7756.0000000005402</v>
      </c>
      <c r="K31" s="382"/>
      <c r="L31" s="377"/>
      <c r="M31" s="378"/>
    </row>
    <row r="32" spans="1:13" ht="18" customHeight="1" x14ac:dyDescent="0.25">
      <c r="A32" s="102">
        <v>45730.382638136572</v>
      </c>
      <c r="B32" s="104" t="s">
        <v>81</v>
      </c>
      <c r="C32" s="380">
        <v>25</v>
      </c>
      <c r="D32" s="371">
        <v>45.236499999999999</v>
      </c>
      <c r="E32" s="371">
        <v>45.562100000000001</v>
      </c>
      <c r="F32" s="371">
        <v>45.5623</v>
      </c>
      <c r="G32" s="372">
        <f t="shared" si="1"/>
        <v>325.80000000000098</v>
      </c>
      <c r="H32" s="373">
        <f t="shared" si="0"/>
        <v>1.9999999999953388E-4</v>
      </c>
      <c r="I32" s="374" t="s">
        <v>253</v>
      </c>
      <c r="J32" s="375">
        <f t="shared" si="2"/>
        <v>13032.00000000004</v>
      </c>
      <c r="K32" s="382"/>
      <c r="L32" s="377"/>
      <c r="M32" s="378"/>
    </row>
    <row r="33" spans="1:117" ht="18" customHeight="1" x14ac:dyDescent="0.25">
      <c r="A33" s="102">
        <v>45730.384026967593</v>
      </c>
      <c r="B33" s="104" t="s">
        <v>83</v>
      </c>
      <c r="C33" s="380">
        <v>25</v>
      </c>
      <c r="D33" s="371">
        <v>45.236499999999999</v>
      </c>
      <c r="E33" s="371">
        <v>45.316099999999999</v>
      </c>
      <c r="F33" s="371">
        <v>45.316200000000002</v>
      </c>
      <c r="G33" s="372">
        <f t="shared" si="1"/>
        <v>79.700000000002547</v>
      </c>
      <c r="H33" s="373">
        <f t="shared" si="0"/>
        <v>1.0000000000331966E-4</v>
      </c>
      <c r="I33" s="374" t="s">
        <v>253</v>
      </c>
      <c r="J33" s="375">
        <f t="shared" si="2"/>
        <v>3188.0000000001019</v>
      </c>
      <c r="K33" s="382"/>
      <c r="L33" s="377"/>
      <c r="M33" s="378"/>
    </row>
    <row r="34" spans="1:117" ht="18" customHeight="1" x14ac:dyDescent="0.25">
      <c r="A34" s="102">
        <v>45730.385415798613</v>
      </c>
      <c r="B34" s="104" t="s">
        <v>85</v>
      </c>
      <c r="C34" s="380">
        <v>25</v>
      </c>
      <c r="D34" s="371">
        <v>45.236499999999999</v>
      </c>
      <c r="E34" s="371">
        <v>45.316000000000003</v>
      </c>
      <c r="F34" s="371">
        <v>45.316200000000002</v>
      </c>
      <c r="G34" s="372">
        <f t="shared" si="1"/>
        <v>79.700000000002547</v>
      </c>
      <c r="H34" s="373">
        <f t="shared" si="0"/>
        <v>1.9999999999953388E-4</v>
      </c>
      <c r="I34" s="374" t="s">
        <v>253</v>
      </c>
      <c r="J34" s="375">
        <f t="shared" si="2"/>
        <v>3188.0000000001019</v>
      </c>
      <c r="K34" s="382"/>
      <c r="L34" s="377"/>
      <c r="M34" s="378"/>
    </row>
    <row r="35" spans="1:117" ht="18" customHeight="1" x14ac:dyDescent="0.25">
      <c r="A35" s="102">
        <v>45730.386804629627</v>
      </c>
      <c r="B35" s="104" t="s">
        <v>87</v>
      </c>
      <c r="C35" s="380">
        <v>50</v>
      </c>
      <c r="D35" s="371">
        <v>45.215200000000003</v>
      </c>
      <c r="E35" s="371">
        <v>45.315899999999999</v>
      </c>
      <c r="F35" s="371">
        <v>45.316200000000002</v>
      </c>
      <c r="G35" s="372">
        <f t="shared" si="1"/>
        <v>100.99999999999909</v>
      </c>
      <c r="H35" s="373">
        <f t="shared" si="0"/>
        <v>3.0000000000285354E-4</v>
      </c>
      <c r="I35" s="374" t="s">
        <v>253</v>
      </c>
      <c r="J35" s="375">
        <f t="shared" si="2"/>
        <v>2019.999999999982</v>
      </c>
      <c r="K35" s="382"/>
      <c r="L35" s="377"/>
      <c r="M35" s="378"/>
    </row>
    <row r="36" spans="1:117" ht="18" customHeight="1" x14ac:dyDescent="0.25">
      <c r="A36" s="102">
        <v>45730.388193460647</v>
      </c>
      <c r="B36" s="104" t="s">
        <v>89</v>
      </c>
      <c r="C36" s="380">
        <v>50</v>
      </c>
      <c r="D36" s="371">
        <v>23.685400000000001</v>
      </c>
      <c r="E36" s="371">
        <v>23.693100000000001</v>
      </c>
      <c r="F36" s="371">
        <v>23.693049999999999</v>
      </c>
      <c r="G36" s="372">
        <f t="shared" si="1"/>
        <v>7.6499999999981583</v>
      </c>
      <c r="H36" s="373">
        <f t="shared" si="0"/>
        <v>5.0000000001659828E-5</v>
      </c>
      <c r="I36" s="374" t="s">
        <v>253</v>
      </c>
      <c r="J36" s="375">
        <f t="shared" si="2"/>
        <v>152.99999999996317</v>
      </c>
      <c r="K36" s="382"/>
      <c r="L36" s="377"/>
      <c r="M36" s="378"/>
    </row>
    <row r="37" spans="1:117" ht="18" customHeight="1" x14ac:dyDescent="0.25">
      <c r="A37" s="102">
        <v>45730.389582291667</v>
      </c>
      <c r="B37" s="104" t="s">
        <v>91</v>
      </c>
      <c r="C37" s="380">
        <v>50</v>
      </c>
      <c r="D37" s="371">
        <v>45.236499999999999</v>
      </c>
      <c r="E37" s="371">
        <v>45.315800000000003</v>
      </c>
      <c r="F37" s="371">
        <v>45.316200000000002</v>
      </c>
      <c r="G37" s="372">
        <f t="shared" si="1"/>
        <v>79.700000000002547</v>
      </c>
      <c r="H37" s="373">
        <f t="shared" si="0"/>
        <v>3.9999999999906777E-4</v>
      </c>
      <c r="I37" s="374" t="s">
        <v>253</v>
      </c>
      <c r="J37" s="375">
        <f t="shared" si="2"/>
        <v>1594.0000000000509</v>
      </c>
      <c r="K37" s="382"/>
      <c r="L37" s="377"/>
      <c r="M37" s="378"/>
    </row>
    <row r="38" spans="1:117" ht="18" customHeight="1" x14ac:dyDescent="0.25">
      <c r="A38" s="102">
        <v>45730.390971122688</v>
      </c>
      <c r="B38" s="104" t="s">
        <v>93</v>
      </c>
      <c r="C38" s="380">
        <v>50</v>
      </c>
      <c r="D38" s="371">
        <v>45.236499999999999</v>
      </c>
      <c r="E38" s="371">
        <v>45.3155</v>
      </c>
      <c r="F38" s="371">
        <v>45.316200000000002</v>
      </c>
      <c r="G38" s="372">
        <f t="shared" si="1"/>
        <v>79.700000000002547</v>
      </c>
      <c r="H38" s="373">
        <f t="shared" si="0"/>
        <v>7.0000000000192131E-4</v>
      </c>
      <c r="I38" s="374" t="s">
        <v>253</v>
      </c>
      <c r="J38" s="375">
        <f t="shared" si="2"/>
        <v>1594.0000000000509</v>
      </c>
      <c r="K38" s="382"/>
      <c r="L38" s="377"/>
      <c r="M38" s="378"/>
    </row>
    <row r="39" spans="1:117" ht="18" customHeight="1" x14ac:dyDescent="0.25">
      <c r="A39" s="102">
        <v>45730.392359953701</v>
      </c>
      <c r="B39" s="104" t="s">
        <v>95</v>
      </c>
      <c r="C39" s="380">
        <v>50</v>
      </c>
      <c r="D39" s="371">
        <v>45.236499999999999</v>
      </c>
      <c r="E39" s="371">
        <v>45.313200000000002</v>
      </c>
      <c r="F39" s="371">
        <v>45.316200000000002</v>
      </c>
      <c r="G39" s="372">
        <f t="shared" si="1"/>
        <v>79.700000000002547</v>
      </c>
      <c r="H39" s="373">
        <f t="shared" si="0"/>
        <v>3.0000000000001137E-3</v>
      </c>
      <c r="I39" s="374" t="s">
        <v>253</v>
      </c>
      <c r="J39" s="375">
        <f t="shared" si="2"/>
        <v>1594.0000000000509</v>
      </c>
      <c r="K39" s="382"/>
      <c r="L39" s="377"/>
      <c r="M39" s="378"/>
    </row>
    <row r="40" spans="1:117" ht="18" customHeight="1" x14ac:dyDescent="0.25">
      <c r="A40" s="102">
        <v>45730.393748784722</v>
      </c>
      <c r="B40" s="104" t="s">
        <v>97</v>
      </c>
      <c r="C40" s="370">
        <v>50</v>
      </c>
      <c r="D40" s="371">
        <v>23.573599999999999</v>
      </c>
      <c r="E40" s="371">
        <v>23.692799999999998</v>
      </c>
      <c r="F40" s="371">
        <v>23.693049999999999</v>
      </c>
      <c r="G40" s="372">
        <f t="shared" si="1"/>
        <v>119.4500000000005</v>
      </c>
      <c r="H40" s="373">
        <f t="shared" si="0"/>
        <v>2.5000000000119371E-4</v>
      </c>
      <c r="I40" s="374" t="s">
        <v>253</v>
      </c>
      <c r="J40" s="375">
        <f t="shared" si="2"/>
        <v>2389.00000000001</v>
      </c>
      <c r="K40" s="382"/>
      <c r="L40" s="377"/>
      <c r="M40" s="378"/>
    </row>
    <row r="41" spans="1:117" ht="18" customHeight="1" x14ac:dyDescent="0.25">
      <c r="A41" s="102">
        <v>45730.395137615742</v>
      </c>
      <c r="B41" s="104" t="s">
        <v>99</v>
      </c>
      <c r="C41" s="370">
        <v>100</v>
      </c>
      <c r="D41" s="371">
        <v>23.573599999999999</v>
      </c>
      <c r="E41" s="371">
        <v>23.855399999999999</v>
      </c>
      <c r="F41" s="371">
        <v>23.856000000000002</v>
      </c>
      <c r="G41" s="372">
        <f t="shared" si="1"/>
        <v>282.40000000000265</v>
      </c>
      <c r="H41" s="373">
        <f t="shared" si="0"/>
        <v>6.0000000000215437E-4</v>
      </c>
      <c r="I41" s="374" t="s">
        <v>253</v>
      </c>
      <c r="J41" s="375">
        <f t="shared" si="2"/>
        <v>2824.0000000000268</v>
      </c>
      <c r="K41" s="382"/>
      <c r="L41" s="377"/>
      <c r="M41" s="378"/>
    </row>
    <row r="42" spans="1:117" ht="18" customHeight="1" thickBot="1" x14ac:dyDescent="0.3">
      <c r="A42" s="102">
        <v>45730.396526446762</v>
      </c>
      <c r="B42" s="104" t="s">
        <v>101</v>
      </c>
      <c r="C42" s="370">
        <v>100</v>
      </c>
      <c r="D42" s="371">
        <v>45.2654</v>
      </c>
      <c r="E42" s="371">
        <v>45.364899999999999</v>
      </c>
      <c r="F42" s="371">
        <v>45.365200000000002</v>
      </c>
      <c r="G42" s="372">
        <f t="shared" si="1"/>
        <v>99.800000000001887</v>
      </c>
      <c r="H42" s="373">
        <f t="shared" si="0"/>
        <v>3.0000000000285354E-4</v>
      </c>
      <c r="I42" s="374" t="s">
        <v>253</v>
      </c>
      <c r="J42" s="375">
        <f t="shared" si="2"/>
        <v>998.00000000001887</v>
      </c>
      <c r="K42" s="382"/>
      <c r="L42" s="377"/>
      <c r="M42" s="378"/>
    </row>
    <row r="43" spans="1:117" s="385" customFormat="1" ht="20.100000000000001" customHeight="1" x14ac:dyDescent="0.25">
      <c r="A43" s="383" t="s">
        <v>233</v>
      </c>
      <c r="B43" s="1228"/>
      <c r="C43" s="1228"/>
      <c r="D43" s="1228"/>
      <c r="E43" s="1228"/>
      <c r="F43" s="1228"/>
      <c r="G43" s="1228"/>
      <c r="H43" s="1228"/>
      <c r="I43" s="1228"/>
      <c r="J43" s="1228"/>
      <c r="K43" s="1228"/>
      <c r="L43" s="1229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384"/>
      <c r="AG43" s="384"/>
      <c r="AH43" s="384"/>
      <c r="AI43" s="384"/>
      <c r="AJ43" s="384"/>
      <c r="AK43" s="384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4"/>
      <c r="AX43" s="384"/>
      <c r="AY43" s="384"/>
      <c r="AZ43" s="384"/>
      <c r="BA43" s="384"/>
      <c r="BB43" s="384"/>
      <c r="BC43" s="384"/>
      <c r="BD43" s="384"/>
      <c r="BE43" s="384"/>
      <c r="BF43" s="384"/>
      <c r="BG43" s="384"/>
      <c r="BH43" s="384"/>
      <c r="BI43" s="384"/>
      <c r="BJ43" s="384"/>
      <c r="BK43" s="384"/>
      <c r="BL43" s="384"/>
      <c r="BM43" s="384"/>
      <c r="BN43" s="384"/>
      <c r="BO43" s="384"/>
      <c r="BP43" s="384"/>
      <c r="BQ43" s="384"/>
      <c r="BR43" s="384"/>
      <c r="BS43" s="384"/>
      <c r="BT43" s="384"/>
      <c r="BU43" s="384"/>
      <c r="BV43" s="384"/>
      <c r="BW43" s="384"/>
      <c r="BX43" s="384"/>
      <c r="BY43" s="384"/>
      <c r="BZ43" s="384"/>
      <c r="CA43" s="384"/>
      <c r="CB43" s="384"/>
      <c r="CC43" s="384"/>
      <c r="CD43" s="384"/>
      <c r="CE43" s="384"/>
      <c r="CF43" s="384"/>
      <c r="CG43" s="384"/>
      <c r="CH43" s="384"/>
      <c r="CI43" s="384"/>
      <c r="CJ43" s="384"/>
      <c r="CK43" s="384"/>
      <c r="CL43" s="384"/>
      <c r="CM43" s="384"/>
      <c r="CN43" s="384"/>
      <c r="CO43" s="384"/>
      <c r="CP43" s="384"/>
      <c r="CQ43" s="384"/>
      <c r="CR43" s="384"/>
      <c r="CS43" s="384"/>
      <c r="CT43" s="384"/>
      <c r="CU43" s="384"/>
      <c r="CV43" s="384"/>
      <c r="CW43" s="384"/>
      <c r="CX43" s="384"/>
      <c r="CY43" s="384"/>
      <c r="CZ43" s="384"/>
      <c r="DA43" s="384"/>
      <c r="DB43" s="384"/>
      <c r="DC43" s="384"/>
      <c r="DD43" s="384"/>
      <c r="DE43" s="384"/>
      <c r="DF43" s="384"/>
      <c r="DG43" s="384"/>
      <c r="DH43" s="384"/>
      <c r="DI43" s="384"/>
      <c r="DJ43" s="384"/>
      <c r="DK43" s="384"/>
      <c r="DL43" s="384"/>
      <c r="DM43" s="384"/>
    </row>
    <row r="44" spans="1:117" s="385" customFormat="1" ht="20.100000000000001" customHeight="1" thickBot="1" x14ac:dyDescent="0.3">
      <c r="A44" s="386"/>
      <c r="B44" s="1230"/>
      <c r="C44" s="1230"/>
      <c r="D44" s="1230"/>
      <c r="E44" s="1230"/>
      <c r="F44" s="1230"/>
      <c r="G44" s="1230"/>
      <c r="H44" s="1230"/>
      <c r="I44" s="1230"/>
      <c r="J44" s="1230"/>
      <c r="K44" s="1230"/>
      <c r="L44" s="1231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384"/>
      <c r="AG44" s="384"/>
      <c r="AH44" s="384"/>
      <c r="AI44" s="384"/>
      <c r="AJ44" s="384"/>
      <c r="AK44" s="384"/>
      <c r="AL44" s="384"/>
      <c r="AM44" s="384"/>
      <c r="AN44" s="384"/>
      <c r="AO44" s="384"/>
      <c r="AP44" s="384"/>
      <c r="AQ44" s="384"/>
      <c r="AR44" s="384"/>
      <c r="AS44" s="384"/>
      <c r="AT44" s="384"/>
      <c r="AU44" s="384"/>
      <c r="AV44" s="384"/>
      <c r="AW44" s="384"/>
      <c r="AX44" s="384"/>
      <c r="AY44" s="384"/>
      <c r="AZ44" s="384"/>
      <c r="BA44" s="384"/>
      <c r="BB44" s="384"/>
      <c r="BC44" s="384"/>
      <c r="BD44" s="384"/>
      <c r="BE44" s="384"/>
      <c r="BF44" s="384"/>
      <c r="BG44" s="384"/>
      <c r="BH44" s="384"/>
      <c r="BI44" s="384"/>
      <c r="BJ44" s="384"/>
      <c r="BK44" s="384"/>
      <c r="BL44" s="384"/>
      <c r="BM44" s="384"/>
      <c r="BN44" s="384"/>
      <c r="BO44" s="384"/>
      <c r="BP44" s="384"/>
      <c r="BQ44" s="384"/>
      <c r="BR44" s="384"/>
      <c r="BS44" s="384"/>
      <c r="BT44" s="384"/>
      <c r="BU44" s="384"/>
      <c r="BV44" s="384"/>
      <c r="BW44" s="384"/>
      <c r="BX44" s="384"/>
      <c r="BY44" s="384"/>
      <c r="BZ44" s="384"/>
      <c r="CA44" s="384"/>
      <c r="CB44" s="384"/>
      <c r="CC44" s="384"/>
      <c r="CD44" s="384"/>
      <c r="CE44" s="384"/>
      <c r="CF44" s="384"/>
      <c r="CG44" s="384"/>
      <c r="CH44" s="384"/>
      <c r="CI44" s="384"/>
      <c r="CJ44" s="384"/>
      <c r="CK44" s="384"/>
      <c r="CL44" s="384"/>
      <c r="CM44" s="384"/>
      <c r="CN44" s="384"/>
      <c r="CO44" s="384"/>
      <c r="CP44" s="384"/>
      <c r="CQ44" s="384"/>
      <c r="CR44" s="384"/>
      <c r="CS44" s="384"/>
      <c r="CT44" s="384"/>
      <c r="CU44" s="384"/>
      <c r="CV44" s="384"/>
      <c r="CW44" s="384"/>
      <c r="CX44" s="384"/>
      <c r="CY44" s="384"/>
      <c r="CZ44" s="384"/>
      <c r="DA44" s="384"/>
      <c r="DB44" s="384"/>
      <c r="DC44" s="384"/>
      <c r="DD44" s="384"/>
      <c r="DE44" s="384"/>
      <c r="DF44" s="384"/>
      <c r="DG44" s="384"/>
      <c r="DH44" s="384"/>
      <c r="DI44" s="384"/>
      <c r="DJ44" s="384"/>
      <c r="DK44" s="384"/>
      <c r="DL44" s="384"/>
      <c r="DM44" s="384"/>
    </row>
    <row r="45" spans="1:117" s="315" customFormat="1" ht="15" hidden="1" x14ac:dyDescent="0.25">
      <c r="A45" s="1221" t="s">
        <v>427</v>
      </c>
      <c r="B45" s="1221"/>
      <c r="C45" s="1221"/>
      <c r="D45" s="1221"/>
      <c r="E45" s="1221"/>
      <c r="F45" s="1221"/>
      <c r="G45" s="1221"/>
      <c r="H45" s="1221"/>
      <c r="I45" s="1221"/>
      <c r="J45" s="1221"/>
      <c r="K45" s="1221"/>
      <c r="L45" s="1221"/>
      <c r="M45" s="384"/>
      <c r="N45" s="384"/>
      <c r="O45" s="384"/>
      <c r="P45" s="384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384"/>
      <c r="AG45" s="384"/>
      <c r="AH45" s="384"/>
      <c r="AI45" s="384"/>
      <c r="AJ45" s="384"/>
      <c r="AK45" s="384"/>
      <c r="AL45" s="384"/>
      <c r="AM45" s="384"/>
      <c r="AN45" s="384"/>
      <c r="AO45" s="384"/>
      <c r="AP45" s="384"/>
      <c r="AQ45" s="384"/>
      <c r="AR45" s="384"/>
      <c r="AS45" s="384"/>
      <c r="AT45" s="384"/>
      <c r="AU45" s="384"/>
      <c r="AV45" s="384"/>
      <c r="AW45" s="384"/>
      <c r="AX45" s="384"/>
      <c r="AY45" s="384"/>
      <c r="AZ45" s="384"/>
      <c r="BA45" s="384"/>
      <c r="BB45" s="384"/>
      <c r="BC45" s="384"/>
      <c r="BD45" s="384"/>
      <c r="BE45" s="384"/>
      <c r="BF45" s="384"/>
      <c r="BG45" s="384"/>
      <c r="BH45" s="384"/>
      <c r="BI45" s="384"/>
      <c r="BJ45" s="384"/>
      <c r="BK45" s="384"/>
      <c r="BL45" s="384"/>
      <c r="BM45" s="384"/>
      <c r="BN45" s="384"/>
      <c r="BO45" s="384"/>
      <c r="BP45" s="384"/>
      <c r="BQ45" s="384"/>
      <c r="BR45" s="384"/>
      <c r="BS45" s="384"/>
      <c r="BT45" s="384"/>
      <c r="BU45" s="384"/>
      <c r="BV45" s="384"/>
      <c r="BW45" s="384"/>
      <c r="BX45" s="384"/>
      <c r="BY45" s="384"/>
      <c r="BZ45" s="384"/>
      <c r="CA45" s="384"/>
      <c r="CB45" s="384"/>
      <c r="CC45" s="384"/>
      <c r="CD45" s="384"/>
      <c r="CE45" s="384"/>
      <c r="CF45" s="384"/>
      <c r="CG45" s="384"/>
      <c r="CH45" s="384"/>
      <c r="CI45" s="384"/>
      <c r="CJ45" s="384"/>
      <c r="CK45" s="384"/>
      <c r="CL45" s="384"/>
      <c r="CM45" s="384"/>
      <c r="CN45" s="384"/>
      <c r="CO45" s="384"/>
      <c r="CP45" s="384"/>
      <c r="CQ45" s="384"/>
      <c r="CR45" s="384"/>
      <c r="CS45" s="384"/>
      <c r="CT45" s="384"/>
      <c r="CU45" s="384"/>
      <c r="CV45" s="384"/>
      <c r="CW45" s="384"/>
      <c r="CX45" s="384"/>
      <c r="CY45" s="384"/>
      <c r="CZ45" s="384"/>
      <c r="DA45" s="384"/>
      <c r="DB45" s="384"/>
      <c r="DC45" s="384"/>
      <c r="DD45" s="384"/>
      <c r="DE45" s="384"/>
      <c r="DF45" s="384"/>
      <c r="DG45" s="384"/>
      <c r="DH45" s="384"/>
      <c r="DI45" s="384"/>
      <c r="DJ45" s="384"/>
      <c r="DK45" s="384"/>
      <c r="DL45" s="384"/>
      <c r="DM45" s="384"/>
    </row>
    <row r="46" spans="1:117" s="315" customFormat="1" ht="15" hidden="1" x14ac:dyDescent="0.25">
      <c r="A46" s="1150" t="s">
        <v>428</v>
      </c>
      <c r="B46" s="1150"/>
      <c r="C46" s="1150"/>
      <c r="D46" s="1150"/>
      <c r="E46" s="1150"/>
      <c r="F46" s="1150"/>
      <c r="G46" s="1150"/>
      <c r="H46" s="1150"/>
      <c r="I46" s="1150"/>
      <c r="J46" s="1150"/>
      <c r="K46" s="1150"/>
      <c r="L46" s="1150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384"/>
      <c r="AG46" s="384"/>
      <c r="AH46" s="384"/>
      <c r="AI46" s="384"/>
      <c r="AJ46" s="384"/>
      <c r="AK46" s="384"/>
      <c r="AL46" s="384"/>
      <c r="AM46" s="384"/>
      <c r="AN46" s="384"/>
      <c r="AO46" s="384"/>
      <c r="AP46" s="384"/>
      <c r="AQ46" s="384"/>
      <c r="AR46" s="384"/>
      <c r="AS46" s="384"/>
      <c r="AT46" s="384"/>
      <c r="AU46" s="384"/>
      <c r="AV46" s="384"/>
      <c r="AW46" s="384"/>
      <c r="AX46" s="384"/>
      <c r="AY46" s="384"/>
      <c r="AZ46" s="384"/>
      <c r="BA46" s="384"/>
      <c r="BB46" s="384"/>
      <c r="BC46" s="384"/>
      <c r="BD46" s="384"/>
      <c r="BE46" s="384"/>
      <c r="BF46" s="384"/>
      <c r="BG46" s="384"/>
      <c r="BH46" s="384"/>
      <c r="BI46" s="384"/>
      <c r="BJ46" s="384"/>
      <c r="BK46" s="384"/>
      <c r="BL46" s="384"/>
      <c r="BM46" s="384"/>
      <c r="BN46" s="384"/>
      <c r="BO46" s="384"/>
      <c r="BP46" s="384"/>
      <c r="BQ46" s="384"/>
      <c r="BR46" s="384"/>
      <c r="BS46" s="384"/>
      <c r="BT46" s="384"/>
      <c r="BU46" s="384"/>
      <c r="BV46" s="384"/>
      <c r="BW46" s="384"/>
      <c r="BX46" s="384"/>
      <c r="BY46" s="384"/>
      <c r="BZ46" s="384"/>
      <c r="CA46" s="384"/>
      <c r="CB46" s="384"/>
      <c r="CC46" s="384"/>
      <c r="CD46" s="384"/>
      <c r="CE46" s="384"/>
      <c r="CF46" s="384"/>
      <c r="CG46" s="384"/>
      <c r="CH46" s="384"/>
      <c r="CI46" s="384"/>
      <c r="CJ46" s="384"/>
      <c r="CK46" s="384"/>
      <c r="CL46" s="384"/>
      <c r="CM46" s="384"/>
      <c r="CN46" s="384"/>
      <c r="CO46" s="384"/>
      <c r="CP46" s="384"/>
      <c r="CQ46" s="384"/>
      <c r="CR46" s="384"/>
      <c r="CS46" s="384"/>
      <c r="CT46" s="384"/>
      <c r="CU46" s="384"/>
      <c r="CV46" s="384"/>
      <c r="CW46" s="384"/>
      <c r="CX46" s="384"/>
      <c r="CY46" s="384"/>
      <c r="CZ46" s="384"/>
      <c r="DA46" s="384"/>
      <c r="DB46" s="384"/>
      <c r="DC46" s="384"/>
      <c r="DD46" s="384"/>
      <c r="DE46" s="384"/>
      <c r="DF46" s="384"/>
      <c r="DG46" s="384"/>
      <c r="DH46" s="384"/>
      <c r="DI46" s="384"/>
      <c r="DJ46" s="384"/>
      <c r="DK46" s="384"/>
      <c r="DL46" s="384"/>
      <c r="DM46" s="384"/>
    </row>
    <row r="47" spans="1:117" ht="15" hidden="1" x14ac:dyDescent="0.25">
      <c r="A47" s="387"/>
      <c r="B47" s="320"/>
      <c r="C47" s="320"/>
      <c r="D47" s="320"/>
      <c r="E47" s="320"/>
      <c r="F47" s="320"/>
      <c r="G47" s="320"/>
      <c r="H47" s="320"/>
      <c r="I47" s="320"/>
      <c r="J47" s="388"/>
      <c r="K47" s="320"/>
      <c r="L47" s="320"/>
    </row>
    <row r="48" spans="1:117" ht="15" hidden="1" x14ac:dyDescent="0.25">
      <c r="A48" s="387"/>
      <c r="B48" s="320"/>
      <c r="C48" s="320"/>
      <c r="D48" s="320"/>
      <c r="E48" s="320"/>
      <c r="F48" s="320"/>
      <c r="G48" s="320"/>
      <c r="H48" s="320"/>
      <c r="I48" s="320"/>
      <c r="J48" s="388"/>
      <c r="K48" s="320"/>
      <c r="L48" s="320"/>
    </row>
    <row r="49" spans="1:12" ht="15" hidden="1" x14ac:dyDescent="0.25">
      <c r="A49" s="387"/>
      <c r="B49" s="320"/>
      <c r="C49" s="320"/>
      <c r="D49" s="320"/>
      <c r="E49" s="320"/>
      <c r="F49" s="320"/>
      <c r="G49" s="320"/>
      <c r="H49" s="320"/>
      <c r="I49" s="320"/>
      <c r="J49" s="388"/>
      <c r="K49" s="320"/>
      <c r="L49" s="320"/>
    </row>
    <row r="50" spans="1:12" ht="15" hidden="1" x14ac:dyDescent="0.25">
      <c r="A50" s="387"/>
      <c r="B50" s="320"/>
      <c r="C50" s="320"/>
      <c r="D50" s="320"/>
      <c r="E50" s="320"/>
      <c r="F50" s="320"/>
      <c r="G50" s="320"/>
      <c r="H50" s="320"/>
      <c r="I50" s="320"/>
      <c r="J50" s="388"/>
      <c r="K50" s="320"/>
      <c r="L50" s="320"/>
    </row>
    <row r="51" spans="1:12" ht="15" hidden="1" x14ac:dyDescent="0.25">
      <c r="A51" s="387"/>
      <c r="B51" s="320"/>
      <c r="C51" s="320"/>
      <c r="D51" s="320"/>
      <c r="E51" s="320"/>
      <c r="F51" s="320"/>
      <c r="G51" s="320"/>
      <c r="H51" s="320"/>
      <c r="I51" s="320"/>
      <c r="J51" s="388"/>
      <c r="K51" s="320"/>
      <c r="L51" s="320"/>
    </row>
    <row r="52" spans="1:12" ht="15" hidden="1" x14ac:dyDescent="0.25">
      <c r="A52" s="387"/>
      <c r="B52" s="320"/>
      <c r="C52" s="320"/>
      <c r="D52" s="320"/>
      <c r="E52" s="320"/>
      <c r="F52" s="320"/>
      <c r="G52" s="320"/>
      <c r="H52" s="320"/>
      <c r="I52" s="320"/>
      <c r="J52" s="388"/>
      <c r="K52" s="320"/>
      <c r="L52" s="320"/>
    </row>
    <row r="53" spans="1:12" ht="15" hidden="1" x14ac:dyDescent="0.25">
      <c r="A53" s="387"/>
      <c r="B53" s="320"/>
      <c r="C53" s="320"/>
      <c r="D53" s="320"/>
      <c r="E53" s="320"/>
      <c r="F53" s="320"/>
      <c r="G53" s="320"/>
      <c r="H53" s="320"/>
      <c r="I53" s="320"/>
      <c r="J53" s="388"/>
      <c r="K53" s="320"/>
      <c r="L53" s="320"/>
    </row>
    <row r="54" spans="1:12" ht="15" hidden="1" x14ac:dyDescent="0.25">
      <c r="A54" s="387"/>
      <c r="B54" s="320"/>
      <c r="C54" s="320"/>
      <c r="D54" s="320"/>
      <c r="E54" s="320"/>
      <c r="F54" s="320"/>
      <c r="G54" s="320"/>
      <c r="H54" s="320"/>
      <c r="I54" s="320"/>
      <c r="J54" s="388"/>
      <c r="K54" s="320"/>
      <c r="L54" s="320"/>
    </row>
    <row r="55" spans="1:12" ht="15" hidden="1" x14ac:dyDescent="0.25">
      <c r="A55" s="387"/>
      <c r="B55" s="320"/>
      <c r="C55" s="320"/>
      <c r="D55" s="320"/>
      <c r="E55" s="320"/>
      <c r="F55" s="320"/>
      <c r="G55" s="320"/>
      <c r="H55" s="320"/>
      <c r="I55" s="320"/>
      <c r="J55" s="388"/>
      <c r="K55" s="320"/>
      <c r="L55" s="320"/>
    </row>
    <row r="56" spans="1:12" ht="15" hidden="1" x14ac:dyDescent="0.25">
      <c r="A56" s="387"/>
      <c r="B56" s="320"/>
      <c r="C56" s="320"/>
      <c r="D56" s="320"/>
      <c r="E56" s="320"/>
      <c r="F56" s="320"/>
      <c r="G56" s="320"/>
      <c r="H56" s="320"/>
      <c r="I56" s="320"/>
      <c r="J56" s="388"/>
      <c r="K56" s="320"/>
      <c r="L56" s="320"/>
    </row>
    <row r="57" spans="1:12" ht="15" hidden="1" x14ac:dyDescent="0.25">
      <c r="A57" s="387"/>
      <c r="B57" s="320"/>
      <c r="C57" s="320"/>
      <c r="D57" s="320"/>
      <c r="E57" s="320"/>
      <c r="F57" s="320"/>
      <c r="G57" s="320"/>
      <c r="H57" s="320"/>
      <c r="I57" s="320"/>
      <c r="J57" s="388"/>
      <c r="K57" s="320"/>
      <c r="L57" s="320"/>
    </row>
    <row r="58" spans="1:12" ht="15" hidden="1" x14ac:dyDescent="0.25">
      <c r="A58" s="387"/>
      <c r="B58" s="320"/>
      <c r="C58" s="320"/>
      <c r="D58" s="320"/>
      <c r="E58" s="320"/>
      <c r="F58" s="320"/>
      <c r="G58" s="320"/>
      <c r="H58" s="320"/>
      <c r="I58" s="320"/>
      <c r="J58" s="388"/>
      <c r="K58" s="320"/>
      <c r="L58" s="320"/>
    </row>
    <row r="59" spans="1:12" ht="15" hidden="1" x14ac:dyDescent="0.25">
      <c r="A59" s="387"/>
      <c r="B59" s="320"/>
      <c r="C59" s="320"/>
      <c r="D59" s="320"/>
      <c r="E59" s="320"/>
      <c r="F59" s="320"/>
      <c r="G59" s="320"/>
      <c r="H59" s="320"/>
      <c r="I59" s="320"/>
      <c r="J59" s="388"/>
      <c r="K59" s="320"/>
      <c r="L59" s="320"/>
    </row>
    <row r="60" spans="1:12" ht="15" hidden="1" x14ac:dyDescent="0.25">
      <c r="A60" s="387"/>
      <c r="B60" s="320"/>
      <c r="C60" s="320"/>
      <c r="D60" s="320"/>
      <c r="E60" s="320"/>
      <c r="F60" s="320"/>
      <c r="G60" s="320"/>
      <c r="H60" s="320"/>
      <c r="I60" s="320"/>
      <c r="J60" s="388"/>
      <c r="K60" s="320"/>
      <c r="L60" s="320"/>
    </row>
    <row r="61" spans="1:12" ht="15" hidden="1" x14ac:dyDescent="0.25">
      <c r="A61" s="387"/>
      <c r="B61" s="320"/>
      <c r="C61" s="320"/>
      <c r="D61" s="320"/>
      <c r="E61" s="320"/>
      <c r="F61" s="320"/>
      <c r="G61" s="320"/>
      <c r="H61" s="320"/>
      <c r="I61" s="320"/>
      <c r="J61" s="388"/>
      <c r="K61" s="320"/>
      <c r="L61" s="320"/>
    </row>
    <row r="62" spans="1:12" ht="15" hidden="1" x14ac:dyDescent="0.25">
      <c r="A62" s="387"/>
      <c r="B62" s="320"/>
      <c r="C62" s="320"/>
      <c r="D62" s="320"/>
      <c r="E62" s="320"/>
      <c r="F62" s="320"/>
      <c r="G62" s="320"/>
      <c r="H62" s="320"/>
      <c r="I62" s="320"/>
      <c r="J62" s="388"/>
      <c r="K62" s="320"/>
      <c r="L62" s="320"/>
    </row>
    <row r="63" spans="1:12" ht="15" hidden="1" x14ac:dyDescent="0.25">
      <c r="A63" s="387"/>
      <c r="B63" s="320"/>
      <c r="C63" s="320"/>
      <c r="D63" s="320"/>
      <c r="E63" s="320"/>
      <c r="F63" s="320"/>
      <c r="G63" s="320"/>
      <c r="H63" s="320"/>
      <c r="I63" s="320"/>
      <c r="J63" s="388"/>
      <c r="K63" s="320"/>
      <c r="L63" s="320"/>
    </row>
    <row r="64" spans="1:12" ht="15" hidden="1" x14ac:dyDescent="0.25">
      <c r="A64" s="387"/>
      <c r="B64" s="320"/>
      <c r="C64" s="320"/>
      <c r="D64" s="320"/>
      <c r="E64" s="320"/>
      <c r="F64" s="320"/>
      <c r="G64" s="320"/>
      <c r="H64" s="320"/>
      <c r="I64" s="320"/>
      <c r="J64" s="388"/>
      <c r="K64" s="320"/>
      <c r="L64" s="320"/>
    </row>
    <row r="65" spans="1:12" ht="15" hidden="1" x14ac:dyDescent="0.25">
      <c r="A65" s="387"/>
      <c r="B65" s="320"/>
      <c r="C65" s="320"/>
      <c r="D65" s="320"/>
      <c r="E65" s="320"/>
      <c r="F65" s="320"/>
      <c r="G65" s="320"/>
      <c r="H65" s="320"/>
      <c r="I65" s="320"/>
      <c r="J65" s="388"/>
      <c r="K65" s="320"/>
      <c r="L65" s="320"/>
    </row>
    <row r="66" spans="1:12" ht="15" hidden="1" x14ac:dyDescent="0.25">
      <c r="A66" s="387"/>
      <c r="B66" s="320"/>
      <c r="C66" s="320"/>
      <c r="D66" s="320"/>
      <c r="E66" s="320"/>
      <c r="F66" s="320"/>
      <c r="G66" s="320"/>
      <c r="H66" s="320"/>
      <c r="I66" s="320"/>
      <c r="J66" s="388"/>
      <c r="K66" s="320"/>
      <c r="L66" s="320"/>
    </row>
    <row r="67" spans="1:12" ht="15" hidden="1" x14ac:dyDescent="0.25">
      <c r="A67" s="387"/>
      <c r="B67" s="320"/>
      <c r="C67" s="320"/>
      <c r="D67" s="320"/>
      <c r="E67" s="320"/>
      <c r="F67" s="320"/>
      <c r="G67" s="320"/>
      <c r="H67" s="320"/>
      <c r="I67" s="320"/>
      <c r="J67" s="388"/>
      <c r="K67" s="320"/>
      <c r="L67" s="320"/>
    </row>
    <row r="68" spans="1:12" ht="15" hidden="1" x14ac:dyDescent="0.25">
      <c r="A68" s="387"/>
      <c r="B68" s="320"/>
      <c r="C68" s="320"/>
      <c r="D68" s="320"/>
      <c r="E68" s="320"/>
      <c r="F68" s="320"/>
      <c r="G68" s="320"/>
      <c r="H68" s="320"/>
      <c r="I68" s="320"/>
      <c r="J68" s="388"/>
      <c r="K68" s="320"/>
      <c r="L68" s="320"/>
    </row>
    <row r="69" spans="1:12" ht="15" hidden="1" x14ac:dyDescent="0.25">
      <c r="A69" s="387"/>
      <c r="B69" s="320"/>
      <c r="C69" s="320"/>
      <c r="D69" s="320"/>
      <c r="E69" s="320"/>
      <c r="F69" s="320"/>
      <c r="G69" s="320"/>
      <c r="H69" s="320"/>
      <c r="I69" s="320"/>
      <c r="J69" s="388"/>
      <c r="K69" s="320"/>
      <c r="L69" s="320"/>
    </row>
    <row r="70" spans="1:12" ht="15" hidden="1" x14ac:dyDescent="0.25">
      <c r="A70" s="387"/>
      <c r="B70" s="320"/>
      <c r="C70" s="320"/>
      <c r="D70" s="320"/>
      <c r="E70" s="320"/>
      <c r="F70" s="320"/>
      <c r="G70" s="320"/>
      <c r="H70" s="320"/>
      <c r="I70" s="320"/>
      <c r="J70" s="388"/>
      <c r="K70" s="320"/>
      <c r="L70" s="320"/>
    </row>
    <row r="71" spans="1:12" ht="15" hidden="1" x14ac:dyDescent="0.25">
      <c r="A71" s="387"/>
      <c r="B71" s="320"/>
      <c r="C71" s="320"/>
      <c r="D71" s="320"/>
      <c r="E71" s="320"/>
      <c r="F71" s="320"/>
      <c r="G71" s="320"/>
      <c r="H71" s="320"/>
      <c r="I71" s="320"/>
      <c r="J71" s="388"/>
      <c r="K71" s="320"/>
      <c r="L71" s="320"/>
    </row>
    <row r="72" spans="1:12" ht="15" hidden="1" x14ac:dyDescent="0.25">
      <c r="A72" s="387"/>
      <c r="B72" s="320"/>
      <c r="C72" s="320"/>
      <c r="D72" s="320"/>
      <c r="E72" s="320"/>
      <c r="F72" s="320"/>
      <c r="G72" s="320"/>
      <c r="H72" s="320"/>
      <c r="I72" s="320"/>
      <c r="J72" s="388"/>
      <c r="K72" s="320"/>
      <c r="L72" s="320"/>
    </row>
    <row r="73" spans="1:12" ht="15" hidden="1" x14ac:dyDescent="0.25">
      <c r="A73" s="387"/>
      <c r="B73" s="320"/>
      <c r="C73" s="320"/>
      <c r="D73" s="320"/>
      <c r="E73" s="320"/>
      <c r="F73" s="320"/>
      <c r="G73" s="320"/>
      <c r="H73" s="320"/>
      <c r="I73" s="320"/>
      <c r="J73" s="388"/>
      <c r="K73" s="320"/>
      <c r="L73" s="320"/>
    </row>
    <row r="74" spans="1:12" ht="15" hidden="1" x14ac:dyDescent="0.25">
      <c r="A74" s="387"/>
      <c r="B74" s="320"/>
      <c r="C74" s="320"/>
      <c r="D74" s="320"/>
      <c r="E74" s="320"/>
      <c r="F74" s="320"/>
      <c r="G74" s="320"/>
      <c r="H74" s="320"/>
      <c r="I74" s="320"/>
      <c r="J74" s="388"/>
      <c r="K74" s="320"/>
      <c r="L74" s="320"/>
    </row>
    <row r="75" spans="1:12" ht="15" hidden="1" x14ac:dyDescent="0.25">
      <c r="A75" s="387"/>
      <c r="B75" s="320"/>
      <c r="C75" s="320"/>
      <c r="D75" s="320"/>
      <c r="E75" s="320"/>
      <c r="F75" s="320"/>
      <c r="G75" s="320"/>
      <c r="H75" s="320"/>
      <c r="I75" s="320"/>
      <c r="J75" s="388"/>
      <c r="K75" s="320"/>
      <c r="L75" s="320"/>
    </row>
    <row r="76" spans="1:12" ht="15" hidden="1" x14ac:dyDescent="0.25">
      <c r="A76" s="387"/>
      <c r="B76" s="320"/>
      <c r="C76" s="320"/>
      <c r="D76" s="320"/>
      <c r="E76" s="320"/>
      <c r="F76" s="320"/>
      <c r="G76" s="320"/>
      <c r="H76" s="320"/>
      <c r="I76" s="320"/>
      <c r="J76" s="388"/>
      <c r="K76" s="320"/>
      <c r="L76" s="320"/>
    </row>
    <row r="77" spans="1:12" ht="15" hidden="1" x14ac:dyDescent="0.25">
      <c r="A77" s="387"/>
      <c r="B77" s="320"/>
      <c r="C77" s="320"/>
      <c r="D77" s="320"/>
      <c r="E77" s="320"/>
      <c r="F77" s="320"/>
      <c r="G77" s="320"/>
      <c r="H77" s="320"/>
      <c r="I77" s="320"/>
      <c r="J77" s="388"/>
      <c r="K77" s="320"/>
      <c r="L77" s="320"/>
    </row>
    <row r="78" spans="1:12" ht="15" hidden="1" x14ac:dyDescent="0.25">
      <c r="A78" s="387"/>
      <c r="B78" s="320"/>
      <c r="C78" s="320"/>
      <c r="D78" s="320"/>
      <c r="E78" s="320"/>
      <c r="F78" s="320"/>
      <c r="G78" s="320"/>
      <c r="H78" s="320"/>
      <c r="I78" s="320"/>
      <c r="J78" s="388"/>
      <c r="K78" s="320"/>
      <c r="L78" s="320"/>
    </row>
    <row r="79" spans="1:12" ht="15" hidden="1" x14ac:dyDescent="0.25">
      <c r="A79" s="387"/>
      <c r="B79" s="320"/>
      <c r="C79" s="320"/>
      <c r="D79" s="320"/>
      <c r="E79" s="320"/>
      <c r="F79" s="320"/>
      <c r="G79" s="320"/>
      <c r="H79" s="320"/>
      <c r="I79" s="320"/>
      <c r="J79" s="388"/>
      <c r="K79" s="320"/>
      <c r="L79" s="320"/>
    </row>
    <row r="80" spans="1:12" ht="15" hidden="1" x14ac:dyDescent="0.25">
      <c r="A80" s="387"/>
      <c r="B80" s="320"/>
      <c r="C80" s="320"/>
      <c r="D80" s="320"/>
      <c r="E80" s="320"/>
      <c r="F80" s="320"/>
      <c r="G80" s="320"/>
      <c r="H80" s="320"/>
      <c r="I80" s="320"/>
      <c r="J80" s="388"/>
      <c r="K80" s="320"/>
      <c r="L80" s="320"/>
    </row>
    <row r="81" spans="1:12" ht="15" hidden="1" x14ac:dyDescent="0.25">
      <c r="A81" s="387"/>
      <c r="B81" s="320"/>
      <c r="C81" s="320"/>
      <c r="D81" s="320"/>
      <c r="E81" s="320"/>
      <c r="F81" s="320"/>
      <c r="G81" s="320"/>
      <c r="H81" s="320"/>
      <c r="I81" s="320"/>
      <c r="J81" s="388"/>
      <c r="K81" s="320"/>
      <c r="L81" s="320"/>
    </row>
    <row r="82" spans="1:12" ht="15" hidden="1" x14ac:dyDescent="0.25">
      <c r="A82" s="387"/>
      <c r="B82" s="320"/>
      <c r="C82" s="320"/>
      <c r="D82" s="320"/>
      <c r="E82" s="320"/>
      <c r="F82" s="320"/>
      <c r="G82" s="320"/>
      <c r="H82" s="320"/>
      <c r="I82" s="320"/>
      <c r="J82" s="388"/>
      <c r="K82" s="320"/>
      <c r="L82" s="320"/>
    </row>
    <row r="83" spans="1:12" ht="15" hidden="1" x14ac:dyDescent="0.25">
      <c r="A83" s="387"/>
      <c r="B83" s="320"/>
      <c r="C83" s="320"/>
      <c r="D83" s="320"/>
      <c r="E83" s="320"/>
      <c r="F83" s="320"/>
      <c r="G83" s="320"/>
      <c r="H83" s="320"/>
      <c r="I83" s="320"/>
      <c r="J83" s="388"/>
      <c r="K83" s="320"/>
      <c r="L83" s="320"/>
    </row>
    <row r="84" spans="1:12" ht="15" hidden="1" x14ac:dyDescent="0.25">
      <c r="A84" s="387"/>
      <c r="B84" s="320"/>
      <c r="C84" s="320"/>
      <c r="D84" s="320"/>
      <c r="E84" s="320"/>
      <c r="F84" s="320"/>
      <c r="G84" s="320"/>
      <c r="H84" s="320"/>
      <c r="I84" s="320"/>
      <c r="J84" s="388"/>
      <c r="K84" s="320"/>
      <c r="L84" s="320"/>
    </row>
    <row r="85" spans="1:12" ht="15" hidden="1" x14ac:dyDescent="0.25">
      <c r="A85" s="387"/>
      <c r="B85" s="320"/>
      <c r="C85" s="320"/>
      <c r="D85" s="320"/>
      <c r="E85" s="320"/>
      <c r="F85" s="320"/>
      <c r="G85" s="320"/>
      <c r="H85" s="320"/>
      <c r="I85" s="320"/>
      <c r="J85" s="388"/>
      <c r="K85" s="320"/>
      <c r="L85" s="320"/>
    </row>
    <row r="86" spans="1:12" ht="15" hidden="1" x14ac:dyDescent="0.25">
      <c r="A86" s="387"/>
      <c r="B86" s="320"/>
      <c r="C86" s="320"/>
      <c r="D86" s="320"/>
      <c r="E86" s="320"/>
      <c r="F86" s="320"/>
      <c r="G86" s="320"/>
      <c r="H86" s="320"/>
      <c r="I86" s="320"/>
      <c r="J86" s="388"/>
      <c r="K86" s="320"/>
      <c r="L86" s="320"/>
    </row>
    <row r="87" spans="1:12" ht="15" hidden="1" x14ac:dyDescent="0.25">
      <c r="A87" s="387"/>
      <c r="B87" s="320"/>
      <c r="C87" s="320"/>
      <c r="D87" s="320"/>
      <c r="E87" s="320"/>
      <c r="F87" s="320"/>
      <c r="G87" s="320"/>
      <c r="H87" s="320"/>
      <c r="I87" s="320"/>
      <c r="J87" s="388"/>
      <c r="K87" s="320"/>
      <c r="L87" s="320"/>
    </row>
    <row r="88" spans="1:12" ht="15" hidden="1" x14ac:dyDescent="0.25">
      <c r="A88" s="387"/>
      <c r="B88" s="320"/>
      <c r="C88" s="320"/>
      <c r="D88" s="320"/>
      <c r="E88" s="320"/>
      <c r="F88" s="320"/>
      <c r="G88" s="320"/>
      <c r="H88" s="320"/>
      <c r="I88" s="320"/>
      <c r="J88" s="388"/>
      <c r="K88" s="320"/>
      <c r="L88" s="320"/>
    </row>
    <row r="89" spans="1:12" ht="15" hidden="1" x14ac:dyDescent="0.25">
      <c r="A89" s="387"/>
      <c r="B89" s="320"/>
      <c r="C89" s="320"/>
      <c r="D89" s="320"/>
      <c r="E89" s="320"/>
      <c r="F89" s="320"/>
      <c r="G89" s="320"/>
      <c r="H89" s="320"/>
      <c r="I89" s="320"/>
      <c r="J89" s="388"/>
      <c r="K89" s="320"/>
      <c r="L89" s="320"/>
    </row>
    <row r="90" spans="1:12" ht="15" hidden="1" x14ac:dyDescent="0.25">
      <c r="A90" s="387"/>
      <c r="B90" s="320"/>
      <c r="C90" s="320"/>
      <c r="D90" s="320"/>
      <c r="E90" s="320"/>
      <c r="F90" s="320"/>
      <c r="G90" s="320"/>
      <c r="H90" s="320"/>
      <c r="I90" s="320"/>
      <c r="J90" s="388"/>
      <c r="K90" s="320"/>
      <c r="L90" s="320"/>
    </row>
    <row r="91" spans="1:12" ht="15" hidden="1" x14ac:dyDescent="0.25">
      <c r="A91" s="387"/>
      <c r="B91" s="320"/>
      <c r="C91" s="320"/>
      <c r="D91" s="320"/>
      <c r="E91" s="320"/>
      <c r="F91" s="320"/>
      <c r="G91" s="320"/>
      <c r="H91" s="320"/>
      <c r="I91" s="320"/>
      <c r="J91" s="388"/>
      <c r="K91" s="320"/>
      <c r="L91" s="320"/>
    </row>
    <row r="92" spans="1:12" ht="15" hidden="1" x14ac:dyDescent="0.25">
      <c r="A92" s="387"/>
      <c r="B92" s="320"/>
      <c r="C92" s="320"/>
      <c r="D92" s="320"/>
      <c r="E92" s="320"/>
      <c r="F92" s="320"/>
      <c r="G92" s="320"/>
      <c r="H92" s="320"/>
      <c r="I92" s="320"/>
      <c r="J92" s="388"/>
      <c r="K92" s="320"/>
      <c r="L92" s="320"/>
    </row>
    <row r="93" spans="1:12" ht="15" hidden="1" x14ac:dyDescent="0.25">
      <c r="A93" s="387"/>
      <c r="B93" s="320"/>
      <c r="C93" s="320"/>
      <c r="D93" s="320"/>
      <c r="E93" s="320"/>
      <c r="F93" s="320"/>
      <c r="G93" s="320"/>
      <c r="H93" s="320"/>
      <c r="I93" s="320"/>
      <c r="J93" s="388"/>
      <c r="K93" s="320"/>
      <c r="L93" s="320"/>
    </row>
    <row r="94" spans="1:12" ht="15" hidden="1" x14ac:dyDescent="0.25">
      <c r="A94" s="387"/>
      <c r="B94" s="320"/>
      <c r="C94" s="320"/>
      <c r="D94" s="320"/>
      <c r="E94" s="320"/>
      <c r="F94" s="320"/>
      <c r="G94" s="320"/>
      <c r="H94" s="320"/>
      <c r="I94" s="320"/>
      <c r="J94" s="388"/>
      <c r="K94" s="320"/>
      <c r="L94" s="320"/>
    </row>
    <row r="95" spans="1:12" ht="15" hidden="1" x14ac:dyDescent="0.25">
      <c r="A95" s="387"/>
      <c r="B95" s="320"/>
      <c r="C95" s="320"/>
      <c r="D95" s="320"/>
      <c r="E95" s="320"/>
      <c r="F95" s="320"/>
      <c r="G95" s="320"/>
      <c r="H95" s="320"/>
      <c r="I95" s="320"/>
      <c r="J95" s="388"/>
      <c r="K95" s="320"/>
      <c r="L95" s="320"/>
    </row>
    <row r="96" spans="1:12" ht="15" hidden="1" x14ac:dyDescent="0.25"/>
    <row r="97" ht="15" hidden="1" x14ac:dyDescent="0.25"/>
    <row r="98" ht="15" hidden="1" x14ac:dyDescent="0.25"/>
    <row r="99" ht="15" hidden="1" x14ac:dyDescent="0.25"/>
    <row r="100" ht="15" hidden="1" x14ac:dyDescent="0.25"/>
    <row r="101" ht="15" hidden="1" x14ac:dyDescent="0.25"/>
    <row r="102" ht="15" hidden="1" x14ac:dyDescent="0.25"/>
    <row r="103" ht="15" hidden="1" x14ac:dyDescent="0.25"/>
    <row r="104" ht="15" hidden="1" x14ac:dyDescent="0.25"/>
    <row r="105" ht="15" hidden="1" x14ac:dyDescent="0.25"/>
    <row r="106" ht="15" hidden="1" x14ac:dyDescent="0.25"/>
    <row r="107" ht="15" hidden="1" x14ac:dyDescent="0.25"/>
    <row r="108" ht="15" hidden="1" x14ac:dyDescent="0.25"/>
    <row r="109" ht="15" hidden="1" x14ac:dyDescent="0.25"/>
    <row r="110" ht="15" hidden="1" x14ac:dyDescent="0.25"/>
    <row r="111" ht="15" hidden="1" x14ac:dyDescent="0.25"/>
    <row r="112" ht="15" hidden="1" x14ac:dyDescent="0.25"/>
    <row r="113" ht="15" hidden="1" x14ac:dyDescent="0.25"/>
    <row r="114" ht="15" hidden="1" x14ac:dyDescent="0.25"/>
    <row r="115" ht="15" hidden="1" x14ac:dyDescent="0.25"/>
    <row r="116" ht="15" hidden="1" x14ac:dyDescent="0.25"/>
    <row r="117" ht="15" hidden="1" x14ac:dyDescent="0.25"/>
    <row r="118" ht="15" hidden="1" x14ac:dyDescent="0.25"/>
    <row r="119" ht="15" hidden="1" x14ac:dyDescent="0.25"/>
    <row r="120" ht="15" hidden="1" x14ac:dyDescent="0.25"/>
    <row r="121" ht="15" hidden="1" x14ac:dyDescent="0.25"/>
    <row r="122" ht="15" hidden="1" x14ac:dyDescent="0.25"/>
    <row r="123" ht="15" hidden="1" x14ac:dyDescent="0.25"/>
    <row r="124" ht="15" hidden="1" x14ac:dyDescent="0.25"/>
    <row r="125" ht="15" hidden="1" x14ac:dyDescent="0.25"/>
    <row r="126" ht="15" hidden="1" x14ac:dyDescent="0.25"/>
    <row r="127" ht="15" hidden="1" x14ac:dyDescent="0.25"/>
    <row r="128" ht="15" hidden="1" x14ac:dyDescent="0.25"/>
    <row r="129" ht="15" hidden="1" x14ac:dyDescent="0.25"/>
    <row r="130" ht="15" hidden="1" x14ac:dyDescent="0.25"/>
    <row r="131" ht="15" hidden="1" x14ac:dyDescent="0.25"/>
    <row r="132" ht="15" hidden="1" x14ac:dyDescent="0.25"/>
    <row r="133" ht="15" hidden="1" x14ac:dyDescent="0.25"/>
    <row r="134" ht="15" hidden="1" x14ac:dyDescent="0.25"/>
    <row r="135" ht="15" hidden="1" x14ac:dyDescent="0.25"/>
    <row r="136" ht="15" hidden="1" x14ac:dyDescent="0.25"/>
    <row r="137" ht="15" hidden="1" x14ac:dyDescent="0.25"/>
    <row r="138" ht="15" hidden="1" x14ac:dyDescent="0.25"/>
    <row r="139" ht="15" hidden="1" x14ac:dyDescent="0.25"/>
    <row r="140" ht="15" hidden="1" x14ac:dyDescent="0.25"/>
    <row r="141" ht="15" hidden="1" x14ac:dyDescent="0.25"/>
    <row r="142" ht="15" hidden="1" x14ac:dyDescent="0.25"/>
    <row r="143" ht="15" hidden="1" x14ac:dyDescent="0.25"/>
    <row r="144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hidden="1" x14ac:dyDescent="0.25"/>
    <row r="204" ht="15" hidden="1" x14ac:dyDescent="0.25"/>
    <row r="205" ht="15" hidden="1" x14ac:dyDescent="0.25"/>
    <row r="206" ht="15" hidden="1" x14ac:dyDescent="0.25"/>
    <row r="207" ht="15" hidden="1" x14ac:dyDescent="0.25"/>
    <row r="208" ht="15" hidden="1" x14ac:dyDescent="0.25"/>
    <row r="209" ht="15" hidden="1" x14ac:dyDescent="0.25"/>
    <row r="210" ht="15" hidden="1" x14ac:dyDescent="0.25"/>
    <row r="211" ht="15" hidden="1" x14ac:dyDescent="0.25"/>
    <row r="212" ht="15" hidden="1" x14ac:dyDescent="0.25"/>
    <row r="213" ht="15" hidden="1" x14ac:dyDescent="0.25"/>
    <row r="214" ht="15" hidden="1" x14ac:dyDescent="0.25"/>
    <row r="215" ht="15" hidden="1" x14ac:dyDescent="0.25"/>
    <row r="216" ht="15" hidden="1" x14ac:dyDescent="0.25"/>
    <row r="217" ht="15" hidden="1" x14ac:dyDescent="0.25"/>
    <row r="218" ht="15" hidden="1" x14ac:dyDescent="0.25"/>
    <row r="219" ht="15" hidden="1" x14ac:dyDescent="0.25"/>
    <row r="220" ht="15" hidden="1" x14ac:dyDescent="0.25"/>
    <row r="221" ht="15" hidden="1" x14ac:dyDescent="0.25"/>
    <row r="222" ht="15" hidden="1" x14ac:dyDescent="0.25"/>
    <row r="223" ht="15" hidden="1" x14ac:dyDescent="0.25"/>
    <row r="224" ht="15" hidden="1" x14ac:dyDescent="0.25"/>
    <row r="225" ht="15" hidden="1" x14ac:dyDescent="0.25"/>
    <row r="226" ht="15" hidden="1" x14ac:dyDescent="0.25"/>
    <row r="227" ht="15" hidden="1" x14ac:dyDescent="0.25"/>
    <row r="228" ht="15" hidden="1" x14ac:dyDescent="0.25"/>
    <row r="229" ht="15" hidden="1" x14ac:dyDescent="0.25"/>
    <row r="230" ht="15" hidden="1" x14ac:dyDescent="0.25"/>
    <row r="231" ht="15" hidden="1" x14ac:dyDescent="0.25"/>
    <row r="232" ht="15" hidden="1" x14ac:dyDescent="0.25"/>
    <row r="233" ht="15" hidden="1" x14ac:dyDescent="0.25"/>
    <row r="234" ht="15" hidden="1" x14ac:dyDescent="0.25"/>
    <row r="235" ht="15" hidden="1" x14ac:dyDescent="0.25"/>
    <row r="236" ht="15" hidden="1" x14ac:dyDescent="0.25"/>
    <row r="237" ht="15" hidden="1" x14ac:dyDescent="0.25"/>
    <row r="238" ht="15" hidden="1" x14ac:dyDescent="0.25"/>
    <row r="239" ht="15" hidden="1" x14ac:dyDescent="0.25"/>
    <row r="240" ht="15" hidden="1" x14ac:dyDescent="0.25"/>
    <row r="241" ht="15" hidden="1" x14ac:dyDescent="0.25"/>
    <row r="242" ht="15" hidden="1" x14ac:dyDescent="0.25"/>
    <row r="243" ht="15" hidden="1" x14ac:dyDescent="0.25"/>
    <row r="244" ht="15" hidden="1" x14ac:dyDescent="0.25"/>
    <row r="245" ht="15" hidden="1" x14ac:dyDescent="0.25"/>
    <row r="246" ht="15" hidden="1" x14ac:dyDescent="0.25"/>
    <row r="247" ht="15" hidden="1" x14ac:dyDescent="0.25"/>
    <row r="248" ht="15" hidden="1" x14ac:dyDescent="0.25"/>
    <row r="249" ht="15" hidden="1" x14ac:dyDescent="0.25"/>
    <row r="250" ht="15" hidden="1" x14ac:dyDescent="0.25"/>
    <row r="251" ht="15" hidden="1" x14ac:dyDescent="0.25"/>
    <row r="252" ht="15" hidden="1" x14ac:dyDescent="0.25"/>
    <row r="253" ht="15" hidden="1" x14ac:dyDescent="0.25"/>
    <row r="254" ht="15" hidden="1" x14ac:dyDescent="0.25"/>
    <row r="255" ht="15" hidden="1" x14ac:dyDescent="0.25"/>
    <row r="256" ht="15" hidden="1" x14ac:dyDescent="0.25"/>
    <row r="257" ht="15" hidden="1" x14ac:dyDescent="0.25"/>
    <row r="258" ht="15" hidden="1" x14ac:dyDescent="0.25"/>
    <row r="259" ht="15" hidden="1" x14ac:dyDescent="0.25"/>
    <row r="260" ht="15" hidden="1" x14ac:dyDescent="0.25"/>
    <row r="261" ht="15" hidden="1" x14ac:dyDescent="0.25"/>
    <row r="262" ht="15" hidden="1" x14ac:dyDescent="0.25"/>
    <row r="263" ht="15" hidden="1" x14ac:dyDescent="0.25"/>
    <row r="264" ht="15" hidden="1" x14ac:dyDescent="0.25"/>
    <row r="265" ht="15" hidden="1" x14ac:dyDescent="0.25"/>
    <row r="266" ht="15" hidden="1" x14ac:dyDescent="0.25"/>
    <row r="267" ht="15" hidden="1" x14ac:dyDescent="0.25"/>
    <row r="268" ht="15" hidden="1" x14ac:dyDescent="0.25"/>
    <row r="269" ht="15" hidden="1" x14ac:dyDescent="0.25"/>
    <row r="270" ht="15" hidden="1" x14ac:dyDescent="0.25"/>
    <row r="271" ht="15" hidden="1" x14ac:dyDescent="0.25"/>
    <row r="272" ht="15" hidden="1" x14ac:dyDescent="0.25"/>
    <row r="273" ht="15" hidden="1" x14ac:dyDescent="0.25"/>
    <row r="274" ht="15" hidden="1" x14ac:dyDescent="0.25"/>
    <row r="275" ht="15" hidden="1" x14ac:dyDescent="0.25"/>
    <row r="276" ht="15" hidden="1" x14ac:dyDescent="0.25"/>
    <row r="277" ht="15" hidden="1" x14ac:dyDescent="0.25"/>
    <row r="278" ht="15" hidden="1" x14ac:dyDescent="0.25"/>
    <row r="279" ht="15" hidden="1" x14ac:dyDescent="0.25"/>
    <row r="280" ht="15" hidden="1" x14ac:dyDescent="0.25"/>
    <row r="281" ht="15" hidden="1" x14ac:dyDescent="0.25"/>
    <row r="282" ht="15" hidden="1" x14ac:dyDescent="0.25"/>
    <row r="283" ht="15" hidden="1" x14ac:dyDescent="0.25"/>
    <row r="284" ht="15" hidden="1" x14ac:dyDescent="0.25"/>
    <row r="285" ht="15" hidden="1" x14ac:dyDescent="0.25"/>
    <row r="286" ht="15" hidden="1" x14ac:dyDescent="0.25"/>
    <row r="287" ht="15" hidden="1" x14ac:dyDescent="0.25"/>
    <row r="288" ht="15" hidden="1" x14ac:dyDescent="0.25"/>
    <row r="289" ht="15" hidden="1" x14ac:dyDescent="0.25"/>
    <row r="290" ht="15" hidden="1" x14ac:dyDescent="0.25"/>
    <row r="291" ht="15" hidden="1" x14ac:dyDescent="0.25"/>
    <row r="292" ht="15" hidden="1" x14ac:dyDescent="0.25"/>
    <row r="293" ht="15" hidden="1" x14ac:dyDescent="0.25"/>
    <row r="294" ht="15" hidden="1" x14ac:dyDescent="0.25"/>
    <row r="295" ht="15" hidden="1" x14ac:dyDescent="0.25"/>
    <row r="296" ht="15" hidden="1" x14ac:dyDescent="0.25"/>
    <row r="297" ht="15" hidden="1" x14ac:dyDescent="0.25"/>
    <row r="298" ht="15" hidden="1" x14ac:dyDescent="0.25"/>
    <row r="299" ht="15" hidden="1" x14ac:dyDescent="0.25"/>
    <row r="300" ht="15" hidden="1" x14ac:dyDescent="0.25"/>
    <row r="301" ht="15" hidden="1" x14ac:dyDescent="0.25"/>
    <row r="302" ht="15" hidden="1" x14ac:dyDescent="0.25"/>
    <row r="303" ht="15" hidden="1" x14ac:dyDescent="0.25"/>
    <row r="304" ht="15" hidden="1" x14ac:dyDescent="0.25"/>
    <row r="305" ht="15" hidden="1" x14ac:dyDescent="0.25"/>
    <row r="306" ht="15" hidden="1" x14ac:dyDescent="0.25"/>
    <row r="307" ht="15" hidden="1" x14ac:dyDescent="0.25"/>
    <row r="308" ht="15" hidden="1" x14ac:dyDescent="0.25"/>
    <row r="309" ht="15" hidden="1" x14ac:dyDescent="0.25"/>
    <row r="310" ht="15" hidden="1" x14ac:dyDescent="0.25"/>
    <row r="311" ht="15" hidden="1" x14ac:dyDescent="0.25"/>
    <row r="312" ht="15" hidden="1" x14ac:dyDescent="0.25"/>
    <row r="313" ht="15" hidden="1" x14ac:dyDescent="0.25"/>
    <row r="314" ht="15" hidden="1" x14ac:dyDescent="0.25"/>
    <row r="315" ht="15" hidden="1" x14ac:dyDescent="0.25"/>
    <row r="316" ht="15" hidden="1" x14ac:dyDescent="0.25"/>
    <row r="317" ht="15" hidden="1" x14ac:dyDescent="0.25"/>
    <row r="318" ht="15" hidden="1" x14ac:dyDescent="0.25"/>
    <row r="319" ht="15" hidden="1" x14ac:dyDescent="0.25"/>
    <row r="320" ht="15" hidden="1" x14ac:dyDescent="0.25"/>
    <row r="321" ht="15" hidden="1" x14ac:dyDescent="0.25"/>
    <row r="322" ht="15" hidden="1" x14ac:dyDescent="0.25"/>
    <row r="323" ht="15" hidden="1" x14ac:dyDescent="0.25"/>
    <row r="324" ht="15" hidden="1" x14ac:dyDescent="0.25"/>
    <row r="325" ht="15" hidden="1" x14ac:dyDescent="0.25"/>
    <row r="326" ht="15" hidden="1" x14ac:dyDescent="0.25"/>
    <row r="327" ht="15" hidden="1" x14ac:dyDescent="0.25"/>
    <row r="328" ht="15" hidden="1" x14ac:dyDescent="0.25"/>
    <row r="329" ht="15" hidden="1" x14ac:dyDescent="0.25"/>
    <row r="330" ht="15" hidden="1" x14ac:dyDescent="0.25"/>
    <row r="331" ht="15" hidden="1" x14ac:dyDescent="0.25"/>
    <row r="332" ht="15" hidden="1" x14ac:dyDescent="0.25"/>
    <row r="333" ht="15" hidden="1" x14ac:dyDescent="0.25"/>
    <row r="334" ht="15" hidden="1" x14ac:dyDescent="0.25"/>
    <row r="335" ht="15" hidden="1" x14ac:dyDescent="0.25"/>
    <row r="336" ht="15" hidden="1" x14ac:dyDescent="0.25"/>
    <row r="337" ht="15" hidden="1" x14ac:dyDescent="0.25"/>
    <row r="338" ht="15" hidden="1" x14ac:dyDescent="0.25"/>
    <row r="339" ht="15" hidden="1" x14ac:dyDescent="0.25"/>
    <row r="340" ht="15" hidden="1" x14ac:dyDescent="0.25"/>
    <row r="341" ht="15" hidden="1" x14ac:dyDescent="0.25"/>
    <row r="342" ht="15" hidden="1" x14ac:dyDescent="0.25"/>
    <row r="343" ht="15" hidden="1" x14ac:dyDescent="0.25"/>
    <row r="344" ht="15" hidden="1" x14ac:dyDescent="0.25"/>
    <row r="345" ht="15" hidden="1" x14ac:dyDescent="0.25"/>
    <row r="346" ht="15" hidden="1" x14ac:dyDescent="0.25"/>
    <row r="347" ht="15" hidden="1" x14ac:dyDescent="0.25"/>
    <row r="348" ht="15" hidden="1" x14ac:dyDescent="0.25"/>
    <row r="349" ht="15" hidden="1" x14ac:dyDescent="0.25"/>
    <row r="350" ht="15" hidden="1" x14ac:dyDescent="0.25"/>
    <row r="351" ht="15" hidden="1" x14ac:dyDescent="0.25"/>
    <row r="352" ht="15" hidden="1" x14ac:dyDescent="0.25"/>
    <row r="353" ht="15" hidden="1" x14ac:dyDescent="0.25"/>
    <row r="354" ht="15" hidden="1" x14ac:dyDescent="0.25"/>
    <row r="355" ht="15" hidden="1" x14ac:dyDescent="0.25"/>
    <row r="356" ht="15" hidden="1" x14ac:dyDescent="0.25"/>
    <row r="357" ht="15" hidden="1" x14ac:dyDescent="0.25"/>
    <row r="358" ht="15" hidden="1" x14ac:dyDescent="0.25"/>
    <row r="359" ht="15" hidden="1" x14ac:dyDescent="0.25"/>
    <row r="360" ht="15" hidden="1" x14ac:dyDescent="0.25"/>
    <row r="361" ht="15" hidden="1" x14ac:dyDescent="0.25"/>
    <row r="362" ht="15" hidden="1" x14ac:dyDescent="0.25"/>
    <row r="363" ht="15" hidden="1" x14ac:dyDescent="0.25"/>
    <row r="364" ht="15" hidden="1" x14ac:dyDescent="0.25"/>
    <row r="365" ht="15" hidden="1" x14ac:dyDescent="0.25"/>
    <row r="366" ht="15" hidden="1" x14ac:dyDescent="0.25"/>
    <row r="367" ht="15" hidden="1" x14ac:dyDescent="0.25"/>
    <row r="368" ht="15" hidden="1" x14ac:dyDescent="0.25"/>
    <row r="369" ht="15" hidden="1" x14ac:dyDescent="0.25"/>
    <row r="370" ht="15" hidden="1" x14ac:dyDescent="0.25"/>
    <row r="371" ht="15" hidden="1" x14ac:dyDescent="0.25"/>
    <row r="372" ht="15" hidden="1" x14ac:dyDescent="0.25"/>
    <row r="373" ht="15" hidden="1" x14ac:dyDescent="0.25"/>
    <row r="374" ht="15" hidden="1" x14ac:dyDescent="0.25"/>
    <row r="375" ht="15" hidden="1" x14ac:dyDescent="0.25"/>
    <row r="376" ht="15" hidden="1" x14ac:dyDescent="0.25"/>
    <row r="377" ht="15" hidden="1" x14ac:dyDescent="0.25"/>
    <row r="378" ht="15" hidden="1" x14ac:dyDescent="0.25"/>
    <row r="379" ht="15" hidden="1" x14ac:dyDescent="0.25"/>
    <row r="380" ht="15" hidden="1" x14ac:dyDescent="0.25"/>
    <row r="381" ht="15" hidden="1" x14ac:dyDescent="0.25"/>
    <row r="382" ht="15" hidden="1" x14ac:dyDescent="0.25"/>
    <row r="383" ht="15" hidden="1" x14ac:dyDescent="0.25"/>
    <row r="384" ht="15" hidden="1" x14ac:dyDescent="0.25"/>
    <row r="385" ht="15" hidden="1" x14ac:dyDescent="0.25"/>
    <row r="386" ht="15" hidden="1" x14ac:dyDescent="0.25"/>
    <row r="387" ht="15" hidden="1" x14ac:dyDescent="0.25"/>
    <row r="388" ht="15" hidden="1" x14ac:dyDescent="0.25"/>
    <row r="389" ht="15" hidden="1" x14ac:dyDescent="0.25"/>
    <row r="390" ht="15" hidden="1" x14ac:dyDescent="0.25"/>
    <row r="391" ht="15" hidden="1" x14ac:dyDescent="0.25"/>
    <row r="392" ht="15" hidden="1" x14ac:dyDescent="0.25"/>
    <row r="393" ht="15" hidden="1" x14ac:dyDescent="0.25"/>
    <row r="394" ht="15" hidden="1" x14ac:dyDescent="0.25"/>
    <row r="395" ht="15" hidden="1" x14ac:dyDescent="0.25"/>
    <row r="396" ht="15" hidden="1" x14ac:dyDescent="0.25"/>
    <row r="397" ht="15" hidden="1" x14ac:dyDescent="0.25"/>
    <row r="398" ht="15" hidden="1" x14ac:dyDescent="0.25"/>
    <row r="399" ht="15" hidden="1" x14ac:dyDescent="0.25"/>
    <row r="400" ht="15" hidden="1" x14ac:dyDescent="0.25"/>
    <row r="401" ht="15" hidden="1" x14ac:dyDescent="0.25"/>
    <row r="402" ht="15" hidden="1" x14ac:dyDescent="0.25"/>
    <row r="403" ht="15" hidden="1" x14ac:dyDescent="0.25"/>
    <row r="404" ht="15" hidden="1" x14ac:dyDescent="0.25"/>
    <row r="405" ht="15" hidden="1" x14ac:dyDescent="0.25"/>
    <row r="406" ht="15" hidden="1" x14ac:dyDescent="0.25"/>
    <row r="407" ht="15" hidden="1" x14ac:dyDescent="0.25"/>
    <row r="408" ht="15" hidden="1" x14ac:dyDescent="0.25"/>
    <row r="409" ht="15" hidden="1" x14ac:dyDescent="0.25"/>
    <row r="410" ht="15" hidden="1" x14ac:dyDescent="0.25"/>
    <row r="411" ht="15" hidden="1" x14ac:dyDescent="0.25"/>
    <row r="412" ht="15" hidden="1" x14ac:dyDescent="0.25"/>
    <row r="413" ht="15" hidden="1" x14ac:dyDescent="0.25"/>
    <row r="414" ht="15" hidden="1" x14ac:dyDescent="0.25"/>
    <row r="415" ht="15" hidden="1" x14ac:dyDescent="0.25"/>
    <row r="416" ht="15" hidden="1" x14ac:dyDescent="0.25"/>
    <row r="417" ht="15" hidden="1" x14ac:dyDescent="0.25"/>
    <row r="418" ht="15" hidden="1" x14ac:dyDescent="0.25"/>
    <row r="419" ht="15" hidden="1" x14ac:dyDescent="0.25"/>
    <row r="420" ht="15" hidden="1" x14ac:dyDescent="0.25"/>
    <row r="421" ht="15" hidden="1" x14ac:dyDescent="0.25"/>
    <row r="422" ht="15" hidden="1" x14ac:dyDescent="0.25"/>
    <row r="423" ht="15" hidden="1" x14ac:dyDescent="0.25"/>
    <row r="424" ht="15" hidden="1" x14ac:dyDescent="0.25"/>
    <row r="425" ht="15" hidden="1" x14ac:dyDescent="0.25"/>
    <row r="426" ht="15" hidden="1" x14ac:dyDescent="0.25"/>
    <row r="427" ht="15" hidden="1" x14ac:dyDescent="0.25"/>
    <row r="428" ht="15" hidden="1" x14ac:dyDescent="0.25"/>
    <row r="429" ht="15" hidden="1" x14ac:dyDescent="0.25"/>
    <row r="430" ht="15" hidden="1" x14ac:dyDescent="0.25"/>
    <row r="431" ht="15" hidden="1" x14ac:dyDescent="0.25"/>
    <row r="432" ht="15" hidden="1" x14ac:dyDescent="0.25"/>
    <row r="433" ht="15" hidden="1" x14ac:dyDescent="0.25"/>
    <row r="434" ht="15" hidden="1" x14ac:dyDescent="0.25"/>
    <row r="435" ht="15" hidden="1" x14ac:dyDescent="0.25"/>
    <row r="436" ht="15" hidden="1" x14ac:dyDescent="0.25"/>
    <row r="437" ht="15" hidden="1" x14ac:dyDescent="0.25"/>
    <row r="438" ht="15" hidden="1" x14ac:dyDescent="0.25"/>
    <row r="439" ht="15" hidden="1" x14ac:dyDescent="0.25"/>
    <row r="440" ht="15" hidden="1" x14ac:dyDescent="0.25"/>
    <row r="441" ht="15" hidden="1" x14ac:dyDescent="0.25"/>
    <row r="442" ht="15" hidden="1" x14ac:dyDescent="0.25"/>
    <row r="443" ht="15" hidden="1" x14ac:dyDescent="0.25"/>
    <row r="444" ht="15" hidden="1" x14ac:dyDescent="0.25"/>
    <row r="445" ht="15" hidden="1" x14ac:dyDescent="0.25"/>
    <row r="446" ht="15" hidden="1" x14ac:dyDescent="0.25"/>
    <row r="447" ht="15" hidden="1" x14ac:dyDescent="0.25"/>
    <row r="448" ht="15" hidden="1" x14ac:dyDescent="0.25"/>
    <row r="449" ht="15" hidden="1" x14ac:dyDescent="0.25"/>
    <row r="450" ht="15" hidden="1" x14ac:dyDescent="0.25"/>
    <row r="451" ht="15" hidden="1" x14ac:dyDescent="0.25"/>
    <row r="452" ht="15" hidden="1" x14ac:dyDescent="0.25"/>
    <row r="453" ht="15" hidden="1" x14ac:dyDescent="0.25"/>
    <row r="454" ht="15" hidden="1" x14ac:dyDescent="0.25"/>
    <row r="455" ht="15" hidden="1" x14ac:dyDescent="0.25"/>
    <row r="456" ht="15" hidden="1" x14ac:dyDescent="0.25"/>
    <row r="457" ht="15" hidden="1" x14ac:dyDescent="0.25"/>
    <row r="458" ht="15" hidden="1" x14ac:dyDescent="0.25"/>
    <row r="459" ht="15" hidden="1" x14ac:dyDescent="0.25"/>
    <row r="460" ht="15" hidden="1" x14ac:dyDescent="0.25"/>
    <row r="461" ht="15" hidden="1" x14ac:dyDescent="0.25"/>
    <row r="462" ht="15" hidden="1" x14ac:dyDescent="0.25"/>
    <row r="463" ht="15" hidden="1" x14ac:dyDescent="0.25"/>
    <row r="464" ht="15" hidden="1" x14ac:dyDescent="0.25"/>
    <row r="465" ht="15" hidden="1" x14ac:dyDescent="0.25"/>
    <row r="466" ht="15" hidden="1" x14ac:dyDescent="0.25"/>
    <row r="467" ht="15" hidden="1" x14ac:dyDescent="0.25"/>
    <row r="468" ht="15" hidden="1" x14ac:dyDescent="0.25"/>
    <row r="469" ht="15" hidden="1" x14ac:dyDescent="0.25"/>
    <row r="470" ht="15" hidden="1" x14ac:dyDescent="0.25"/>
    <row r="471" ht="15" hidden="1" x14ac:dyDescent="0.25"/>
    <row r="472" ht="15" hidden="1" x14ac:dyDescent="0.25"/>
    <row r="473" ht="15" hidden="1" x14ac:dyDescent="0.25"/>
    <row r="474" ht="15" hidden="1" x14ac:dyDescent="0.25"/>
    <row r="475" ht="15" hidden="1" x14ac:dyDescent="0.25"/>
    <row r="476" ht="15" hidden="1" x14ac:dyDescent="0.25"/>
    <row r="477" ht="15" hidden="1" x14ac:dyDescent="0.25"/>
    <row r="478" ht="15" hidden="1" x14ac:dyDescent="0.25"/>
    <row r="479" ht="15" hidden="1" x14ac:dyDescent="0.25"/>
    <row r="480" ht="15" hidden="1" x14ac:dyDescent="0.25"/>
    <row r="481" ht="15" hidden="1" x14ac:dyDescent="0.25"/>
    <row r="482" ht="15" hidden="1" x14ac:dyDescent="0.25"/>
    <row r="483" ht="15" hidden="1" x14ac:dyDescent="0.25"/>
    <row r="484" ht="15" hidden="1" x14ac:dyDescent="0.25"/>
    <row r="485" ht="15" hidden="1" x14ac:dyDescent="0.25"/>
    <row r="486" ht="15" hidden="1" x14ac:dyDescent="0.25"/>
    <row r="487" ht="15" hidden="1" x14ac:dyDescent="0.25"/>
    <row r="488" ht="15" hidden="1" x14ac:dyDescent="0.25"/>
    <row r="489" ht="15" hidden="1" x14ac:dyDescent="0.25"/>
    <row r="490" ht="15" hidden="1" x14ac:dyDescent="0.25"/>
    <row r="491" ht="15" hidden="1" x14ac:dyDescent="0.25"/>
    <row r="492" ht="15" hidden="1" x14ac:dyDescent="0.25"/>
    <row r="493" ht="15" hidden="1" x14ac:dyDescent="0.25"/>
    <row r="494" ht="15" hidden="1" x14ac:dyDescent="0.25"/>
    <row r="495" ht="15" hidden="1" x14ac:dyDescent="0.25"/>
    <row r="496" ht="15" hidden="1" x14ac:dyDescent="0.25"/>
    <row r="497" ht="15" hidden="1" x14ac:dyDescent="0.25"/>
    <row r="498" ht="15" hidden="1" x14ac:dyDescent="0.25"/>
    <row r="499" ht="15" hidden="1" x14ac:dyDescent="0.25"/>
    <row r="500" ht="15" hidden="1" x14ac:dyDescent="0.25"/>
    <row r="501" ht="15" hidden="1" x14ac:dyDescent="0.25"/>
    <row r="502" ht="15" hidden="1" x14ac:dyDescent="0.25"/>
    <row r="503" ht="15" hidden="1" x14ac:dyDescent="0.25"/>
    <row r="504" ht="15" hidden="1" x14ac:dyDescent="0.25"/>
    <row r="505" ht="15" hidden="1" x14ac:dyDescent="0.25"/>
    <row r="506" ht="15" hidden="1" x14ac:dyDescent="0.25"/>
    <row r="507" ht="15" hidden="1" x14ac:dyDescent="0.25"/>
    <row r="508" ht="15" hidden="1" x14ac:dyDescent="0.25"/>
    <row r="509" ht="15" hidden="1" x14ac:dyDescent="0.25"/>
    <row r="510" ht="15" hidden="1" x14ac:dyDescent="0.25"/>
    <row r="511" ht="15" hidden="1" x14ac:dyDescent="0.25"/>
    <row r="512" ht="15" hidden="1" x14ac:dyDescent="0.25"/>
    <row r="513" ht="15" hidden="1" x14ac:dyDescent="0.25"/>
    <row r="514" ht="15" hidden="1" x14ac:dyDescent="0.25"/>
    <row r="515" ht="15" hidden="1" x14ac:dyDescent="0.25"/>
    <row r="516" ht="15" hidden="1" x14ac:dyDescent="0.25"/>
    <row r="517" ht="15" hidden="1" x14ac:dyDescent="0.25"/>
    <row r="518" ht="15" hidden="1" x14ac:dyDescent="0.25"/>
    <row r="519" ht="15" hidden="1" x14ac:dyDescent="0.25"/>
    <row r="520" ht="15" hidden="1" x14ac:dyDescent="0.25"/>
    <row r="521" ht="15" hidden="1" x14ac:dyDescent="0.25"/>
    <row r="522" ht="15" hidden="1" x14ac:dyDescent="0.25"/>
    <row r="523" ht="15" hidden="1" x14ac:dyDescent="0.25"/>
    <row r="524" ht="15" hidden="1" x14ac:dyDescent="0.25"/>
    <row r="525" ht="15" hidden="1" x14ac:dyDescent="0.25"/>
    <row r="526" ht="15" hidden="1" x14ac:dyDescent="0.25"/>
    <row r="527" ht="15" hidden="1" x14ac:dyDescent="0.25"/>
    <row r="528" ht="15" hidden="1" x14ac:dyDescent="0.25"/>
    <row r="529" ht="15" hidden="1" x14ac:dyDescent="0.25"/>
    <row r="530" ht="15" hidden="1" x14ac:dyDescent="0.25"/>
    <row r="531" ht="15" hidden="1" x14ac:dyDescent="0.25"/>
    <row r="532" ht="15" hidden="1" x14ac:dyDescent="0.25"/>
    <row r="533" ht="15" hidden="1" x14ac:dyDescent="0.25"/>
    <row r="534" ht="15" hidden="1" x14ac:dyDescent="0.25"/>
    <row r="535" ht="15" hidden="1" x14ac:dyDescent="0.25"/>
    <row r="536" ht="15" hidden="1" x14ac:dyDescent="0.25"/>
    <row r="537" ht="15" hidden="1" x14ac:dyDescent="0.25"/>
    <row r="538" ht="15" hidden="1" x14ac:dyDescent="0.25"/>
    <row r="539" ht="15" hidden="1" x14ac:dyDescent="0.25"/>
    <row r="540" ht="15" hidden="1" x14ac:dyDescent="0.25"/>
    <row r="541" ht="15" hidden="1" x14ac:dyDescent="0.25"/>
    <row r="542" ht="15" hidden="1" x14ac:dyDescent="0.25"/>
    <row r="543" ht="15" hidden="1" x14ac:dyDescent="0.25"/>
    <row r="544" ht="15" hidden="1" x14ac:dyDescent="0.25"/>
    <row r="545" ht="15" hidden="1" x14ac:dyDescent="0.25"/>
    <row r="546" ht="15" hidden="1" x14ac:dyDescent="0.25"/>
    <row r="547" ht="15" hidden="1" x14ac:dyDescent="0.25"/>
    <row r="548" ht="15" hidden="1" x14ac:dyDescent="0.25"/>
    <row r="549" ht="15" hidden="1" x14ac:dyDescent="0.25"/>
    <row r="550" ht="15" hidden="1" x14ac:dyDescent="0.25"/>
    <row r="551" ht="15" hidden="1" x14ac:dyDescent="0.25"/>
    <row r="552" ht="15" hidden="1" x14ac:dyDescent="0.25"/>
    <row r="553" ht="15" hidden="1" x14ac:dyDescent="0.25"/>
    <row r="554" ht="15" hidden="1" x14ac:dyDescent="0.25"/>
    <row r="555" ht="15" hidden="1" x14ac:dyDescent="0.25"/>
    <row r="556" ht="15" hidden="1" x14ac:dyDescent="0.25"/>
    <row r="557" ht="15" hidden="1" x14ac:dyDescent="0.25"/>
    <row r="558" ht="15" hidden="1" x14ac:dyDescent="0.25"/>
    <row r="559" ht="15" hidden="1" x14ac:dyDescent="0.25"/>
    <row r="560" ht="15" hidden="1" x14ac:dyDescent="0.25"/>
    <row r="561" ht="15" hidden="1" x14ac:dyDescent="0.25"/>
    <row r="562" ht="15" hidden="1" x14ac:dyDescent="0.25"/>
    <row r="563" ht="15" hidden="1" x14ac:dyDescent="0.25"/>
    <row r="564" ht="15" hidden="1" x14ac:dyDescent="0.25"/>
    <row r="565" ht="15" hidden="1" x14ac:dyDescent="0.25"/>
    <row r="566" ht="15" hidden="1" x14ac:dyDescent="0.25"/>
    <row r="567" ht="15" hidden="1" x14ac:dyDescent="0.25"/>
    <row r="568" ht="15" hidden="1" x14ac:dyDescent="0.25"/>
    <row r="569" ht="15" hidden="1" x14ac:dyDescent="0.25"/>
    <row r="570" ht="15" hidden="1" x14ac:dyDescent="0.25"/>
    <row r="571" ht="15" hidden="1" x14ac:dyDescent="0.25"/>
    <row r="572" ht="15" hidden="1" x14ac:dyDescent="0.25"/>
    <row r="573" ht="15" hidden="1" x14ac:dyDescent="0.25"/>
    <row r="574" ht="15" hidden="1" x14ac:dyDescent="0.25"/>
    <row r="575" ht="15" hidden="1" x14ac:dyDescent="0.25"/>
    <row r="576" ht="15" hidden="1" x14ac:dyDescent="0.25"/>
    <row r="577" ht="15" hidden="1" x14ac:dyDescent="0.25"/>
    <row r="578" ht="15" hidden="1" x14ac:dyDescent="0.25"/>
    <row r="579" ht="15" hidden="1" x14ac:dyDescent="0.25"/>
    <row r="580" ht="15" hidden="1" x14ac:dyDescent="0.25"/>
    <row r="581" ht="15" hidden="1" x14ac:dyDescent="0.25"/>
    <row r="582" ht="15" hidden="1" x14ac:dyDescent="0.25"/>
    <row r="583" ht="15" hidden="1" x14ac:dyDescent="0.25"/>
    <row r="584" ht="15" hidden="1" x14ac:dyDescent="0.25"/>
    <row r="585" ht="15" hidden="1" x14ac:dyDescent="0.25"/>
    <row r="586" ht="15" hidden="1" x14ac:dyDescent="0.25"/>
    <row r="587" ht="15" hidden="1" x14ac:dyDescent="0.25"/>
    <row r="588" ht="15" hidden="1" x14ac:dyDescent="0.25"/>
    <row r="589" ht="15" hidden="1" x14ac:dyDescent="0.25"/>
    <row r="590" ht="15" hidden="1" x14ac:dyDescent="0.25"/>
    <row r="591" ht="15" hidden="1" x14ac:dyDescent="0.25"/>
    <row r="592" ht="15" hidden="1" x14ac:dyDescent="0.25"/>
    <row r="593" ht="15" hidden="1" x14ac:dyDescent="0.25"/>
    <row r="594" ht="15" hidden="1" x14ac:dyDescent="0.25"/>
    <row r="595" ht="15" hidden="1" x14ac:dyDescent="0.25"/>
    <row r="596" ht="15" hidden="1" x14ac:dyDescent="0.25"/>
    <row r="597" ht="15" hidden="1" x14ac:dyDescent="0.25"/>
    <row r="598" ht="15" hidden="1" x14ac:dyDescent="0.25"/>
    <row r="599" ht="15" hidden="1" x14ac:dyDescent="0.25"/>
    <row r="600" ht="15" hidden="1" x14ac:dyDescent="0.25"/>
    <row r="601" ht="15" hidden="1" x14ac:dyDescent="0.25"/>
    <row r="602" ht="15" hidden="1" x14ac:dyDescent="0.25"/>
    <row r="603" ht="15" hidden="1" x14ac:dyDescent="0.25"/>
    <row r="604" ht="15" hidden="1" x14ac:dyDescent="0.25"/>
    <row r="605" ht="15" hidden="1" x14ac:dyDescent="0.25"/>
    <row r="606" ht="15" hidden="1" x14ac:dyDescent="0.25"/>
    <row r="607" ht="15" hidden="1" x14ac:dyDescent="0.25"/>
    <row r="608" ht="15" hidden="1" x14ac:dyDescent="0.25"/>
    <row r="609" ht="15" hidden="1" x14ac:dyDescent="0.25"/>
    <row r="610" ht="15" hidden="1" x14ac:dyDescent="0.25"/>
    <row r="611" ht="15" hidden="1" x14ac:dyDescent="0.25"/>
    <row r="612" ht="15" hidden="1" x14ac:dyDescent="0.25"/>
    <row r="613" ht="15" hidden="1" x14ac:dyDescent="0.25"/>
    <row r="614" ht="15" hidden="1" x14ac:dyDescent="0.25"/>
    <row r="615" ht="15" hidden="1" x14ac:dyDescent="0.25"/>
    <row r="616" ht="15" hidden="1" x14ac:dyDescent="0.25"/>
    <row r="617" ht="15" hidden="1" x14ac:dyDescent="0.25"/>
    <row r="618" ht="15" hidden="1" x14ac:dyDescent="0.25"/>
    <row r="619" ht="15" hidden="1" x14ac:dyDescent="0.25"/>
    <row r="620" ht="15" hidden="1" x14ac:dyDescent="0.25"/>
    <row r="621" ht="15" hidden="1" x14ac:dyDescent="0.25"/>
    <row r="622" ht="15" hidden="1" x14ac:dyDescent="0.25"/>
    <row r="623" ht="15" hidden="1" x14ac:dyDescent="0.25"/>
    <row r="624" ht="15" hidden="1" x14ac:dyDescent="0.25"/>
    <row r="625" ht="15" hidden="1" x14ac:dyDescent="0.25"/>
    <row r="626" ht="15" hidden="1" x14ac:dyDescent="0.25"/>
    <row r="627" ht="15" hidden="1" x14ac:dyDescent="0.25"/>
    <row r="628" ht="15" hidden="1" x14ac:dyDescent="0.25"/>
    <row r="629" ht="15" hidden="1" x14ac:dyDescent="0.25"/>
    <row r="630" ht="15" hidden="1" x14ac:dyDescent="0.25"/>
    <row r="631" ht="15" hidden="1" x14ac:dyDescent="0.25"/>
    <row r="632" ht="15" hidden="1" x14ac:dyDescent="0.25"/>
    <row r="633" ht="15" hidden="1" x14ac:dyDescent="0.25"/>
    <row r="634" ht="15" hidden="1" x14ac:dyDescent="0.25"/>
    <row r="635" ht="15" hidden="1" x14ac:dyDescent="0.25"/>
    <row r="636" ht="15" hidden="1" x14ac:dyDescent="0.25"/>
    <row r="637" ht="15" hidden="1" x14ac:dyDescent="0.25"/>
    <row r="638" ht="15" hidden="1" x14ac:dyDescent="0.25"/>
    <row r="639" ht="15" hidden="1" x14ac:dyDescent="0.25"/>
    <row r="640" ht="15" hidden="1" x14ac:dyDescent="0.25"/>
    <row r="641" ht="15" hidden="1" x14ac:dyDescent="0.25"/>
    <row r="642" ht="15" hidden="1" x14ac:dyDescent="0.25"/>
    <row r="643" ht="15" hidden="1" x14ac:dyDescent="0.25"/>
    <row r="644" ht="15" hidden="1" x14ac:dyDescent="0.25"/>
    <row r="645" ht="15" hidden="1" x14ac:dyDescent="0.25"/>
    <row r="646" ht="15" hidden="1" x14ac:dyDescent="0.25"/>
    <row r="647" ht="15" hidden="1" x14ac:dyDescent="0.25"/>
    <row r="648" ht="15" hidden="1" x14ac:dyDescent="0.25"/>
    <row r="649" ht="15" hidden="1" x14ac:dyDescent="0.25"/>
    <row r="650" ht="15" hidden="1" x14ac:dyDescent="0.25"/>
    <row r="651" ht="15" hidden="1" x14ac:dyDescent="0.25"/>
    <row r="652" ht="15" hidden="1" x14ac:dyDescent="0.25"/>
    <row r="653" ht="15" hidden="1" x14ac:dyDescent="0.25"/>
    <row r="654" ht="15" hidden="1" x14ac:dyDescent="0.25"/>
    <row r="655" ht="15" hidden="1" x14ac:dyDescent="0.25"/>
    <row r="656" ht="15" hidden="1" x14ac:dyDescent="0.25"/>
    <row r="657" ht="15" hidden="1" x14ac:dyDescent="0.25"/>
    <row r="658" ht="15" hidden="1" x14ac:dyDescent="0.25"/>
    <row r="659" ht="15" hidden="1" x14ac:dyDescent="0.25"/>
    <row r="660" ht="15" hidden="1" x14ac:dyDescent="0.25"/>
    <row r="661" ht="15" hidden="1" x14ac:dyDescent="0.25"/>
    <row r="662" ht="15" hidden="1" x14ac:dyDescent="0.25"/>
    <row r="663" ht="15" hidden="1" x14ac:dyDescent="0.25"/>
    <row r="664" ht="15" hidden="1" x14ac:dyDescent="0.25"/>
    <row r="665" ht="15" hidden="1" x14ac:dyDescent="0.25"/>
    <row r="666" ht="15" hidden="1" x14ac:dyDescent="0.25"/>
    <row r="667" ht="15" hidden="1" x14ac:dyDescent="0.25"/>
    <row r="668" ht="15" hidden="1" x14ac:dyDescent="0.25"/>
    <row r="669" ht="15" hidden="1" x14ac:dyDescent="0.25"/>
    <row r="670" ht="15" hidden="1" x14ac:dyDescent="0.25"/>
    <row r="671" ht="15" hidden="1" x14ac:dyDescent="0.25"/>
    <row r="672" ht="15" hidden="1" x14ac:dyDescent="0.25"/>
    <row r="673" ht="15" hidden="1" x14ac:dyDescent="0.25"/>
    <row r="674" ht="15" hidden="1" x14ac:dyDescent="0.25"/>
    <row r="675" ht="15" hidden="1" x14ac:dyDescent="0.25"/>
    <row r="676" ht="15" hidden="1" x14ac:dyDescent="0.25"/>
    <row r="677" ht="15" hidden="1" x14ac:dyDescent="0.25"/>
    <row r="678" ht="15" hidden="1" x14ac:dyDescent="0.25"/>
    <row r="679" ht="15" hidden="1" x14ac:dyDescent="0.25"/>
    <row r="680" ht="15" hidden="1" x14ac:dyDescent="0.25"/>
    <row r="681" ht="15" hidden="1" x14ac:dyDescent="0.25"/>
    <row r="682" ht="15" hidden="1" x14ac:dyDescent="0.25"/>
    <row r="683" ht="15" hidden="1" x14ac:dyDescent="0.25"/>
    <row r="684" ht="15" hidden="1" x14ac:dyDescent="0.25"/>
    <row r="685" ht="15" hidden="1" x14ac:dyDescent="0.25"/>
    <row r="686" ht="15" hidden="1" x14ac:dyDescent="0.25"/>
    <row r="687" ht="15" hidden="1" x14ac:dyDescent="0.25"/>
    <row r="688" ht="15" hidden="1" x14ac:dyDescent="0.25"/>
    <row r="689" ht="15" hidden="1" x14ac:dyDescent="0.25"/>
    <row r="690" ht="15" hidden="1" x14ac:dyDescent="0.25"/>
    <row r="691" ht="15" hidden="1" x14ac:dyDescent="0.25"/>
    <row r="692" ht="15" hidden="1" x14ac:dyDescent="0.25"/>
    <row r="693" ht="15" hidden="1" x14ac:dyDescent="0.25"/>
    <row r="694" ht="15" hidden="1" x14ac:dyDescent="0.25"/>
    <row r="695" ht="15" hidden="1" x14ac:dyDescent="0.25"/>
    <row r="696" ht="15" hidden="1" x14ac:dyDescent="0.25"/>
    <row r="697" ht="15" hidden="1" x14ac:dyDescent="0.25"/>
    <row r="698" ht="15" hidden="1" x14ac:dyDescent="0.25"/>
    <row r="699" ht="15" hidden="1" x14ac:dyDescent="0.25"/>
    <row r="700" ht="15" hidden="1" x14ac:dyDescent="0.25"/>
    <row r="701" ht="15" hidden="1" x14ac:dyDescent="0.25"/>
    <row r="702" ht="15" hidden="1" x14ac:dyDescent="0.25"/>
    <row r="703" ht="15" hidden="1" x14ac:dyDescent="0.25"/>
    <row r="704" ht="15" hidden="1" x14ac:dyDescent="0.25"/>
    <row r="705" ht="15" hidden="1" x14ac:dyDescent="0.25"/>
    <row r="706" ht="15" hidden="1" x14ac:dyDescent="0.25"/>
    <row r="707" ht="15" hidden="1" x14ac:dyDescent="0.25"/>
    <row r="708" ht="15" hidden="1" x14ac:dyDescent="0.25"/>
    <row r="709" ht="15" hidden="1" x14ac:dyDescent="0.25"/>
    <row r="710" ht="15" hidden="1" x14ac:dyDescent="0.25"/>
    <row r="711" ht="15" hidden="1" x14ac:dyDescent="0.25"/>
    <row r="712" ht="15" hidden="1" x14ac:dyDescent="0.25"/>
    <row r="713" ht="15" hidden="1" x14ac:dyDescent="0.25"/>
    <row r="714" ht="15" hidden="1" x14ac:dyDescent="0.25"/>
    <row r="715" ht="15" hidden="1" x14ac:dyDescent="0.25"/>
    <row r="716" ht="15" hidden="1" x14ac:dyDescent="0.25"/>
    <row r="717" ht="15" hidden="1" x14ac:dyDescent="0.25"/>
    <row r="718" ht="15" hidden="1" x14ac:dyDescent="0.25"/>
    <row r="719" ht="15" hidden="1" x14ac:dyDescent="0.25"/>
    <row r="720" ht="15" hidden="1" x14ac:dyDescent="0.25"/>
    <row r="721" ht="15" hidden="1" x14ac:dyDescent="0.25"/>
    <row r="722" ht="15" hidden="1" x14ac:dyDescent="0.25"/>
    <row r="723" ht="15" hidden="1" x14ac:dyDescent="0.25"/>
    <row r="724" ht="15" hidden="1" x14ac:dyDescent="0.25"/>
    <row r="725" ht="15" hidden="1" x14ac:dyDescent="0.25"/>
    <row r="726" ht="15" hidden="1" x14ac:dyDescent="0.25"/>
    <row r="727" ht="15" hidden="1" x14ac:dyDescent="0.25"/>
    <row r="728" ht="15" hidden="1" x14ac:dyDescent="0.25"/>
    <row r="729" ht="15" hidden="1" x14ac:dyDescent="0.25"/>
    <row r="730" ht="15" hidden="1" x14ac:dyDescent="0.25"/>
    <row r="731" ht="15" hidden="1" x14ac:dyDescent="0.25"/>
    <row r="732" ht="15" hidden="1" x14ac:dyDescent="0.25"/>
    <row r="733" ht="15" hidden="1" x14ac:dyDescent="0.25"/>
    <row r="734" ht="15" hidden="1" x14ac:dyDescent="0.25"/>
    <row r="735" ht="15" hidden="1" x14ac:dyDescent="0.25"/>
    <row r="736" ht="15" hidden="1" x14ac:dyDescent="0.25"/>
    <row r="737" ht="15" hidden="1" x14ac:dyDescent="0.25"/>
    <row r="738" ht="15" hidden="1" x14ac:dyDescent="0.25"/>
    <row r="739" ht="15" hidden="1" x14ac:dyDescent="0.25"/>
    <row r="740" ht="15" hidden="1" x14ac:dyDescent="0.25"/>
    <row r="741" ht="15" hidden="1" x14ac:dyDescent="0.25"/>
    <row r="742" ht="15" hidden="1" x14ac:dyDescent="0.25"/>
    <row r="743" ht="15" hidden="1" x14ac:dyDescent="0.25"/>
    <row r="744" ht="15" hidden="1" x14ac:dyDescent="0.25"/>
    <row r="745" ht="15" hidden="1" x14ac:dyDescent="0.25"/>
    <row r="746" ht="15" hidden="1" x14ac:dyDescent="0.25"/>
    <row r="747" ht="15" hidden="1" x14ac:dyDescent="0.25"/>
    <row r="748" ht="15" hidden="1" x14ac:dyDescent="0.25"/>
    <row r="749" ht="15" hidden="1" x14ac:dyDescent="0.25"/>
    <row r="750" ht="15" hidden="1" x14ac:dyDescent="0.25"/>
    <row r="751" ht="15" hidden="1" x14ac:dyDescent="0.25"/>
    <row r="752" ht="15" hidden="1" x14ac:dyDescent="0.25"/>
    <row r="753" ht="15" hidden="1" x14ac:dyDescent="0.25"/>
    <row r="754" ht="15" hidden="1" x14ac:dyDescent="0.25"/>
    <row r="755" ht="15" hidden="1" x14ac:dyDescent="0.25"/>
    <row r="756" ht="15" hidden="1" x14ac:dyDescent="0.25"/>
    <row r="757" ht="15" hidden="1" x14ac:dyDescent="0.25"/>
    <row r="758" ht="15" hidden="1" x14ac:dyDescent="0.25"/>
    <row r="759" ht="15" hidden="1" x14ac:dyDescent="0.25"/>
    <row r="760" ht="15" hidden="1" x14ac:dyDescent="0.25"/>
    <row r="761" ht="15" hidden="1" x14ac:dyDescent="0.25"/>
    <row r="762" ht="15" hidden="1" x14ac:dyDescent="0.25"/>
    <row r="763" ht="15" hidden="1" x14ac:dyDescent="0.25"/>
    <row r="764" ht="15" hidden="1" x14ac:dyDescent="0.25"/>
    <row r="765" ht="15" hidden="1" x14ac:dyDescent="0.25"/>
    <row r="766" ht="15" hidden="1" x14ac:dyDescent="0.25"/>
    <row r="767" ht="15" hidden="1" x14ac:dyDescent="0.25"/>
    <row r="768" ht="15" hidden="1" x14ac:dyDescent="0.25"/>
    <row r="769" ht="15" hidden="1" x14ac:dyDescent="0.25"/>
    <row r="770" ht="15" hidden="1" x14ac:dyDescent="0.25"/>
    <row r="771" ht="15" hidden="1" x14ac:dyDescent="0.25"/>
    <row r="772" ht="15" hidden="1" x14ac:dyDescent="0.25"/>
    <row r="773" ht="15" hidden="1" x14ac:dyDescent="0.25"/>
    <row r="774" ht="15" hidden="1" x14ac:dyDescent="0.25"/>
    <row r="775" ht="15" hidden="1" x14ac:dyDescent="0.25"/>
    <row r="776" ht="15" hidden="1" x14ac:dyDescent="0.25"/>
    <row r="777" ht="15" hidden="1" x14ac:dyDescent="0.25"/>
    <row r="778" ht="15" hidden="1" x14ac:dyDescent="0.25"/>
    <row r="779" ht="15" hidden="1" x14ac:dyDescent="0.25"/>
    <row r="780" ht="15" hidden="1" x14ac:dyDescent="0.25"/>
    <row r="781" ht="15" hidden="1" x14ac:dyDescent="0.25"/>
    <row r="782" ht="15" hidden="1" x14ac:dyDescent="0.25"/>
    <row r="783" ht="15" hidden="1" x14ac:dyDescent="0.25"/>
    <row r="784" ht="15" hidden="1" x14ac:dyDescent="0.25"/>
    <row r="785" ht="15" hidden="1" x14ac:dyDescent="0.25"/>
    <row r="786" ht="15" hidden="1" x14ac:dyDescent="0.25"/>
    <row r="787" ht="15" hidden="1" x14ac:dyDescent="0.25"/>
    <row r="788" ht="15" hidden="1" x14ac:dyDescent="0.25"/>
    <row r="789" ht="15" hidden="1" x14ac:dyDescent="0.25"/>
    <row r="790" ht="15" hidden="1" x14ac:dyDescent="0.25"/>
    <row r="791" ht="15" hidden="1" x14ac:dyDescent="0.25"/>
    <row r="792" ht="15" hidden="1" x14ac:dyDescent="0.25"/>
    <row r="793" ht="15" hidden="1" x14ac:dyDescent="0.25"/>
    <row r="794" ht="15" hidden="1" x14ac:dyDescent="0.25"/>
    <row r="795" ht="15" hidden="1" x14ac:dyDescent="0.25"/>
    <row r="796" ht="15" hidden="1" x14ac:dyDescent="0.25"/>
    <row r="797" ht="15" hidden="1" x14ac:dyDescent="0.25"/>
    <row r="798" ht="15" hidden="1" x14ac:dyDescent="0.25"/>
    <row r="799" ht="15" hidden="1" x14ac:dyDescent="0.25"/>
    <row r="800" ht="15" hidden="1" x14ac:dyDescent="0.25"/>
    <row r="801" ht="15" hidden="1" x14ac:dyDescent="0.25"/>
    <row r="802" ht="15" hidden="1" x14ac:dyDescent="0.25"/>
    <row r="803" ht="15" hidden="1" x14ac:dyDescent="0.25"/>
    <row r="804" ht="15" hidden="1" x14ac:dyDescent="0.25"/>
    <row r="805" ht="15" hidden="1" x14ac:dyDescent="0.25"/>
    <row r="806" ht="15" hidden="1" x14ac:dyDescent="0.25"/>
    <row r="807" ht="15" hidden="1" x14ac:dyDescent="0.25"/>
    <row r="808" ht="15" hidden="1" x14ac:dyDescent="0.25"/>
    <row r="809" ht="15" hidden="1" x14ac:dyDescent="0.25"/>
    <row r="810" ht="15" hidden="1" x14ac:dyDescent="0.25"/>
    <row r="811" ht="15" hidden="1" x14ac:dyDescent="0.25"/>
    <row r="812" ht="15" hidden="1" x14ac:dyDescent="0.25"/>
    <row r="813" ht="15" hidden="1" x14ac:dyDescent="0.25"/>
    <row r="814" ht="15" hidden="1" x14ac:dyDescent="0.25"/>
    <row r="815" ht="15" hidden="1" x14ac:dyDescent="0.25"/>
    <row r="816" ht="15" hidden="1" x14ac:dyDescent="0.25"/>
    <row r="817" ht="15" hidden="1" x14ac:dyDescent="0.25"/>
    <row r="818" ht="15" hidden="1" x14ac:dyDescent="0.25"/>
    <row r="819" ht="15" hidden="1" x14ac:dyDescent="0.25"/>
    <row r="820" ht="15" hidden="1" x14ac:dyDescent="0.25"/>
    <row r="821" ht="15" hidden="1" x14ac:dyDescent="0.25"/>
    <row r="822" ht="15" hidden="1" x14ac:dyDescent="0.25"/>
    <row r="823" ht="15" hidden="1" x14ac:dyDescent="0.25"/>
    <row r="824" ht="15" hidden="1" x14ac:dyDescent="0.25"/>
    <row r="825" ht="15" hidden="1" x14ac:dyDescent="0.25"/>
    <row r="826" ht="15" hidden="1" x14ac:dyDescent="0.25"/>
    <row r="827" ht="15" hidden="1" x14ac:dyDescent="0.25"/>
    <row r="828" ht="15" hidden="1" x14ac:dyDescent="0.25"/>
    <row r="829" ht="15" hidden="1" x14ac:dyDescent="0.25"/>
    <row r="830" ht="15" hidden="1" x14ac:dyDescent="0.25"/>
    <row r="831" ht="15" hidden="1" x14ac:dyDescent="0.25"/>
    <row r="832" ht="15" hidden="1" x14ac:dyDescent="0.25"/>
    <row r="833" ht="15" hidden="1" x14ac:dyDescent="0.25"/>
    <row r="834" ht="15" hidden="1" x14ac:dyDescent="0.25"/>
    <row r="835" ht="15" hidden="1" x14ac:dyDescent="0.25"/>
    <row r="836" ht="15" hidden="1" x14ac:dyDescent="0.25"/>
    <row r="837" ht="15" hidden="1" x14ac:dyDescent="0.25"/>
    <row r="838" ht="15" hidden="1" x14ac:dyDescent="0.25"/>
    <row r="839" ht="15" hidden="1" x14ac:dyDescent="0.25"/>
    <row r="840" ht="15" hidden="1" x14ac:dyDescent="0.25"/>
    <row r="841" ht="15" hidden="1" x14ac:dyDescent="0.25"/>
    <row r="842" ht="15" hidden="1" x14ac:dyDescent="0.25"/>
    <row r="843" ht="15" hidden="1" x14ac:dyDescent="0.25"/>
    <row r="844" ht="15" hidden="1" x14ac:dyDescent="0.25"/>
    <row r="845" ht="15" hidden="1" x14ac:dyDescent="0.25"/>
    <row r="846" ht="15" hidden="1" x14ac:dyDescent="0.25"/>
    <row r="847" ht="15" hidden="1" x14ac:dyDescent="0.25"/>
    <row r="848" ht="15" hidden="1" x14ac:dyDescent="0.25"/>
    <row r="849" ht="15" hidden="1" x14ac:dyDescent="0.25"/>
    <row r="850" ht="15" hidden="1" x14ac:dyDescent="0.25"/>
    <row r="851" ht="15" hidden="1" x14ac:dyDescent="0.25"/>
    <row r="852" ht="15" hidden="1" x14ac:dyDescent="0.25"/>
    <row r="853" ht="15" hidden="1" x14ac:dyDescent="0.25"/>
    <row r="854" ht="15" hidden="1" x14ac:dyDescent="0.25"/>
    <row r="855" ht="15" hidden="1" x14ac:dyDescent="0.25"/>
    <row r="856" ht="15" hidden="1" x14ac:dyDescent="0.25"/>
    <row r="857" ht="15" hidden="1" x14ac:dyDescent="0.25"/>
    <row r="858" ht="15" hidden="1" x14ac:dyDescent="0.25"/>
    <row r="859" ht="15" hidden="1" x14ac:dyDescent="0.25"/>
    <row r="860" ht="15" hidden="1" x14ac:dyDescent="0.25"/>
    <row r="861" ht="15" hidden="1" x14ac:dyDescent="0.25"/>
    <row r="862" ht="15" hidden="1" x14ac:dyDescent="0.25"/>
    <row r="863" ht="15" hidden="1" x14ac:dyDescent="0.25"/>
    <row r="864" ht="15" hidden="1" x14ac:dyDescent="0.25"/>
    <row r="865" ht="15" hidden="1" x14ac:dyDescent="0.25"/>
    <row r="866" ht="15" hidden="1" x14ac:dyDescent="0.25"/>
    <row r="867" ht="15" hidden="1" x14ac:dyDescent="0.25"/>
    <row r="868" ht="15" hidden="1" x14ac:dyDescent="0.25"/>
    <row r="869" ht="15" hidden="1" x14ac:dyDescent="0.25"/>
    <row r="870" ht="15" hidden="1" x14ac:dyDescent="0.25"/>
    <row r="871" ht="15" hidden="1" x14ac:dyDescent="0.25"/>
    <row r="872" ht="15" hidden="1" x14ac:dyDescent="0.25"/>
    <row r="873" ht="15" hidden="1" x14ac:dyDescent="0.25"/>
    <row r="874" ht="15" hidden="1" x14ac:dyDescent="0.25"/>
    <row r="875" ht="15" hidden="1" x14ac:dyDescent="0.25"/>
    <row r="876" ht="15" hidden="1" x14ac:dyDescent="0.25"/>
    <row r="877" ht="15" hidden="1" x14ac:dyDescent="0.25"/>
    <row r="878" ht="15" hidden="1" x14ac:dyDescent="0.25"/>
    <row r="879" ht="15" hidden="1" x14ac:dyDescent="0.25"/>
    <row r="880" ht="15" hidden="1" x14ac:dyDescent="0.25"/>
    <row r="881" ht="15" hidden="1" x14ac:dyDescent="0.25"/>
    <row r="882" ht="15" hidden="1" x14ac:dyDescent="0.25"/>
    <row r="883" ht="15" hidden="1" x14ac:dyDescent="0.25"/>
    <row r="884" ht="15" hidden="1" x14ac:dyDescent="0.25"/>
    <row r="885" ht="15" hidden="1" x14ac:dyDescent="0.25"/>
    <row r="886" ht="15" hidden="1" x14ac:dyDescent="0.25"/>
    <row r="887" ht="15" hidden="1" x14ac:dyDescent="0.25"/>
    <row r="888" ht="15" hidden="1" x14ac:dyDescent="0.25"/>
    <row r="889" ht="15" hidden="1" x14ac:dyDescent="0.25"/>
    <row r="890" ht="15" hidden="1" x14ac:dyDescent="0.25"/>
    <row r="891" ht="15" hidden="1" x14ac:dyDescent="0.25"/>
    <row r="892" ht="15" hidden="1" x14ac:dyDescent="0.25"/>
    <row r="893" ht="15" hidden="1" x14ac:dyDescent="0.25"/>
    <row r="894" ht="15" hidden="1" x14ac:dyDescent="0.25"/>
    <row r="895" ht="15" hidden="1" x14ac:dyDescent="0.25"/>
    <row r="896" ht="15" hidden="1" x14ac:dyDescent="0.25"/>
    <row r="897" ht="15" hidden="1" x14ac:dyDescent="0.25"/>
    <row r="898" ht="15" hidden="1" x14ac:dyDescent="0.25"/>
    <row r="899" ht="15" hidden="1" x14ac:dyDescent="0.25"/>
    <row r="900" ht="15" hidden="1" x14ac:dyDescent="0.25"/>
    <row r="901" ht="15" hidden="1" x14ac:dyDescent="0.25"/>
    <row r="902" ht="15" hidden="1" x14ac:dyDescent="0.25"/>
    <row r="903" ht="15" hidden="1" x14ac:dyDescent="0.25"/>
    <row r="904" ht="15" hidden="1" x14ac:dyDescent="0.25"/>
    <row r="905" ht="15" hidden="1" x14ac:dyDescent="0.25"/>
    <row r="906" ht="15" hidden="1" x14ac:dyDescent="0.25"/>
    <row r="907" ht="15" hidden="1" x14ac:dyDescent="0.25"/>
    <row r="908" ht="15" hidden="1" x14ac:dyDescent="0.25"/>
    <row r="909" ht="15" hidden="1" x14ac:dyDescent="0.25"/>
    <row r="910" ht="15" hidden="1" x14ac:dyDescent="0.25"/>
    <row r="911" ht="15" hidden="1" x14ac:dyDescent="0.25"/>
    <row r="912" ht="15" hidden="1" x14ac:dyDescent="0.25"/>
    <row r="913" ht="15" hidden="1" x14ac:dyDescent="0.25"/>
    <row r="914" ht="15" hidden="1" x14ac:dyDescent="0.25"/>
    <row r="915" ht="15" hidden="1" x14ac:dyDescent="0.25"/>
    <row r="916" ht="15" hidden="1" x14ac:dyDescent="0.25"/>
    <row r="917" ht="15" hidden="1" x14ac:dyDescent="0.25"/>
    <row r="918" ht="15" hidden="1" x14ac:dyDescent="0.25"/>
    <row r="919" ht="15" hidden="1" x14ac:dyDescent="0.25"/>
    <row r="920" ht="15" hidden="1" x14ac:dyDescent="0.25"/>
    <row r="921" ht="15" hidden="1" x14ac:dyDescent="0.25"/>
    <row r="922" ht="15" hidden="1" x14ac:dyDescent="0.25"/>
    <row r="923" ht="15" hidden="1" x14ac:dyDescent="0.25"/>
    <row r="924" ht="15" hidden="1" x14ac:dyDescent="0.25"/>
    <row r="925" ht="15" hidden="1" x14ac:dyDescent="0.25"/>
    <row r="926" ht="15" hidden="1" x14ac:dyDescent="0.25"/>
    <row r="927" ht="15" hidden="1" x14ac:dyDescent="0.25"/>
    <row r="928" ht="15" hidden="1" x14ac:dyDescent="0.25"/>
    <row r="929" ht="15" hidden="1" x14ac:dyDescent="0.25"/>
    <row r="930" ht="15" hidden="1" x14ac:dyDescent="0.25"/>
    <row r="931" ht="15" hidden="1" x14ac:dyDescent="0.25"/>
    <row r="932" ht="15" hidden="1" x14ac:dyDescent="0.25"/>
    <row r="933" ht="15" hidden="1" x14ac:dyDescent="0.25"/>
    <row r="934" ht="15" hidden="1" x14ac:dyDescent="0.25"/>
    <row r="935" ht="15" hidden="1" x14ac:dyDescent="0.25"/>
    <row r="936" ht="15" hidden="1" x14ac:dyDescent="0.25"/>
    <row r="937" ht="15" hidden="1" x14ac:dyDescent="0.25"/>
    <row r="938" ht="15" hidden="1" x14ac:dyDescent="0.25"/>
    <row r="939" ht="15" hidden="1" x14ac:dyDescent="0.25"/>
    <row r="940" ht="15" hidden="1" x14ac:dyDescent="0.25"/>
    <row r="941" ht="15" hidden="1" x14ac:dyDescent="0.25"/>
    <row r="942" ht="15" hidden="1" x14ac:dyDescent="0.25"/>
    <row r="943" ht="15" hidden="1" x14ac:dyDescent="0.25"/>
    <row r="944" ht="15" hidden="1" x14ac:dyDescent="0.25"/>
    <row r="945" ht="15" hidden="1" x14ac:dyDescent="0.25"/>
    <row r="946" ht="15" hidden="1" x14ac:dyDescent="0.25"/>
    <row r="947" ht="15" hidden="1" x14ac:dyDescent="0.25"/>
    <row r="948" ht="15" hidden="1" x14ac:dyDescent="0.25"/>
    <row r="949" ht="15" hidden="1" x14ac:dyDescent="0.25"/>
    <row r="950" ht="15" hidden="1" x14ac:dyDescent="0.25"/>
    <row r="951" ht="15" hidden="1" x14ac:dyDescent="0.25"/>
    <row r="952" ht="15" hidden="1" x14ac:dyDescent="0.25"/>
    <row r="953" ht="15" hidden="1" x14ac:dyDescent="0.25"/>
    <row r="954" ht="15" hidden="1" x14ac:dyDescent="0.25"/>
    <row r="955" ht="15" hidden="1" x14ac:dyDescent="0.25"/>
    <row r="956" ht="15" hidden="1" x14ac:dyDescent="0.25"/>
    <row r="957" ht="15" hidden="1" x14ac:dyDescent="0.25"/>
    <row r="958" ht="15" hidden="1" x14ac:dyDescent="0.25"/>
    <row r="959" ht="15" hidden="1" x14ac:dyDescent="0.25"/>
    <row r="960" ht="15" hidden="1" x14ac:dyDescent="0.25"/>
    <row r="961" ht="15" hidden="1" x14ac:dyDescent="0.25"/>
    <row r="962" ht="15" hidden="1" x14ac:dyDescent="0.25"/>
    <row r="963" ht="15" hidden="1" x14ac:dyDescent="0.25"/>
    <row r="964" ht="15" hidden="1" x14ac:dyDescent="0.25"/>
    <row r="965" ht="15" hidden="1" x14ac:dyDescent="0.25"/>
    <row r="966" ht="15" hidden="1" x14ac:dyDescent="0.25"/>
    <row r="967" ht="15" hidden="1" x14ac:dyDescent="0.25"/>
    <row r="968" ht="15" hidden="1" x14ac:dyDescent="0.25"/>
    <row r="969" ht="15" hidden="1" x14ac:dyDescent="0.25"/>
    <row r="970" ht="15" hidden="1" x14ac:dyDescent="0.25"/>
    <row r="971" ht="15" hidden="1" x14ac:dyDescent="0.25"/>
    <row r="972" ht="15" hidden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</sheetData>
  <sheetProtection formatCells="0" formatColumns="0" formatRows="0"/>
  <mergeCells count="32">
    <mergeCell ref="A1:L1"/>
    <mergeCell ref="A2:B6"/>
    <mergeCell ref="C2:L2"/>
    <mergeCell ref="C3:L3"/>
    <mergeCell ref="C4:L4"/>
    <mergeCell ref="C5:D5"/>
    <mergeCell ref="E5:G5"/>
    <mergeCell ref="H5:I5"/>
    <mergeCell ref="J5:L5"/>
    <mergeCell ref="C6:D6"/>
    <mergeCell ref="E6:G6"/>
    <mergeCell ref="H6:I6"/>
    <mergeCell ref="J6:L6"/>
    <mergeCell ref="A8:A9"/>
    <mergeCell ref="B8:C8"/>
    <mergeCell ref="B9:E9"/>
    <mergeCell ref="B10:D10"/>
    <mergeCell ref="E13:F13"/>
    <mergeCell ref="F17:F18"/>
    <mergeCell ref="A45:L45"/>
    <mergeCell ref="A46:L46"/>
    <mergeCell ref="G17:G18"/>
    <mergeCell ref="H17:H18"/>
    <mergeCell ref="I17:I18"/>
    <mergeCell ref="J17:J18"/>
    <mergeCell ref="K17:L18"/>
    <mergeCell ref="B43:L44"/>
    <mergeCell ref="A17:A18"/>
    <mergeCell ref="B17:B18"/>
    <mergeCell ref="C17:C18"/>
    <mergeCell ref="D17:D18"/>
    <mergeCell ref="E17:E18"/>
  </mergeCells>
  <conditionalFormatting sqref="B20:B22">
    <cfRule type="cellIs" dxfId="561" priority="25" operator="equal">
      <formula>"MB"</formula>
    </cfRule>
    <cfRule type="cellIs" dxfId="560" priority="26" operator="equal">
      <formula>"MDL"</formula>
    </cfRule>
    <cfRule type="cellIs" dxfId="559" priority="27" operator="equal">
      <formula>"PQL"</formula>
    </cfRule>
    <cfRule type="cellIs" dxfId="558" priority="28" operator="equal">
      <formula>"LCSD"</formula>
    </cfRule>
    <cfRule type="cellIs" dxfId="557" priority="29" operator="equal">
      <formula>"LCS"</formula>
    </cfRule>
  </conditionalFormatting>
  <conditionalFormatting sqref="B23:B42">
    <cfRule type="cellIs" dxfId="556" priority="1" operator="equal">
      <formula>"LCS2"</formula>
    </cfRule>
    <cfRule type="cellIs" dxfId="555" priority="2" operator="equal">
      <formula>"MSD"</formula>
    </cfRule>
    <cfRule type="cellIs" dxfId="554" priority="3" operator="equal">
      <formula>"MB"</formula>
    </cfRule>
    <cfRule type="cellIs" dxfId="553" priority="4" operator="equal">
      <formula>"MSD"</formula>
    </cfRule>
    <cfRule type="cellIs" dxfId="552" priority="5" operator="equal">
      <formula>"MS"</formula>
    </cfRule>
    <cfRule type="cellIs" dxfId="551" priority="6" operator="equal">
      <formula>"MDL"</formula>
    </cfRule>
    <cfRule type="cellIs" dxfId="550" priority="7" operator="equal">
      <formula>"PQL"</formula>
    </cfRule>
    <cfRule type="cellIs" dxfId="549" priority="8" operator="equal">
      <formula>"LCS2"</formula>
    </cfRule>
    <cfRule type="cellIs" dxfId="548" priority="9" operator="equal">
      <formula>"LCSD"</formula>
    </cfRule>
    <cfRule type="cellIs" dxfId="547" priority="10" operator="equal">
      <formula>"LCS"</formula>
    </cfRule>
    <cfRule type="cellIs" dxfId="546" priority="11" operator="equal">
      <formula>"LCS"</formula>
    </cfRule>
    <cfRule type="cellIs" dxfId="545" priority="12" operator="equal">
      <formula>"BLANK"</formula>
    </cfRule>
  </conditionalFormatting>
  <conditionalFormatting sqref="J19:J42">
    <cfRule type="cellIs" dxfId="544" priority="47" operator="greaterThan">
      <formula>100</formula>
    </cfRule>
    <cfRule type="cellIs" dxfId="543" priority="48" operator="between">
      <formula>10</formula>
      <formula>99.9</formula>
    </cfRule>
    <cfRule type="cellIs" dxfId="542" priority="49" operator="between">
      <formula>1</formula>
      <formula>9.99</formula>
    </cfRule>
    <cfRule type="cellIs" dxfId="541" priority="50" operator="between">
      <formula>0.1</formula>
      <formula>0.999</formula>
    </cfRule>
    <cfRule type="cellIs" dxfId="540" priority="51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60" orientation="landscape" r:id="rId1"/>
  <colBreaks count="1" manualBreakCount="1">
    <brk id="1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0CEC-D54B-486D-A38C-65D3EB166A90}">
  <sheetPr codeName="Hoja25">
    <tabColor rgb="FF00B050"/>
  </sheetPr>
  <dimension ref="A1:H76"/>
  <sheetViews>
    <sheetView showGridLines="0" topLeftCell="A29" zoomScale="90" zoomScaleNormal="90" zoomScaleSheetLayoutView="80" workbookViewId="0">
      <selection activeCell="B41" sqref="B41"/>
    </sheetView>
  </sheetViews>
  <sheetFormatPr baseColWidth="10" defaultColWidth="13.33203125" defaultRowHeight="0" customHeight="1" zeroHeight="1" x14ac:dyDescent="0.25"/>
  <cols>
    <col min="1" max="1" width="30.5" style="341" bestFit="1" customWidth="1"/>
    <col min="2" max="2" width="47.33203125" style="315" bestFit="1" customWidth="1"/>
    <col min="3" max="3" width="24.83203125" style="320" customWidth="1"/>
    <col min="4" max="4" width="19.83203125" style="320" customWidth="1"/>
    <col min="5" max="5" width="19.1640625" style="342" customWidth="1"/>
    <col min="6" max="6" width="27.1640625" style="320" customWidth="1"/>
    <col min="7" max="7" width="23.83203125" style="320" customWidth="1"/>
    <col min="8" max="8" width="3.1640625" style="193" customWidth="1"/>
    <col min="9" max="9" width="14.83203125" style="193" bestFit="1" customWidth="1"/>
    <col min="10" max="16384" width="13.33203125" style="193"/>
  </cols>
  <sheetData>
    <row r="1" spans="1:8" s="314" customFormat="1" ht="15" hidden="1" x14ac:dyDescent="0.25">
      <c r="A1" s="1232"/>
      <c r="B1" s="1232"/>
      <c r="C1" s="1232"/>
      <c r="D1" s="1232"/>
      <c r="E1" s="1232"/>
      <c r="F1" s="1232"/>
      <c r="G1" s="1232"/>
    </row>
    <row r="2" spans="1:8" ht="22.5" customHeight="1" x14ac:dyDescent="0.25">
      <c r="A2" s="1076" t="e" vm="1">
        <v>#VALUE!</v>
      </c>
      <c r="B2" s="1076"/>
      <c r="C2" s="1249" t="s">
        <v>170</v>
      </c>
      <c r="D2" s="1249"/>
      <c r="E2" s="1249"/>
      <c r="F2" s="1249"/>
      <c r="G2" s="1249"/>
      <c r="H2" s="1249"/>
    </row>
    <row r="3" spans="1:8" ht="22.5" customHeight="1" x14ac:dyDescent="0.25">
      <c r="A3" s="1058"/>
      <c r="B3" s="1058"/>
      <c r="C3" s="1164" t="s">
        <v>171</v>
      </c>
      <c r="D3" s="1164"/>
      <c r="E3" s="1164"/>
      <c r="F3" s="1164"/>
      <c r="G3" s="1164"/>
      <c r="H3" s="1164"/>
    </row>
    <row r="4" spans="1:8" ht="22.5" customHeight="1" x14ac:dyDescent="0.25">
      <c r="A4" s="1058"/>
      <c r="B4" s="1058"/>
      <c r="C4" s="1250" t="s">
        <v>444</v>
      </c>
      <c r="D4" s="1250"/>
      <c r="E4" s="1250"/>
      <c r="F4" s="1250"/>
      <c r="G4" s="1250"/>
      <c r="H4" s="1250"/>
    </row>
    <row r="5" spans="1:8" ht="22.5" customHeight="1" x14ac:dyDescent="0.25">
      <c r="A5" s="1058"/>
      <c r="B5" s="1058"/>
      <c r="C5" s="316"/>
      <c r="D5" s="317"/>
      <c r="E5" s="1081" t="s">
        <v>235</v>
      </c>
      <c r="F5" s="1081"/>
      <c r="G5" s="1155">
        <v>45244</v>
      </c>
      <c r="H5" s="1155"/>
    </row>
    <row r="6" spans="1:8" ht="22.5" customHeight="1" x14ac:dyDescent="0.25">
      <c r="A6" s="1077"/>
      <c r="B6" s="1077"/>
      <c r="C6" s="316" t="s">
        <v>173</v>
      </c>
      <c r="D6" s="318">
        <v>1</v>
      </c>
      <c r="E6" s="1081" t="s">
        <v>236</v>
      </c>
      <c r="F6" s="1081"/>
      <c r="G6" s="1082" t="s">
        <v>174</v>
      </c>
      <c r="H6" s="1082"/>
    </row>
    <row r="7" spans="1:8" s="320" customFormat="1" ht="17.25" customHeight="1" x14ac:dyDescent="0.25">
      <c r="B7" s="321"/>
      <c r="C7" s="322"/>
    </row>
    <row r="8" spans="1:8" s="320" customFormat="1" ht="17.25" customHeight="1" x14ac:dyDescent="0.25">
      <c r="A8" s="1037" t="s">
        <v>176</v>
      </c>
      <c r="B8" s="1037" t="s">
        <v>445</v>
      </c>
      <c r="C8" s="1037"/>
      <c r="D8" s="1037"/>
      <c r="E8" s="193"/>
      <c r="F8" s="197"/>
      <c r="G8" s="204" t="s">
        <v>216</v>
      </c>
    </row>
    <row r="9" spans="1:8" s="320" customFormat="1" ht="17.25" customHeight="1" x14ac:dyDescent="0.25">
      <c r="A9" s="1037"/>
      <c r="B9" s="323" t="s">
        <v>265</v>
      </c>
      <c r="C9" s="324"/>
      <c r="D9" s="324"/>
      <c r="E9" s="193"/>
      <c r="F9" s="206" t="s">
        <v>446</v>
      </c>
      <c r="G9" s="207"/>
    </row>
    <row r="10" spans="1:8" s="320" customFormat="1" ht="17.25" customHeight="1" x14ac:dyDescent="0.25">
      <c r="A10" s="325"/>
      <c r="B10" s="1037" t="s">
        <v>447</v>
      </c>
      <c r="C10" s="1037"/>
      <c r="D10" s="324"/>
      <c r="E10" s="193"/>
      <c r="F10" s="209" t="s">
        <v>448</v>
      </c>
      <c r="G10" s="210"/>
    </row>
    <row r="11" spans="1:8" s="320" customFormat="1" ht="17.25" customHeight="1" x14ac:dyDescent="0.25">
      <c r="A11" s="325"/>
      <c r="B11" s="1037" t="s">
        <v>377</v>
      </c>
      <c r="C11" s="1037"/>
      <c r="D11" s="324"/>
      <c r="E11" s="193"/>
      <c r="F11" s="209" t="s">
        <v>449</v>
      </c>
      <c r="G11" s="210"/>
    </row>
    <row r="12" spans="1:8" s="320" customFormat="1" ht="17.25" customHeight="1" x14ac:dyDescent="0.25">
      <c r="A12" s="325"/>
      <c r="B12" s="323"/>
      <c r="C12" s="323"/>
      <c r="D12" s="324"/>
      <c r="E12" s="193"/>
      <c r="F12" s="209" t="s">
        <v>450</v>
      </c>
      <c r="G12" s="210"/>
    </row>
    <row r="13" spans="1:8" s="320" customFormat="1" ht="16.899999999999999" customHeight="1" x14ac:dyDescent="0.25">
      <c r="A13" s="325"/>
      <c r="B13" s="1251" t="s">
        <v>451</v>
      </c>
      <c r="C13" s="1252"/>
      <c r="D13" s="326" t="s">
        <v>452</v>
      </c>
      <c r="E13" s="193"/>
      <c r="F13" s="211" t="s">
        <v>453</v>
      </c>
      <c r="G13" s="210"/>
    </row>
    <row r="14" spans="1:8" s="320" customFormat="1" ht="17.25" customHeight="1" x14ac:dyDescent="0.25">
      <c r="A14" s="325"/>
      <c r="B14" s="204"/>
      <c r="C14" s="327"/>
      <c r="D14" s="324"/>
      <c r="E14" s="193"/>
      <c r="F14" s="328"/>
      <c r="G14" s="329"/>
    </row>
    <row r="15" spans="1:8" s="320" customFormat="1" ht="17.25" customHeight="1" x14ac:dyDescent="0.25">
      <c r="A15" s="1248" t="s">
        <v>610</v>
      </c>
      <c r="B15" s="1248"/>
      <c r="D15" s="324"/>
      <c r="E15" s="193"/>
    </row>
    <row r="16" spans="1:8" s="320" customFormat="1" ht="17.25" customHeight="1" x14ac:dyDescent="0.25">
      <c r="A16" s="1242" t="s">
        <v>51</v>
      </c>
      <c r="B16" s="1243"/>
      <c r="C16" s="330"/>
      <c r="E16" s="193"/>
    </row>
    <row r="17" spans="1:7" s="320" customFormat="1" ht="17.25" customHeight="1" x14ac:dyDescent="0.25">
      <c r="A17" s="1244" t="s">
        <v>449</v>
      </c>
      <c r="B17" s="1245"/>
      <c r="C17" s="210">
        <v>20.100000000000001</v>
      </c>
    </row>
    <row r="18" spans="1:7" s="320" customFormat="1" ht="17.25" customHeight="1" thickBot="1" x14ac:dyDescent="0.3">
      <c r="A18" s="1244" t="s">
        <v>450</v>
      </c>
      <c r="B18" s="1245"/>
      <c r="C18" s="210">
        <v>100</v>
      </c>
      <c r="E18" s="193"/>
    </row>
    <row r="19" spans="1:7" s="320" customFormat="1" ht="17.25" customHeight="1" thickBot="1" x14ac:dyDescent="0.3">
      <c r="A19" s="1246" t="s">
        <v>453</v>
      </c>
      <c r="B19" s="1247"/>
      <c r="C19" s="210">
        <v>802</v>
      </c>
      <c r="F19" s="331" t="s">
        <v>454</v>
      </c>
      <c r="G19" s="331" t="s">
        <v>455</v>
      </c>
    </row>
    <row r="20" spans="1:7" s="332" customFormat="1" ht="15" customHeight="1" x14ac:dyDescent="0.25">
      <c r="A20" s="1186" t="s">
        <v>255</v>
      </c>
      <c r="B20" s="1186" t="s">
        <v>204</v>
      </c>
      <c r="C20" s="1186" t="s">
        <v>456</v>
      </c>
      <c r="D20" s="1186" t="s">
        <v>259</v>
      </c>
      <c r="E20" s="1234" t="s">
        <v>457</v>
      </c>
      <c r="F20" s="1235" t="s">
        <v>211</v>
      </c>
      <c r="G20" s="1236"/>
    </row>
    <row r="21" spans="1:7" s="332" customFormat="1" ht="27.75" customHeight="1" thickBot="1" x14ac:dyDescent="0.3">
      <c r="A21" s="1035"/>
      <c r="B21" s="1035"/>
      <c r="C21" s="1035"/>
      <c r="D21" s="1035"/>
      <c r="E21" s="1062"/>
      <c r="F21" s="1237"/>
      <c r="G21" s="1066"/>
    </row>
    <row r="22" spans="1:7" s="338" customFormat="1" ht="15.75" customHeight="1" x14ac:dyDescent="0.2">
      <c r="A22" s="102">
        <v>45730.364583333343</v>
      </c>
      <c r="B22" s="103" t="s">
        <v>214</v>
      </c>
      <c r="C22" s="333">
        <v>0.08</v>
      </c>
      <c r="D22" s="334" t="s">
        <v>253</v>
      </c>
      <c r="E22" s="335" t="str">
        <f>IF(C22="","",IF(C22&lt;0.2,"0,200 U",C22))</f>
        <v>0,200 U</v>
      </c>
      <c r="F22" s="336"/>
      <c r="G22" s="337"/>
    </row>
    <row r="23" spans="1:7" s="338" customFormat="1" ht="15.75" customHeight="1" x14ac:dyDescent="0.2">
      <c r="A23" s="102">
        <v>45730.365972222222</v>
      </c>
      <c r="B23" s="111" t="s">
        <v>215</v>
      </c>
      <c r="C23" s="333">
        <v>10.8</v>
      </c>
      <c r="D23" s="334" t="s">
        <v>253</v>
      </c>
      <c r="E23" s="335">
        <f t="shared" ref="E23:E46" si="0">IF(C23="","",IF(C23&lt;0.2,"0,200 U",C23))</f>
        <v>10.8</v>
      </c>
      <c r="F23" s="336">
        <f>E23/10</f>
        <v>1.08</v>
      </c>
      <c r="G23" s="337"/>
    </row>
    <row r="24" spans="1:7" s="338" customFormat="1" ht="15.75" customHeight="1" x14ac:dyDescent="0.2">
      <c r="A24" s="102">
        <v>45730.367360995369</v>
      </c>
      <c r="B24" s="111" t="s">
        <v>217</v>
      </c>
      <c r="C24" s="333">
        <v>20.5</v>
      </c>
      <c r="D24" s="334" t="s">
        <v>253</v>
      </c>
      <c r="E24" s="335">
        <f t="shared" si="0"/>
        <v>20.5</v>
      </c>
      <c r="F24" s="336">
        <f>E24/20</f>
        <v>1.0249999999999999</v>
      </c>
      <c r="G24" s="337"/>
    </row>
    <row r="25" spans="1:7" s="338" customFormat="1" ht="15.75" customHeight="1" x14ac:dyDescent="0.2">
      <c r="A25" s="102">
        <v>45730.36874982639</v>
      </c>
      <c r="B25" s="111" t="s">
        <v>219</v>
      </c>
      <c r="C25" s="333">
        <v>19.5</v>
      </c>
      <c r="D25" s="334" t="s">
        <v>253</v>
      </c>
      <c r="E25" s="335">
        <f t="shared" si="0"/>
        <v>19.5</v>
      </c>
      <c r="F25" s="241">
        <f>ABS(E25-E26)/AVERAGE(E25:E26)</f>
        <v>0.08</v>
      </c>
      <c r="G25" s="337"/>
    </row>
    <row r="26" spans="1:7" s="338" customFormat="1" ht="15.75" customHeight="1" x14ac:dyDescent="0.2">
      <c r="A26" s="102">
        <v>45730.37013865741</v>
      </c>
      <c r="B26" s="111" t="s">
        <v>223</v>
      </c>
      <c r="C26" s="333">
        <v>18</v>
      </c>
      <c r="D26" s="334" t="s">
        <v>253</v>
      </c>
      <c r="E26" s="335">
        <f t="shared" si="0"/>
        <v>18</v>
      </c>
      <c r="F26" s="336"/>
      <c r="G26" s="337"/>
    </row>
    <row r="27" spans="1:7" s="338" customFormat="1" ht="15.75" customHeight="1" x14ac:dyDescent="0.2">
      <c r="A27" s="102">
        <v>45730.371527488423</v>
      </c>
      <c r="B27" s="104" t="s">
        <v>56</v>
      </c>
      <c r="C27" s="333">
        <v>17</v>
      </c>
      <c r="D27" s="334" t="s">
        <v>253</v>
      </c>
      <c r="E27" s="335">
        <f t="shared" si="0"/>
        <v>17</v>
      </c>
      <c r="F27" s="336"/>
      <c r="G27" s="337"/>
    </row>
    <row r="28" spans="1:7" s="338" customFormat="1" ht="15.75" customHeight="1" x14ac:dyDescent="0.2">
      <c r="A28" s="102">
        <v>45730.372916319437</v>
      </c>
      <c r="B28" s="104" t="s">
        <v>60</v>
      </c>
      <c r="C28" s="333">
        <v>10</v>
      </c>
      <c r="D28" s="334" t="s">
        <v>253</v>
      </c>
      <c r="E28" s="335">
        <f t="shared" si="0"/>
        <v>10</v>
      </c>
      <c r="F28" s="336"/>
      <c r="G28" s="337"/>
    </row>
    <row r="29" spans="1:7" s="338" customFormat="1" ht="15.75" customHeight="1" x14ac:dyDescent="0.2">
      <c r="A29" s="102">
        <v>45730.374305150457</v>
      </c>
      <c r="B29" s="104" t="s">
        <v>63</v>
      </c>
      <c r="C29" s="333">
        <v>9</v>
      </c>
      <c r="D29" s="334" t="s">
        <v>253</v>
      </c>
      <c r="E29" s="335">
        <f t="shared" si="0"/>
        <v>9</v>
      </c>
      <c r="F29" s="336"/>
      <c r="G29" s="337"/>
    </row>
    <row r="30" spans="1:7" s="338" customFormat="1" ht="15.75" customHeight="1" x14ac:dyDescent="0.2">
      <c r="A30" s="102">
        <v>45730.375693981478</v>
      </c>
      <c r="B30" s="104" t="s">
        <v>66</v>
      </c>
      <c r="C30" s="333">
        <v>8</v>
      </c>
      <c r="D30" s="334" t="s">
        <v>253</v>
      </c>
      <c r="E30" s="335">
        <f t="shared" si="0"/>
        <v>8</v>
      </c>
      <c r="F30" s="336"/>
      <c r="G30" s="337"/>
    </row>
    <row r="31" spans="1:7" s="338" customFormat="1" ht="15.75" customHeight="1" x14ac:dyDescent="0.2">
      <c r="A31" s="102">
        <v>45730.377082812498</v>
      </c>
      <c r="B31" s="104" t="s">
        <v>68</v>
      </c>
      <c r="C31" s="333">
        <v>15</v>
      </c>
      <c r="D31" s="334" t="s">
        <v>253</v>
      </c>
      <c r="E31" s="335">
        <f t="shared" si="0"/>
        <v>15</v>
      </c>
      <c r="F31" s="336"/>
      <c r="G31" s="337"/>
    </row>
    <row r="32" spans="1:7" s="338" customFormat="1" ht="15.75" customHeight="1" x14ac:dyDescent="0.2">
      <c r="A32" s="102">
        <v>45730.378471643518</v>
      </c>
      <c r="B32" s="104" t="s">
        <v>71</v>
      </c>
      <c r="C32" s="333">
        <v>12</v>
      </c>
      <c r="D32" s="334" t="s">
        <v>253</v>
      </c>
      <c r="E32" s="335">
        <f t="shared" si="0"/>
        <v>12</v>
      </c>
      <c r="F32" s="336"/>
      <c r="G32" s="337"/>
    </row>
    <row r="33" spans="1:7" s="338" customFormat="1" ht="15.75" customHeight="1" x14ac:dyDescent="0.2">
      <c r="A33" s="102">
        <v>45730.379860474539</v>
      </c>
      <c r="B33" s="104" t="s">
        <v>73</v>
      </c>
      <c r="C33" s="333">
        <v>13</v>
      </c>
      <c r="D33" s="334" t="s">
        <v>253</v>
      </c>
      <c r="E33" s="335">
        <f t="shared" si="0"/>
        <v>13</v>
      </c>
      <c r="F33" s="336"/>
      <c r="G33" s="337"/>
    </row>
    <row r="34" spans="1:7" s="338" customFormat="1" ht="15.75" customHeight="1" x14ac:dyDescent="0.2">
      <c r="A34" s="102">
        <v>45730.381249305552</v>
      </c>
      <c r="B34" s="104" t="s">
        <v>75</v>
      </c>
      <c r="C34" s="333">
        <v>14</v>
      </c>
      <c r="D34" s="334" t="s">
        <v>253</v>
      </c>
      <c r="E34" s="335">
        <f t="shared" si="0"/>
        <v>14</v>
      </c>
      <c r="F34" s="336"/>
      <c r="G34" s="337"/>
    </row>
    <row r="35" spans="1:7" s="338" customFormat="1" ht="15.75" customHeight="1" x14ac:dyDescent="0.2">
      <c r="A35" s="102">
        <v>45730.382638136572</v>
      </c>
      <c r="B35" s="104" t="s">
        <v>78</v>
      </c>
      <c r="C35" s="333">
        <v>15</v>
      </c>
      <c r="D35" s="334" t="s">
        <v>253</v>
      </c>
      <c r="E35" s="335">
        <f t="shared" si="0"/>
        <v>15</v>
      </c>
      <c r="F35" s="336"/>
      <c r="G35" s="337"/>
    </row>
    <row r="36" spans="1:7" s="338" customFormat="1" ht="15.75" customHeight="1" x14ac:dyDescent="0.2">
      <c r="A36" s="102">
        <v>45730.384026967593</v>
      </c>
      <c r="B36" s="104" t="s">
        <v>81</v>
      </c>
      <c r="C36" s="333">
        <v>16</v>
      </c>
      <c r="D36" s="334" t="s">
        <v>253</v>
      </c>
      <c r="E36" s="335">
        <f t="shared" si="0"/>
        <v>16</v>
      </c>
      <c r="F36" s="336"/>
      <c r="G36" s="337"/>
    </row>
    <row r="37" spans="1:7" s="338" customFormat="1" ht="15.75" customHeight="1" x14ac:dyDescent="0.2">
      <c r="A37" s="102">
        <v>45730.385415798613</v>
      </c>
      <c r="B37" s="104" t="s">
        <v>83</v>
      </c>
      <c r="C37" s="333">
        <v>17</v>
      </c>
      <c r="D37" s="334" t="s">
        <v>253</v>
      </c>
      <c r="E37" s="335">
        <f t="shared" si="0"/>
        <v>17</v>
      </c>
      <c r="F37" s="334"/>
      <c r="G37" s="337"/>
    </row>
    <row r="38" spans="1:7" s="338" customFormat="1" ht="15.75" customHeight="1" x14ac:dyDescent="0.2">
      <c r="A38" s="102">
        <v>45730.386804629627</v>
      </c>
      <c r="B38" s="104" t="s">
        <v>85</v>
      </c>
      <c r="C38" s="333">
        <v>18</v>
      </c>
      <c r="D38" s="334" t="s">
        <v>253</v>
      </c>
      <c r="E38" s="335">
        <f t="shared" si="0"/>
        <v>18</v>
      </c>
      <c r="F38" s="334"/>
      <c r="G38" s="337"/>
    </row>
    <row r="39" spans="1:7" s="338" customFormat="1" ht="15.75" customHeight="1" x14ac:dyDescent="0.2">
      <c r="A39" s="102">
        <v>45730.388193460647</v>
      </c>
      <c r="B39" s="104" t="s">
        <v>87</v>
      </c>
      <c r="C39" s="333">
        <v>19</v>
      </c>
      <c r="D39" s="334" t="s">
        <v>253</v>
      </c>
      <c r="E39" s="335">
        <f t="shared" si="0"/>
        <v>19</v>
      </c>
      <c r="F39" s="334"/>
      <c r="G39" s="337"/>
    </row>
    <row r="40" spans="1:7" s="338" customFormat="1" ht="15.75" customHeight="1" x14ac:dyDescent="0.2">
      <c r="A40" s="102">
        <v>45730.389582291667</v>
      </c>
      <c r="B40" s="104" t="s">
        <v>89</v>
      </c>
      <c r="C40" s="333">
        <v>20</v>
      </c>
      <c r="D40" s="334" t="s">
        <v>253</v>
      </c>
      <c r="E40" s="335">
        <f t="shared" si="0"/>
        <v>20</v>
      </c>
      <c r="F40" s="334"/>
      <c r="G40" s="337"/>
    </row>
    <row r="41" spans="1:7" s="338" customFormat="1" ht="15.75" customHeight="1" x14ac:dyDescent="0.2">
      <c r="A41" s="102">
        <v>45730.390971122688</v>
      </c>
      <c r="B41" s="104" t="s">
        <v>91</v>
      </c>
      <c r="C41" s="333">
        <v>21</v>
      </c>
      <c r="D41" s="334" t="s">
        <v>253</v>
      </c>
      <c r="E41" s="335">
        <f t="shared" si="0"/>
        <v>21</v>
      </c>
      <c r="F41" s="334"/>
      <c r="G41" s="337"/>
    </row>
    <row r="42" spans="1:7" s="338" customFormat="1" ht="15.75" customHeight="1" x14ac:dyDescent="0.2">
      <c r="A42" s="102">
        <v>45730.392359953701</v>
      </c>
      <c r="B42" s="104" t="s">
        <v>93</v>
      </c>
      <c r="C42" s="333">
        <v>22</v>
      </c>
      <c r="D42" s="334" t="s">
        <v>253</v>
      </c>
      <c r="E42" s="335">
        <f t="shared" si="0"/>
        <v>22</v>
      </c>
      <c r="F42" s="334"/>
      <c r="G42" s="337"/>
    </row>
    <row r="43" spans="1:7" s="338" customFormat="1" ht="15.75" customHeight="1" x14ac:dyDescent="0.2">
      <c r="A43" s="102">
        <v>45730.393748784722</v>
      </c>
      <c r="B43" s="104" t="s">
        <v>95</v>
      </c>
      <c r="C43" s="333">
        <v>23</v>
      </c>
      <c r="D43" s="334" t="s">
        <v>253</v>
      </c>
      <c r="E43" s="335">
        <f t="shared" si="0"/>
        <v>23</v>
      </c>
      <c r="F43" s="334"/>
      <c r="G43" s="337"/>
    </row>
    <row r="44" spans="1:7" s="338" customFormat="1" ht="15.75" customHeight="1" x14ac:dyDescent="0.2">
      <c r="A44" s="102">
        <v>45730.395137615742</v>
      </c>
      <c r="B44" s="104" t="s">
        <v>97</v>
      </c>
      <c r="C44" s="333">
        <v>24</v>
      </c>
      <c r="D44" s="334" t="s">
        <v>253</v>
      </c>
      <c r="E44" s="335">
        <f t="shared" si="0"/>
        <v>24</v>
      </c>
      <c r="F44" s="334"/>
      <c r="G44" s="337"/>
    </row>
    <row r="45" spans="1:7" s="338" customFormat="1" ht="15.75" customHeight="1" x14ac:dyDescent="0.2">
      <c r="A45" s="102">
        <v>45730.396526446762</v>
      </c>
      <c r="B45" s="104" t="s">
        <v>99</v>
      </c>
      <c r="C45" s="333">
        <v>25</v>
      </c>
      <c r="D45" s="334" t="s">
        <v>253</v>
      </c>
      <c r="E45" s="335">
        <f t="shared" si="0"/>
        <v>25</v>
      </c>
      <c r="F45" s="334"/>
      <c r="G45" s="337"/>
    </row>
    <row r="46" spans="1:7" s="338" customFormat="1" ht="15.75" customHeight="1" thickBot="1" x14ac:dyDescent="0.25">
      <c r="A46" s="102">
        <v>45730.397915277776</v>
      </c>
      <c r="B46" s="104" t="s">
        <v>101</v>
      </c>
      <c r="C46" s="333">
        <v>18</v>
      </c>
      <c r="D46" s="334" t="s">
        <v>253</v>
      </c>
      <c r="E46" s="335">
        <f t="shared" si="0"/>
        <v>18</v>
      </c>
      <c r="F46" s="334"/>
      <c r="G46" s="337"/>
    </row>
    <row r="47" spans="1:7" s="332" customFormat="1" ht="20.100000000000001" customHeight="1" x14ac:dyDescent="0.25">
      <c r="A47" s="339" t="s">
        <v>233</v>
      </c>
      <c r="B47" s="1238"/>
      <c r="C47" s="1238"/>
      <c r="D47" s="1238"/>
      <c r="E47" s="1238"/>
      <c r="F47" s="1238"/>
      <c r="G47" s="1239"/>
    </row>
    <row r="48" spans="1:7" s="332" customFormat="1" ht="20.100000000000001" customHeight="1" thickBot="1" x14ac:dyDescent="0.3">
      <c r="A48" s="340"/>
      <c r="B48" s="1240"/>
      <c r="C48" s="1240"/>
      <c r="D48" s="1240"/>
      <c r="E48" s="1240"/>
      <c r="F48" s="1240"/>
      <c r="G48" s="1241"/>
    </row>
    <row r="49" spans="1:7" s="332" customFormat="1" ht="15" hidden="1" x14ac:dyDescent="0.25">
      <c r="A49" s="1058"/>
      <c r="B49" s="1058"/>
      <c r="C49" s="1058"/>
      <c r="D49" s="1058"/>
      <c r="E49" s="1058"/>
      <c r="F49" s="1058"/>
      <c r="G49" s="1058"/>
    </row>
    <row r="50" spans="1:7" s="332" customFormat="1" ht="15" hidden="1" x14ac:dyDescent="0.25">
      <c r="A50" s="1058"/>
      <c r="B50" s="1058"/>
      <c r="C50" s="1058"/>
      <c r="D50" s="1058"/>
      <c r="E50" s="1058"/>
      <c r="F50" s="1058"/>
      <c r="G50" s="1058"/>
    </row>
    <row r="51" spans="1:7" s="332" customFormat="1" ht="15" hidden="1" x14ac:dyDescent="0.25">
      <c r="A51" s="315"/>
      <c r="B51" s="315"/>
      <c r="C51" s="315"/>
      <c r="D51" s="315"/>
      <c r="E51" s="315"/>
      <c r="F51" s="315"/>
      <c r="G51" s="315"/>
    </row>
    <row r="52" spans="1:7" ht="15" hidden="1" x14ac:dyDescent="0.25"/>
    <row r="53" spans="1:7" ht="15" hidden="1" x14ac:dyDescent="0.25"/>
    <row r="54" spans="1:7" ht="15" hidden="1" x14ac:dyDescent="0.25"/>
    <row r="55" spans="1:7" ht="15" hidden="1" x14ac:dyDescent="0.25"/>
    <row r="56" spans="1:7" ht="15" hidden="1" x14ac:dyDescent="0.25"/>
    <row r="57" spans="1:7" ht="15" hidden="1" x14ac:dyDescent="0.25"/>
    <row r="58" spans="1:7" ht="15" hidden="1" x14ac:dyDescent="0.25"/>
    <row r="59" spans="1:7" ht="15" hidden="1" x14ac:dyDescent="0.25"/>
    <row r="60" spans="1:7" ht="15" hidden="1" x14ac:dyDescent="0.25"/>
    <row r="61" spans="1:7" ht="15" hidden="1" x14ac:dyDescent="0.25"/>
    <row r="62" spans="1:7" ht="15" hidden="1" x14ac:dyDescent="0.25"/>
    <row r="63" spans="1:7" ht="15" hidden="1" x14ac:dyDescent="0.25"/>
    <row r="64" spans="1:7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</sheetData>
  <sheetProtection formatCells="0" formatColumns="0" formatRows="0"/>
  <mergeCells count="28">
    <mergeCell ref="A15:B15"/>
    <mergeCell ref="A1:G1"/>
    <mergeCell ref="A2:B6"/>
    <mergeCell ref="C2:H2"/>
    <mergeCell ref="C3:H3"/>
    <mergeCell ref="C4:H4"/>
    <mergeCell ref="E5:F5"/>
    <mergeCell ref="G5:H5"/>
    <mergeCell ref="E6:F6"/>
    <mergeCell ref="G6:H6"/>
    <mergeCell ref="A8:A9"/>
    <mergeCell ref="B8:D8"/>
    <mergeCell ref="B10:C10"/>
    <mergeCell ref="B11:C11"/>
    <mergeCell ref="B13:C13"/>
    <mergeCell ref="A16:B16"/>
    <mergeCell ref="A17:B17"/>
    <mergeCell ref="A18:B18"/>
    <mergeCell ref="A19:B19"/>
    <mergeCell ref="A20:A21"/>
    <mergeCell ref="B20:B21"/>
    <mergeCell ref="A50:G50"/>
    <mergeCell ref="C20:C21"/>
    <mergeCell ref="D20:D21"/>
    <mergeCell ref="E20:E21"/>
    <mergeCell ref="F20:G21"/>
    <mergeCell ref="B47:G48"/>
    <mergeCell ref="A49:G49"/>
  </mergeCells>
  <conditionalFormatting sqref="B23:B26">
    <cfRule type="cellIs" dxfId="539" priority="13" operator="equal">
      <formula>"MB"</formula>
    </cfRule>
    <cfRule type="cellIs" dxfId="538" priority="14" operator="equal">
      <formula>"MDL"</formula>
    </cfRule>
    <cfRule type="cellIs" dxfId="537" priority="15" operator="equal">
      <formula>"PQL"</formula>
    </cfRule>
    <cfRule type="cellIs" dxfId="536" priority="16" operator="equal">
      <formula>"LCSD"</formula>
    </cfRule>
    <cfRule type="cellIs" dxfId="535" priority="17" operator="equal">
      <formula>"LCS"</formula>
    </cfRule>
  </conditionalFormatting>
  <conditionalFormatting sqref="B26:B46">
    <cfRule type="cellIs" dxfId="534" priority="1" operator="equal">
      <formula>"LCS2"</formula>
    </cfRule>
    <cfRule type="cellIs" dxfId="533" priority="2" operator="equal">
      <formula>"MSD"</formula>
    </cfRule>
    <cfRule type="cellIs" dxfId="532" priority="3" operator="equal">
      <formula>"MB"</formula>
    </cfRule>
    <cfRule type="cellIs" dxfId="531" priority="4" operator="equal">
      <formula>"MSD"</formula>
    </cfRule>
    <cfRule type="cellIs" dxfId="530" priority="5" operator="equal">
      <formula>"MS"</formula>
    </cfRule>
    <cfRule type="cellIs" dxfId="529" priority="6" operator="equal">
      <formula>"MDL"</formula>
    </cfRule>
    <cfRule type="cellIs" dxfId="528" priority="7" operator="equal">
      <formula>"PQL"</formula>
    </cfRule>
    <cfRule type="cellIs" dxfId="527" priority="8" operator="equal">
      <formula>"LCS2"</formula>
    </cfRule>
    <cfRule type="cellIs" dxfId="526" priority="9" operator="equal">
      <formula>"LCSD"</formula>
    </cfRule>
    <cfRule type="cellIs" dxfId="525" priority="10" operator="equal">
      <formula>"LCS"</formula>
    </cfRule>
    <cfRule type="cellIs" dxfId="524" priority="11" operator="equal">
      <formula>"LCS"</formula>
    </cfRule>
    <cfRule type="cellIs" dxfId="523" priority="12" operator="equal">
      <formula>"BLANK"</formula>
    </cfRule>
  </conditionalFormatting>
  <conditionalFormatting sqref="B46">
    <cfRule type="cellIs" dxfId="522" priority="21" operator="equal">
      <formula>"White"</formula>
    </cfRule>
    <cfRule type="cellIs" dxfId="521" priority="22" operator="equal">
      <formula>"Standard"</formula>
    </cfRule>
    <cfRule type="cellIs" dxfId="520" priority="23" operator="equal">
      <formula>"Duplicate"</formula>
    </cfRule>
    <cfRule type="cellIs" dxfId="519" priority="24" operator="equal">
      <formula>"ESTANDAR"</formula>
    </cfRule>
    <cfRule type="cellIs" dxfId="518" priority="25" operator="equal">
      <formula>"BLANCO"</formula>
    </cfRule>
    <cfRule type="cellIs" dxfId="517" priority="26" operator="equal">
      <formula>"PATRÓN"</formula>
    </cfRule>
    <cfRule type="cellIs" dxfId="516" priority="27" operator="equal">
      <formula>"DUPLICADO"</formula>
    </cfRule>
  </conditionalFormatting>
  <conditionalFormatting sqref="E22:E46">
    <cfRule type="cellIs" dxfId="515" priority="28" operator="greaterThan">
      <formula>100</formula>
    </cfRule>
    <cfRule type="cellIs" dxfId="514" priority="29" operator="between">
      <formula>10</formula>
      <formula>99.9</formula>
    </cfRule>
    <cfRule type="cellIs" dxfId="513" priority="30" operator="between">
      <formula>1</formula>
      <formula>9.99</formula>
    </cfRule>
    <cfRule type="cellIs" dxfId="512" priority="31" operator="between">
      <formula>0.1</formula>
      <formula>0.999</formula>
    </cfRule>
    <cfRule type="cellIs" dxfId="511" priority="32" operator="between">
      <formula>0</formula>
      <formula>0.0999</formula>
    </cfRule>
  </conditionalFormatting>
  <pageMargins left="0.70866141732283505" right="0.70866141732283505" top="0.74803149606299202" bottom="0.74803149606299202" header="0.31496062992126" footer="0.31496062992126"/>
  <pageSetup scale="7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E70D4D3-9F04-432D-A963-67E2A9D630FF}">
            <x14:iconSet iconSet="3Symbols" custom="1">
              <x14:cfvo type="percent">
                <xm:f>0</xm:f>
              </x14:cfvo>
              <x14:cfvo type="num">
                <xm:f>19.600000000000001</xm:f>
              </x14:cfvo>
              <x14:cfvo type="num" gte="0">
                <xm:f>20.399999999999999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C17</xm:sqref>
        </x14:conditionalFormatting>
        <x14:conditionalFormatting xmlns:xm="http://schemas.microsoft.com/office/excel/2006/main">
          <x14:cfRule type="iconSet" priority="19" id="{63425F39-48CA-4187-8772-8FCD82952533}">
            <x14:iconSet iconSet="3Symbols" custom="1">
              <x14:cfvo type="percent">
                <xm:f>0</xm:f>
              </x14:cfvo>
              <x14:cfvo type="num">
                <xm:f>98</xm:f>
              </x14:cfvo>
              <x14:cfvo type="num" gte="0">
                <xm:f>102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C18</xm:sqref>
        </x14:conditionalFormatting>
        <x14:conditionalFormatting xmlns:xm="http://schemas.microsoft.com/office/excel/2006/main">
          <x14:cfRule type="iconSet" priority="18" id="{5261F9BD-BEF4-4DE9-9833-1568A2DAE586}">
            <x14:iconSet iconSet="3Symbols" custom="1">
              <x14:cfvo type="percent">
                <xm:f>0</xm:f>
              </x14:cfvo>
              <x14:cfvo type="num">
                <xm:f>784</xm:f>
              </x14:cfvo>
              <x14:cfvo type="num" gte="0">
                <xm:f>816</xm:f>
              </x14:cfvo>
              <x14:cfIcon iconSet="3Symbols" iconId="0"/>
              <x14:cfIcon iconSet="3Symbols" iconId="2"/>
              <x14:cfIcon iconSet="3Symbols" iconId="0"/>
            </x14:iconSet>
          </x14:cfRule>
          <xm:sqref>C19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2D1-E3E1-4ED9-BD75-9D498F62C5BC}">
  <sheetPr>
    <tabColor rgb="FF00B050"/>
  </sheetPr>
  <dimension ref="A1:P246"/>
  <sheetViews>
    <sheetView zoomScale="80" zoomScaleNormal="80" workbookViewId="0">
      <pane ySplit="11" topLeftCell="A12" activePane="bottomLeft" state="frozen"/>
      <selection pane="bottomLeft" activeCell="O12" sqref="O12"/>
    </sheetView>
  </sheetViews>
  <sheetFormatPr baseColWidth="10" defaultColWidth="13.33203125" defaultRowHeight="0" customHeight="1" zeroHeight="1" x14ac:dyDescent="0.25"/>
  <cols>
    <col min="1" max="1" width="26" style="459" customWidth="1"/>
    <col min="2" max="2" width="40.1640625" style="459" bestFit="1" customWidth="1"/>
    <col min="3" max="3" width="20" style="459" customWidth="1"/>
    <col min="4" max="4" width="14.5" style="459" customWidth="1"/>
    <col min="5" max="5" width="15" style="459" customWidth="1"/>
    <col min="6" max="6" width="15.33203125" style="459" customWidth="1"/>
    <col min="7" max="7" width="16" style="459" hidden="1" customWidth="1"/>
    <col min="8" max="8" width="15.83203125" style="459" customWidth="1"/>
    <col min="9" max="9" width="16.83203125" style="459" customWidth="1"/>
    <col min="10" max="10" width="18" style="459" hidden="1" customWidth="1"/>
    <col min="11" max="11" width="17.33203125" style="459" customWidth="1"/>
    <col min="12" max="12" width="19.5" style="459" hidden="1" customWidth="1"/>
    <col min="13" max="13" width="20.83203125" style="459" hidden="1" customWidth="1"/>
    <col min="14" max="14" width="21" style="459" customWidth="1"/>
    <col min="15" max="15" width="19.5" style="459" customWidth="1"/>
    <col min="16" max="16" width="18.5" style="459" customWidth="1"/>
    <col min="17" max="19" width="13.33203125" style="459" customWidth="1"/>
    <col min="20" max="16384" width="13.33203125" style="459"/>
  </cols>
  <sheetData>
    <row r="1" spans="1:16" s="747" customFormat="1" ht="21.75" customHeight="1" x14ac:dyDescent="0.25">
      <c r="A1" s="1255" t="e" vm="3">
        <v>#VALUE!</v>
      </c>
      <c r="B1" s="1256"/>
      <c r="C1" s="1256"/>
      <c r="D1" s="1261" t="s">
        <v>170</v>
      </c>
      <c r="E1" s="1261"/>
      <c r="F1" s="1261"/>
      <c r="G1" s="1261"/>
      <c r="H1" s="1261"/>
      <c r="I1" s="1261"/>
      <c r="J1" s="1261"/>
      <c r="K1" s="1261"/>
      <c r="L1" s="1261"/>
      <c r="M1" s="1261"/>
      <c r="N1" s="1261"/>
      <c r="O1" s="1261"/>
      <c r="P1" s="1261"/>
    </row>
    <row r="2" spans="1:16" s="747" customFormat="1" ht="21.75" customHeight="1" x14ac:dyDescent="0.25">
      <c r="A2" s="1257"/>
      <c r="B2" s="1258"/>
      <c r="C2" s="1258"/>
      <c r="D2" s="748"/>
      <c r="E2" s="1262" t="s">
        <v>171</v>
      </c>
      <c r="F2" s="1262"/>
      <c r="G2" s="1262"/>
      <c r="H2" s="1262"/>
      <c r="I2" s="1262"/>
      <c r="J2" s="1262"/>
      <c r="K2" s="1262"/>
      <c r="L2" s="1262"/>
      <c r="M2" s="1262"/>
      <c r="N2" s="1262"/>
      <c r="O2" s="1262"/>
      <c r="P2" s="1262"/>
    </row>
    <row r="3" spans="1:16" s="747" customFormat="1" ht="21.75" customHeight="1" x14ac:dyDescent="0.25">
      <c r="A3" s="1257"/>
      <c r="B3" s="1258"/>
      <c r="C3" s="1258"/>
      <c r="D3" s="748"/>
      <c r="E3" s="1263" t="s">
        <v>639</v>
      </c>
      <c r="F3" s="1263"/>
      <c r="G3" s="1263"/>
      <c r="H3" s="1263"/>
      <c r="I3" s="1263"/>
      <c r="J3" s="1263"/>
      <c r="K3" s="1263"/>
      <c r="L3" s="1263"/>
      <c r="M3" s="1263"/>
      <c r="N3" s="1263"/>
      <c r="O3" s="1263"/>
      <c r="P3" s="1263"/>
    </row>
    <row r="4" spans="1:16" s="747" customFormat="1" ht="27" customHeight="1" x14ac:dyDescent="0.25">
      <c r="A4" s="1257"/>
      <c r="B4" s="1258"/>
      <c r="C4" s="1258"/>
      <c r="D4" s="748"/>
      <c r="E4" s="749"/>
      <c r="F4" s="749"/>
      <c r="G4" s="750"/>
      <c r="H4" s="750"/>
      <c r="I4" s="750"/>
      <c r="J4" s="750"/>
      <c r="K4" s="1264" t="s">
        <v>640</v>
      </c>
      <c r="L4" s="1264"/>
      <c r="M4" s="1264"/>
      <c r="N4" s="1265">
        <v>45243</v>
      </c>
      <c r="O4" s="1265"/>
      <c r="P4" s="1265"/>
    </row>
    <row r="5" spans="1:16" s="747" customFormat="1" ht="21.75" customHeight="1" x14ac:dyDescent="0.25">
      <c r="A5" s="1259"/>
      <c r="B5" s="1260"/>
      <c r="C5" s="1260"/>
      <c r="D5" s="751"/>
      <c r="E5" s="1276" t="s">
        <v>173</v>
      </c>
      <c r="F5" s="1276"/>
      <c r="G5" s="1277"/>
      <c r="H5" s="1277"/>
      <c r="I5" s="1278">
        <v>1</v>
      </c>
      <c r="J5" s="1278"/>
      <c r="K5" s="1264" t="s">
        <v>236</v>
      </c>
      <c r="L5" s="1264"/>
      <c r="M5" s="1264"/>
      <c r="N5" s="1265" t="s">
        <v>174</v>
      </c>
      <c r="O5" s="1265"/>
      <c r="P5" s="1265"/>
    </row>
    <row r="6" spans="1:16" s="755" customFormat="1" ht="12.75" customHeight="1" x14ac:dyDescent="0.25">
      <c r="A6" s="752"/>
      <c r="B6" s="752"/>
      <c r="C6" s="752"/>
      <c r="D6" s="752"/>
      <c r="E6" s="753"/>
      <c r="F6" s="753"/>
      <c r="G6" s="753"/>
      <c r="H6" s="753"/>
      <c r="I6" s="753"/>
      <c r="J6" s="753"/>
      <c r="K6" s="753"/>
      <c r="L6" s="754"/>
      <c r="M6" s="754"/>
      <c r="N6" s="754"/>
      <c r="O6" s="754"/>
      <c r="P6" s="754"/>
    </row>
    <row r="7" spans="1:16" s="747" customFormat="1" ht="16.5" customHeight="1" x14ac:dyDescent="0.25">
      <c r="A7" s="1274" t="s">
        <v>176</v>
      </c>
      <c r="B7" s="756" t="s">
        <v>237</v>
      </c>
      <c r="C7" s="757"/>
      <c r="D7" s="757"/>
      <c r="E7" s="757"/>
      <c r="F7" s="757"/>
      <c r="G7" s="757"/>
      <c r="H7" s="757"/>
      <c r="I7" s="757"/>
      <c r="J7" s="757"/>
      <c r="K7" s="758"/>
      <c r="L7" s="757"/>
      <c r="M7" s="757"/>
      <c r="N7" s="757"/>
      <c r="O7" s="757"/>
      <c r="P7" s="757"/>
    </row>
    <row r="8" spans="1:16" s="747" customFormat="1" ht="16.5" customHeight="1" thickBot="1" x14ac:dyDescent="0.3">
      <c r="A8" s="1274"/>
      <c r="B8" s="756" t="s">
        <v>641</v>
      </c>
      <c r="C8" s="757"/>
      <c r="D8" s="757"/>
      <c r="E8" s="757"/>
      <c r="F8" s="757"/>
      <c r="G8" s="757"/>
      <c r="H8" s="757"/>
      <c r="I8" s="757"/>
      <c r="J8" s="757"/>
      <c r="K8" s="758"/>
      <c r="L8" s="757"/>
      <c r="M8" s="757"/>
      <c r="N8" s="757"/>
      <c r="O8" s="757"/>
      <c r="P8" s="757"/>
    </row>
    <row r="9" spans="1:16" s="747" customFormat="1" ht="17.25" customHeight="1" thickBot="1" x14ac:dyDescent="0.3">
      <c r="A9" s="759"/>
      <c r="B9" s="1275"/>
      <c r="C9" s="1275"/>
      <c r="D9" s="1275"/>
      <c r="E9" s="1275"/>
      <c r="F9" s="759"/>
      <c r="G9" s="759"/>
      <c r="H9" s="759"/>
      <c r="I9" s="758"/>
      <c r="J9" s="758"/>
      <c r="K9" s="758"/>
      <c r="L9" s="757"/>
      <c r="M9" s="757"/>
      <c r="N9" s="757"/>
      <c r="O9" s="760" t="s">
        <v>642</v>
      </c>
      <c r="P9" s="760" t="s">
        <v>643</v>
      </c>
    </row>
    <row r="10" spans="1:16" s="442" customFormat="1" ht="17.25" customHeight="1" x14ac:dyDescent="0.25">
      <c r="A10" s="1253" t="s">
        <v>255</v>
      </c>
      <c r="B10" s="1253" t="s">
        <v>204</v>
      </c>
      <c r="C10" s="1253" t="s">
        <v>644</v>
      </c>
      <c r="D10" s="1253" t="s">
        <v>645</v>
      </c>
      <c r="E10" s="1253" t="s">
        <v>646</v>
      </c>
      <c r="F10" s="1253" t="s">
        <v>647</v>
      </c>
      <c r="G10" s="1253" t="s">
        <v>648</v>
      </c>
      <c r="H10" s="1253" t="s">
        <v>646</v>
      </c>
      <c r="I10" s="1253" t="s">
        <v>649</v>
      </c>
      <c r="J10" s="1272" t="s">
        <v>650</v>
      </c>
      <c r="K10" s="1253" t="s">
        <v>259</v>
      </c>
      <c r="L10" s="1253" t="s">
        <v>651</v>
      </c>
      <c r="M10" s="1253" t="s">
        <v>652</v>
      </c>
      <c r="N10" s="1266" t="s">
        <v>653</v>
      </c>
      <c r="O10" s="1268" t="s">
        <v>211</v>
      </c>
      <c r="P10" s="1269"/>
    </row>
    <row r="11" spans="1:16" s="442" customFormat="1" ht="24.75" customHeight="1" thickBot="1" x14ac:dyDescent="0.3">
      <c r="A11" s="1254"/>
      <c r="B11" s="1254"/>
      <c r="C11" s="1254"/>
      <c r="D11" s="1254"/>
      <c r="E11" s="1254"/>
      <c r="F11" s="1254"/>
      <c r="G11" s="1254"/>
      <c r="H11" s="1254"/>
      <c r="I11" s="1254"/>
      <c r="J11" s="1273"/>
      <c r="K11" s="1254"/>
      <c r="L11" s="1254"/>
      <c r="M11" s="1254"/>
      <c r="N11" s="1267"/>
      <c r="O11" s="1270"/>
      <c r="P11" s="1271"/>
    </row>
    <row r="12" spans="1:16" s="447" customFormat="1" ht="17.25" customHeight="1" x14ac:dyDescent="0.2">
      <c r="A12" s="102">
        <v>45730.364583333343</v>
      </c>
      <c r="B12" s="103" t="s">
        <v>214</v>
      </c>
      <c r="C12" s="675">
        <v>300</v>
      </c>
      <c r="D12" s="675">
        <v>10</v>
      </c>
      <c r="E12" s="761">
        <v>4.0000000000000001E-3</v>
      </c>
      <c r="F12" s="761">
        <v>8.0000000000000002E-3</v>
      </c>
      <c r="G12" s="762">
        <f>IF(B12="","",F12-E12)</f>
        <v>4.0000000000000001E-3</v>
      </c>
      <c r="H12" s="761">
        <v>1.9E-2</v>
      </c>
      <c r="I12" s="817">
        <v>0</v>
      </c>
      <c r="J12" s="762">
        <f>IF(B12="","",I12-H12)</f>
        <v>-1.9E-2</v>
      </c>
      <c r="K12" s="761" t="s">
        <v>253</v>
      </c>
      <c r="L12" s="763">
        <f>IF(B12="","",(26.7*(G12-J12)*(C12/1000))/(D12/1000000))</f>
        <v>18422.999999999996</v>
      </c>
      <c r="M12" s="763">
        <f>IF(B12="","",((1.7*(J12)-G12)*(26.7)*(C12/1000)/(D12/100000)))</f>
        <v>-2907.6299999999992</v>
      </c>
      <c r="N12" s="584">
        <f>IF(B12="","",IF(L12&lt;1,"1,00 U",IF((L12-M15)&lt;4.99,ROUND(L12-M12,2)&amp;" I",(L12-M12))))</f>
        <v>21330.629999999997</v>
      </c>
      <c r="O12" s="764"/>
      <c r="P12" s="765"/>
    </row>
    <row r="13" spans="1:16" s="447" customFormat="1" ht="17.25" customHeight="1" x14ac:dyDescent="0.2">
      <c r="A13" s="102">
        <v>45730.365972222222</v>
      </c>
      <c r="B13" s="111" t="s">
        <v>479</v>
      </c>
      <c r="C13" s="675">
        <v>300</v>
      </c>
      <c r="D13" s="675">
        <v>10</v>
      </c>
      <c r="E13" s="761">
        <v>4.0000000000000001E-3</v>
      </c>
      <c r="F13" s="761">
        <v>8.0000000000000002E-3</v>
      </c>
      <c r="G13" s="762">
        <f t="shared" ref="G13:G34" si="0">IF(B13="","",F13-E13)</f>
        <v>4.0000000000000001E-3</v>
      </c>
      <c r="H13" s="761">
        <v>1.9E-2</v>
      </c>
      <c r="I13" s="817">
        <v>0</v>
      </c>
      <c r="J13" s="762">
        <f t="shared" ref="J13:J34" si="1">IF(B13="","",I13-H13)</f>
        <v>-1.9E-2</v>
      </c>
      <c r="K13" s="761" t="s">
        <v>253</v>
      </c>
      <c r="L13" s="763">
        <f t="shared" ref="L13:L34" si="2">IF(B13="","",(26.7*(G13-J13)*(C13/1000))/(D13/1000000))</f>
        <v>18422.999999999996</v>
      </c>
      <c r="M13" s="763">
        <f t="shared" ref="M13:M34" si="3">IF(B13="","",((1.7*(J13)-G13)*(26.7)*(C13/1000)/(D13/100000)))</f>
        <v>-2907.6299999999992</v>
      </c>
      <c r="N13" s="584">
        <f t="shared" ref="N13:N31" si="4">IF(B13="","",IF(L13&lt;1,"1,00 U",IF((L13-M16)&lt;4.99,ROUND(L13-M13,2)&amp;" I",(L13-M13))))</f>
        <v>21330.629999999997</v>
      </c>
      <c r="O13" s="766"/>
      <c r="P13" s="767"/>
    </row>
    <row r="14" spans="1:16" s="447" customFormat="1" ht="17.25" customHeight="1" x14ac:dyDescent="0.2">
      <c r="A14" s="102">
        <v>45730.367360995369</v>
      </c>
      <c r="B14" s="111" t="s">
        <v>705</v>
      </c>
      <c r="C14" s="675">
        <v>300</v>
      </c>
      <c r="D14" s="675">
        <v>10</v>
      </c>
      <c r="E14" s="761">
        <v>4.0000000000000001E-3</v>
      </c>
      <c r="F14" s="761">
        <v>8.0000000000000002E-3</v>
      </c>
      <c r="G14" s="762">
        <f t="shared" si="0"/>
        <v>4.0000000000000001E-3</v>
      </c>
      <c r="H14" s="761">
        <v>1.9E-2</v>
      </c>
      <c r="I14" s="817">
        <v>0</v>
      </c>
      <c r="J14" s="762">
        <f t="shared" si="1"/>
        <v>-1.9E-2</v>
      </c>
      <c r="K14" s="761" t="s">
        <v>253</v>
      </c>
      <c r="L14" s="763">
        <f t="shared" si="2"/>
        <v>18422.999999999996</v>
      </c>
      <c r="M14" s="763">
        <f t="shared" si="3"/>
        <v>-2907.6299999999992</v>
      </c>
      <c r="N14" s="584">
        <f t="shared" si="4"/>
        <v>21330.629999999997</v>
      </c>
      <c r="O14" s="766"/>
      <c r="P14" s="767"/>
    </row>
    <row r="15" spans="1:16" s="447" customFormat="1" ht="17.25" customHeight="1" x14ac:dyDescent="0.2">
      <c r="A15" s="102">
        <v>45730.36874982639</v>
      </c>
      <c r="B15" s="104" t="s">
        <v>56</v>
      </c>
      <c r="C15" s="675">
        <v>300</v>
      </c>
      <c r="D15" s="675">
        <v>10</v>
      </c>
      <c r="E15" s="761">
        <v>4.0000000000000001E-3</v>
      </c>
      <c r="F15" s="761">
        <v>8.0000000000000002E-3</v>
      </c>
      <c r="G15" s="762">
        <f t="shared" si="0"/>
        <v>4.0000000000000001E-3</v>
      </c>
      <c r="H15" s="761">
        <v>1.9E-2</v>
      </c>
      <c r="I15" s="817">
        <v>0</v>
      </c>
      <c r="J15" s="762">
        <f t="shared" si="1"/>
        <v>-1.9E-2</v>
      </c>
      <c r="K15" s="761" t="s">
        <v>253</v>
      </c>
      <c r="L15" s="763">
        <f t="shared" si="2"/>
        <v>18422.999999999996</v>
      </c>
      <c r="M15" s="763">
        <f t="shared" si="3"/>
        <v>-2907.6299999999992</v>
      </c>
      <c r="N15" s="584">
        <f t="shared" si="4"/>
        <v>21330.629999999997</v>
      </c>
      <c r="O15" s="766"/>
      <c r="P15" s="767"/>
    </row>
    <row r="16" spans="1:16" s="447" customFormat="1" ht="17.25" customHeight="1" x14ac:dyDescent="0.2">
      <c r="A16" s="102">
        <v>45730.37013865741</v>
      </c>
      <c r="B16" s="104" t="s">
        <v>60</v>
      </c>
      <c r="C16" s="675">
        <v>300</v>
      </c>
      <c r="D16" s="675">
        <v>10</v>
      </c>
      <c r="E16" s="761">
        <v>4.0000000000000001E-3</v>
      </c>
      <c r="F16" s="761">
        <v>8.0000000000000002E-3</v>
      </c>
      <c r="G16" s="762">
        <f t="shared" si="0"/>
        <v>4.0000000000000001E-3</v>
      </c>
      <c r="H16" s="761">
        <v>1.9E-2</v>
      </c>
      <c r="I16" s="817">
        <v>0</v>
      </c>
      <c r="J16" s="762">
        <f t="shared" si="1"/>
        <v>-1.9E-2</v>
      </c>
      <c r="K16" s="761" t="s">
        <v>253</v>
      </c>
      <c r="L16" s="763">
        <f t="shared" si="2"/>
        <v>18422.999999999996</v>
      </c>
      <c r="M16" s="763">
        <f t="shared" si="3"/>
        <v>-2907.6299999999992</v>
      </c>
      <c r="N16" s="584">
        <f t="shared" si="4"/>
        <v>21330.629999999997</v>
      </c>
      <c r="O16" s="766"/>
      <c r="P16" s="767"/>
    </row>
    <row r="17" spans="1:16" s="447" customFormat="1" ht="17.25" customHeight="1" x14ac:dyDescent="0.2">
      <c r="A17" s="102">
        <v>45730.371527488423</v>
      </c>
      <c r="B17" s="104" t="s">
        <v>63</v>
      </c>
      <c r="C17" s="675">
        <v>300</v>
      </c>
      <c r="D17" s="675">
        <v>10</v>
      </c>
      <c r="E17" s="761">
        <v>4.0000000000000001E-3</v>
      </c>
      <c r="F17" s="761">
        <v>8.0000000000000002E-3</v>
      </c>
      <c r="G17" s="762">
        <f t="shared" si="0"/>
        <v>4.0000000000000001E-3</v>
      </c>
      <c r="H17" s="761">
        <v>1.9E-2</v>
      </c>
      <c r="I17" s="817">
        <v>0</v>
      </c>
      <c r="J17" s="762">
        <f t="shared" si="1"/>
        <v>-1.9E-2</v>
      </c>
      <c r="K17" s="761" t="s">
        <v>253</v>
      </c>
      <c r="L17" s="763">
        <f t="shared" si="2"/>
        <v>18422.999999999996</v>
      </c>
      <c r="M17" s="763">
        <f t="shared" si="3"/>
        <v>-2907.6299999999992</v>
      </c>
      <c r="N17" s="584">
        <f t="shared" si="4"/>
        <v>21330.629999999997</v>
      </c>
      <c r="O17" s="766"/>
      <c r="P17" s="767"/>
    </row>
    <row r="18" spans="1:16" s="447" customFormat="1" ht="17.25" customHeight="1" x14ac:dyDescent="0.2">
      <c r="A18" s="102">
        <v>45730.372916319437</v>
      </c>
      <c r="B18" s="104" t="s">
        <v>66</v>
      </c>
      <c r="C18" s="675">
        <v>300</v>
      </c>
      <c r="D18" s="675">
        <v>10</v>
      </c>
      <c r="E18" s="761">
        <v>4.0000000000000001E-3</v>
      </c>
      <c r="F18" s="761">
        <v>8.0000000000000002E-3</v>
      </c>
      <c r="G18" s="762">
        <f t="shared" si="0"/>
        <v>4.0000000000000001E-3</v>
      </c>
      <c r="H18" s="761">
        <v>1.9E-2</v>
      </c>
      <c r="I18" s="817">
        <v>0</v>
      </c>
      <c r="J18" s="762">
        <f t="shared" si="1"/>
        <v>-1.9E-2</v>
      </c>
      <c r="K18" s="761" t="s">
        <v>253</v>
      </c>
      <c r="L18" s="763">
        <f t="shared" si="2"/>
        <v>18422.999999999996</v>
      </c>
      <c r="M18" s="763">
        <f t="shared" si="3"/>
        <v>-2907.6299999999992</v>
      </c>
      <c r="N18" s="584">
        <f t="shared" si="4"/>
        <v>21330.629999999997</v>
      </c>
      <c r="O18" s="766"/>
      <c r="P18" s="767"/>
    </row>
    <row r="19" spans="1:16" s="447" customFormat="1" ht="17.25" customHeight="1" x14ac:dyDescent="0.2">
      <c r="A19" s="102">
        <v>45730.374305150457</v>
      </c>
      <c r="B19" s="104" t="s">
        <v>68</v>
      </c>
      <c r="C19" s="675">
        <v>300</v>
      </c>
      <c r="D19" s="675">
        <v>10</v>
      </c>
      <c r="E19" s="761">
        <v>4.0000000000000001E-3</v>
      </c>
      <c r="F19" s="761">
        <v>8.0000000000000002E-3</v>
      </c>
      <c r="G19" s="762">
        <f t="shared" si="0"/>
        <v>4.0000000000000001E-3</v>
      </c>
      <c r="H19" s="761">
        <v>1.9E-2</v>
      </c>
      <c r="I19" s="817">
        <v>0</v>
      </c>
      <c r="J19" s="762">
        <f t="shared" si="1"/>
        <v>-1.9E-2</v>
      </c>
      <c r="K19" s="761" t="s">
        <v>253</v>
      </c>
      <c r="L19" s="763">
        <f t="shared" si="2"/>
        <v>18422.999999999996</v>
      </c>
      <c r="M19" s="763">
        <f t="shared" si="3"/>
        <v>-2907.6299999999992</v>
      </c>
      <c r="N19" s="584">
        <f t="shared" si="4"/>
        <v>21330.629999999997</v>
      </c>
      <c r="O19" s="766"/>
      <c r="P19" s="767"/>
    </row>
    <row r="20" spans="1:16" s="447" customFormat="1" ht="17.25" customHeight="1" x14ac:dyDescent="0.2">
      <c r="A20" s="102">
        <v>45730.375693981478</v>
      </c>
      <c r="B20" s="104" t="s">
        <v>71</v>
      </c>
      <c r="C20" s="675">
        <v>300</v>
      </c>
      <c r="D20" s="675">
        <v>10</v>
      </c>
      <c r="E20" s="761">
        <v>4.0000000000000001E-3</v>
      </c>
      <c r="F20" s="761">
        <v>8.0000000000000002E-3</v>
      </c>
      <c r="G20" s="762">
        <f t="shared" si="0"/>
        <v>4.0000000000000001E-3</v>
      </c>
      <c r="H20" s="761">
        <v>1.9E-2</v>
      </c>
      <c r="I20" s="817">
        <v>0</v>
      </c>
      <c r="J20" s="762">
        <f t="shared" si="1"/>
        <v>-1.9E-2</v>
      </c>
      <c r="K20" s="761" t="s">
        <v>253</v>
      </c>
      <c r="L20" s="763">
        <f t="shared" si="2"/>
        <v>18422.999999999996</v>
      </c>
      <c r="M20" s="763">
        <f t="shared" si="3"/>
        <v>-2907.6299999999992</v>
      </c>
      <c r="N20" s="584">
        <f t="shared" si="4"/>
        <v>21330.629999999997</v>
      </c>
      <c r="O20" s="766"/>
      <c r="P20" s="767"/>
    </row>
    <row r="21" spans="1:16" s="447" customFormat="1" ht="17.25" customHeight="1" x14ac:dyDescent="0.2">
      <c r="A21" s="102">
        <v>45730.377082812498</v>
      </c>
      <c r="B21" s="104" t="s">
        <v>73</v>
      </c>
      <c r="C21" s="675">
        <v>300</v>
      </c>
      <c r="D21" s="675">
        <v>10</v>
      </c>
      <c r="E21" s="761">
        <v>4.0000000000000001E-3</v>
      </c>
      <c r="F21" s="761">
        <v>8.0000000000000002E-3</v>
      </c>
      <c r="G21" s="762">
        <f t="shared" si="0"/>
        <v>4.0000000000000001E-3</v>
      </c>
      <c r="H21" s="761">
        <v>1.9E-2</v>
      </c>
      <c r="I21" s="817">
        <v>0</v>
      </c>
      <c r="J21" s="762">
        <f t="shared" si="1"/>
        <v>-1.9E-2</v>
      </c>
      <c r="K21" s="761" t="s">
        <v>253</v>
      </c>
      <c r="L21" s="763">
        <f t="shared" si="2"/>
        <v>18422.999999999996</v>
      </c>
      <c r="M21" s="763">
        <f t="shared" si="3"/>
        <v>-2907.6299999999992</v>
      </c>
      <c r="N21" s="584">
        <f t="shared" si="4"/>
        <v>21330.629999999997</v>
      </c>
      <c r="O21" s="766"/>
      <c r="P21" s="767"/>
    </row>
    <row r="22" spans="1:16" s="447" customFormat="1" ht="17.25" customHeight="1" x14ac:dyDescent="0.2">
      <c r="A22" s="102">
        <v>45730.378471643518</v>
      </c>
      <c r="B22" s="104" t="s">
        <v>75</v>
      </c>
      <c r="C22" s="675">
        <v>300</v>
      </c>
      <c r="D22" s="675">
        <v>10</v>
      </c>
      <c r="E22" s="761">
        <v>4.0000000000000001E-3</v>
      </c>
      <c r="F22" s="761">
        <v>8.0000000000000002E-3</v>
      </c>
      <c r="G22" s="762">
        <f t="shared" si="0"/>
        <v>4.0000000000000001E-3</v>
      </c>
      <c r="H22" s="761">
        <v>1.9E-2</v>
      </c>
      <c r="I22" s="817">
        <v>0</v>
      </c>
      <c r="J22" s="762">
        <f t="shared" si="1"/>
        <v>-1.9E-2</v>
      </c>
      <c r="K22" s="761" t="s">
        <v>253</v>
      </c>
      <c r="L22" s="763">
        <f t="shared" si="2"/>
        <v>18422.999999999996</v>
      </c>
      <c r="M22" s="763">
        <f t="shared" si="3"/>
        <v>-2907.6299999999992</v>
      </c>
      <c r="N22" s="584">
        <f t="shared" si="4"/>
        <v>21330.629999999997</v>
      </c>
      <c r="O22" s="766"/>
      <c r="P22" s="767"/>
    </row>
    <row r="23" spans="1:16" s="447" customFormat="1" ht="17.25" customHeight="1" x14ac:dyDescent="0.2">
      <c r="A23" s="102">
        <v>45730.379860474539</v>
      </c>
      <c r="B23" s="104" t="s">
        <v>78</v>
      </c>
      <c r="C23" s="675">
        <v>300</v>
      </c>
      <c r="D23" s="675">
        <v>10</v>
      </c>
      <c r="E23" s="761">
        <v>4.0000000000000001E-3</v>
      </c>
      <c r="F23" s="761">
        <v>8.0000000000000002E-3</v>
      </c>
      <c r="G23" s="762">
        <f t="shared" si="0"/>
        <v>4.0000000000000001E-3</v>
      </c>
      <c r="H23" s="761">
        <v>1.9E-2</v>
      </c>
      <c r="I23" s="817">
        <v>0</v>
      </c>
      <c r="J23" s="762">
        <f t="shared" si="1"/>
        <v>-1.9E-2</v>
      </c>
      <c r="K23" s="761" t="s">
        <v>253</v>
      </c>
      <c r="L23" s="763">
        <f t="shared" si="2"/>
        <v>18422.999999999996</v>
      </c>
      <c r="M23" s="763">
        <f t="shared" si="3"/>
        <v>-2907.6299999999992</v>
      </c>
      <c r="N23" s="584">
        <f t="shared" si="4"/>
        <v>21330.629999999997</v>
      </c>
      <c r="O23" s="766"/>
      <c r="P23" s="767"/>
    </row>
    <row r="24" spans="1:16" s="447" customFormat="1" ht="17.25" customHeight="1" x14ac:dyDescent="0.2">
      <c r="A24" s="102">
        <v>45730.381249305552</v>
      </c>
      <c r="B24" s="104" t="s">
        <v>81</v>
      </c>
      <c r="C24" s="675">
        <v>300</v>
      </c>
      <c r="D24" s="675">
        <v>10</v>
      </c>
      <c r="E24" s="761">
        <v>4.0000000000000001E-3</v>
      </c>
      <c r="F24" s="761">
        <v>8.0000000000000002E-3</v>
      </c>
      <c r="G24" s="762">
        <f t="shared" si="0"/>
        <v>4.0000000000000001E-3</v>
      </c>
      <c r="H24" s="761">
        <v>1.9E-2</v>
      </c>
      <c r="I24" s="817">
        <v>0</v>
      </c>
      <c r="J24" s="762">
        <f t="shared" si="1"/>
        <v>-1.9E-2</v>
      </c>
      <c r="K24" s="761" t="s">
        <v>253</v>
      </c>
      <c r="L24" s="763">
        <f t="shared" si="2"/>
        <v>18422.999999999996</v>
      </c>
      <c r="M24" s="763">
        <f t="shared" si="3"/>
        <v>-2907.6299999999992</v>
      </c>
      <c r="N24" s="584">
        <f t="shared" si="4"/>
        <v>21330.629999999997</v>
      </c>
      <c r="O24" s="766"/>
      <c r="P24" s="767"/>
    </row>
    <row r="25" spans="1:16" s="447" customFormat="1" ht="17.25" customHeight="1" x14ac:dyDescent="0.2">
      <c r="A25" s="102">
        <v>45730.382638136572</v>
      </c>
      <c r="B25" s="104" t="s">
        <v>83</v>
      </c>
      <c r="C25" s="675">
        <v>300</v>
      </c>
      <c r="D25" s="675">
        <v>10</v>
      </c>
      <c r="E25" s="761">
        <v>4.0000000000000001E-3</v>
      </c>
      <c r="F25" s="761">
        <v>8.0000000000000002E-3</v>
      </c>
      <c r="G25" s="762">
        <f t="shared" si="0"/>
        <v>4.0000000000000001E-3</v>
      </c>
      <c r="H25" s="761">
        <v>1.9E-2</v>
      </c>
      <c r="I25" s="817">
        <v>0</v>
      </c>
      <c r="J25" s="762">
        <f t="shared" si="1"/>
        <v>-1.9E-2</v>
      </c>
      <c r="K25" s="761" t="s">
        <v>253</v>
      </c>
      <c r="L25" s="763">
        <f t="shared" si="2"/>
        <v>18422.999999999996</v>
      </c>
      <c r="M25" s="763">
        <f t="shared" si="3"/>
        <v>-2907.6299999999992</v>
      </c>
      <c r="N25" s="584">
        <f t="shared" si="4"/>
        <v>21330.629999999997</v>
      </c>
      <c r="O25" s="766"/>
      <c r="P25" s="767"/>
    </row>
    <row r="26" spans="1:16" s="447" customFormat="1" ht="17.25" customHeight="1" x14ac:dyDescent="0.2">
      <c r="A26" s="102">
        <v>45730.384026967593</v>
      </c>
      <c r="B26" s="104" t="s">
        <v>85</v>
      </c>
      <c r="C26" s="675">
        <v>300</v>
      </c>
      <c r="D26" s="675">
        <v>10</v>
      </c>
      <c r="E26" s="761">
        <v>4.0000000000000001E-3</v>
      </c>
      <c r="F26" s="761">
        <v>8.0000000000000002E-3</v>
      </c>
      <c r="G26" s="762">
        <f t="shared" si="0"/>
        <v>4.0000000000000001E-3</v>
      </c>
      <c r="H26" s="761">
        <v>1.9E-2</v>
      </c>
      <c r="I26" s="817">
        <v>0</v>
      </c>
      <c r="J26" s="762">
        <f t="shared" si="1"/>
        <v>-1.9E-2</v>
      </c>
      <c r="K26" s="761" t="s">
        <v>253</v>
      </c>
      <c r="L26" s="763">
        <f t="shared" si="2"/>
        <v>18422.999999999996</v>
      </c>
      <c r="M26" s="763">
        <f t="shared" si="3"/>
        <v>-2907.6299999999992</v>
      </c>
      <c r="N26" s="584">
        <f t="shared" si="4"/>
        <v>21330.629999999997</v>
      </c>
      <c r="O26" s="766"/>
      <c r="P26" s="767"/>
    </row>
    <row r="27" spans="1:16" s="447" customFormat="1" ht="17.25" customHeight="1" x14ac:dyDescent="0.2">
      <c r="A27" s="102">
        <v>45730.385415798613</v>
      </c>
      <c r="B27" s="104" t="s">
        <v>87</v>
      </c>
      <c r="C27" s="675">
        <v>300</v>
      </c>
      <c r="D27" s="675">
        <v>10</v>
      </c>
      <c r="E27" s="761">
        <v>4.0000000000000001E-3</v>
      </c>
      <c r="F27" s="761">
        <v>8.0000000000000002E-3</v>
      </c>
      <c r="G27" s="762">
        <f t="shared" si="0"/>
        <v>4.0000000000000001E-3</v>
      </c>
      <c r="H27" s="761">
        <v>1.9E-2</v>
      </c>
      <c r="I27" s="817">
        <v>0</v>
      </c>
      <c r="J27" s="762">
        <f t="shared" si="1"/>
        <v>-1.9E-2</v>
      </c>
      <c r="K27" s="761" t="s">
        <v>253</v>
      </c>
      <c r="L27" s="763">
        <f t="shared" si="2"/>
        <v>18422.999999999996</v>
      </c>
      <c r="M27" s="763">
        <f t="shared" si="3"/>
        <v>-2907.6299999999992</v>
      </c>
      <c r="N27" s="584">
        <f t="shared" si="4"/>
        <v>21330.629999999997</v>
      </c>
      <c r="O27" s="766"/>
      <c r="P27" s="767"/>
    </row>
    <row r="28" spans="1:16" s="447" customFormat="1" ht="17.25" customHeight="1" x14ac:dyDescent="0.2">
      <c r="A28" s="102">
        <v>45730.386804629627</v>
      </c>
      <c r="B28" s="104" t="s">
        <v>89</v>
      </c>
      <c r="C28" s="675">
        <v>300</v>
      </c>
      <c r="D28" s="675">
        <v>10</v>
      </c>
      <c r="E28" s="761">
        <v>4.0000000000000001E-3</v>
      </c>
      <c r="F28" s="761">
        <v>8.0000000000000002E-3</v>
      </c>
      <c r="G28" s="762">
        <f t="shared" si="0"/>
        <v>4.0000000000000001E-3</v>
      </c>
      <c r="H28" s="761">
        <v>1.9E-2</v>
      </c>
      <c r="I28" s="817">
        <v>0</v>
      </c>
      <c r="J28" s="762">
        <f t="shared" si="1"/>
        <v>-1.9E-2</v>
      </c>
      <c r="K28" s="761" t="s">
        <v>253</v>
      </c>
      <c r="L28" s="763">
        <f t="shared" si="2"/>
        <v>18422.999999999996</v>
      </c>
      <c r="M28" s="763">
        <f t="shared" si="3"/>
        <v>-2907.6299999999992</v>
      </c>
      <c r="N28" s="584">
        <f t="shared" si="4"/>
        <v>21330.629999999997</v>
      </c>
      <c r="O28" s="766"/>
      <c r="P28" s="767"/>
    </row>
    <row r="29" spans="1:16" s="447" customFormat="1" ht="17.25" customHeight="1" x14ac:dyDescent="0.2">
      <c r="A29" s="102">
        <v>45730.388193460647</v>
      </c>
      <c r="B29" s="104" t="s">
        <v>91</v>
      </c>
      <c r="C29" s="675">
        <v>300</v>
      </c>
      <c r="D29" s="675">
        <v>10</v>
      </c>
      <c r="E29" s="761">
        <v>4.0000000000000001E-3</v>
      </c>
      <c r="F29" s="761">
        <v>8.0000000000000002E-3</v>
      </c>
      <c r="G29" s="762">
        <f t="shared" si="0"/>
        <v>4.0000000000000001E-3</v>
      </c>
      <c r="H29" s="761">
        <v>1.9E-2</v>
      </c>
      <c r="I29" s="817">
        <v>0</v>
      </c>
      <c r="J29" s="762">
        <f t="shared" si="1"/>
        <v>-1.9E-2</v>
      </c>
      <c r="K29" s="761" t="s">
        <v>253</v>
      </c>
      <c r="L29" s="763">
        <f t="shared" si="2"/>
        <v>18422.999999999996</v>
      </c>
      <c r="M29" s="763">
        <f t="shared" si="3"/>
        <v>-2907.6299999999992</v>
      </c>
      <c r="N29" s="584">
        <f t="shared" si="4"/>
        <v>21330.629999999997</v>
      </c>
      <c r="O29" s="766"/>
      <c r="P29" s="767"/>
    </row>
    <row r="30" spans="1:16" s="447" customFormat="1" ht="17.25" customHeight="1" x14ac:dyDescent="0.2">
      <c r="A30" s="102">
        <v>45730.389582291667</v>
      </c>
      <c r="B30" s="104" t="s">
        <v>93</v>
      </c>
      <c r="C30" s="675">
        <v>300</v>
      </c>
      <c r="D30" s="675">
        <v>10</v>
      </c>
      <c r="E30" s="761">
        <v>4.0000000000000001E-3</v>
      </c>
      <c r="F30" s="761">
        <v>8.0000000000000002E-3</v>
      </c>
      <c r="G30" s="762">
        <f t="shared" si="0"/>
        <v>4.0000000000000001E-3</v>
      </c>
      <c r="H30" s="761">
        <v>1.9E-2</v>
      </c>
      <c r="I30" s="817">
        <v>0</v>
      </c>
      <c r="J30" s="762">
        <f t="shared" si="1"/>
        <v>-1.9E-2</v>
      </c>
      <c r="K30" s="761" t="s">
        <v>253</v>
      </c>
      <c r="L30" s="763">
        <f t="shared" si="2"/>
        <v>18422.999999999996</v>
      </c>
      <c r="M30" s="763">
        <f t="shared" si="3"/>
        <v>-2907.6299999999992</v>
      </c>
      <c r="N30" s="584">
        <f t="shared" si="4"/>
        <v>21330.629999999997</v>
      </c>
      <c r="O30" s="766"/>
      <c r="P30" s="767"/>
    </row>
    <row r="31" spans="1:16" s="447" customFormat="1" ht="17.25" customHeight="1" x14ac:dyDescent="0.2">
      <c r="A31" s="102">
        <v>45730.390971122688</v>
      </c>
      <c r="B31" s="104" t="s">
        <v>95</v>
      </c>
      <c r="C31" s="675">
        <v>300</v>
      </c>
      <c r="D31" s="675">
        <v>10</v>
      </c>
      <c r="E31" s="761">
        <v>4.0000000000000001E-3</v>
      </c>
      <c r="F31" s="761">
        <v>8.0000000000000002E-3</v>
      </c>
      <c r="G31" s="762">
        <f t="shared" si="0"/>
        <v>4.0000000000000001E-3</v>
      </c>
      <c r="H31" s="761">
        <v>1.9E-2</v>
      </c>
      <c r="I31" s="817">
        <v>0</v>
      </c>
      <c r="J31" s="762">
        <f t="shared" si="1"/>
        <v>-1.9E-2</v>
      </c>
      <c r="K31" s="761" t="s">
        <v>253</v>
      </c>
      <c r="L31" s="763">
        <f t="shared" si="2"/>
        <v>18422.999999999996</v>
      </c>
      <c r="M31" s="763">
        <f t="shared" si="3"/>
        <v>-2907.6299999999992</v>
      </c>
      <c r="N31" s="584">
        <f t="shared" si="4"/>
        <v>21330.629999999997</v>
      </c>
      <c r="O31" s="766"/>
      <c r="P31" s="767"/>
    </row>
    <row r="32" spans="1:16" s="526" customFormat="1" ht="17.25" customHeight="1" x14ac:dyDescent="0.2">
      <c r="A32" s="102">
        <v>45730.392359953701</v>
      </c>
      <c r="B32" s="104" t="s">
        <v>97</v>
      </c>
      <c r="C32" s="675">
        <v>300</v>
      </c>
      <c r="D32" s="675">
        <v>10</v>
      </c>
      <c r="E32" s="761">
        <v>4.0000000000000001E-3</v>
      </c>
      <c r="F32" s="761">
        <v>8.0000000000000002E-3</v>
      </c>
      <c r="G32" s="762">
        <f t="shared" si="0"/>
        <v>4.0000000000000001E-3</v>
      </c>
      <c r="H32" s="761">
        <v>1.9E-2</v>
      </c>
      <c r="I32" s="817">
        <v>0</v>
      </c>
      <c r="J32" s="762">
        <f t="shared" si="1"/>
        <v>-1.9E-2</v>
      </c>
      <c r="K32" s="761" t="s">
        <v>253</v>
      </c>
      <c r="L32" s="763">
        <f t="shared" si="2"/>
        <v>18422.999999999996</v>
      </c>
      <c r="M32" s="763">
        <f t="shared" si="3"/>
        <v>-2907.6299999999992</v>
      </c>
      <c r="N32" s="584" t="e">
        <f>IF(B32="","",IF(L32&lt;1,"1,00 U",IF((L32-#REF!)&lt;4.99,ROUND(L32-M32,2)&amp;" I",(L32-M32))))</f>
        <v>#REF!</v>
      </c>
      <c r="O32" s="766"/>
      <c r="P32" s="767"/>
    </row>
    <row r="33" spans="1:16" s="526" customFormat="1" ht="17.25" customHeight="1" x14ac:dyDescent="0.2">
      <c r="A33" s="102">
        <v>45730.393748784722</v>
      </c>
      <c r="B33" s="104" t="s">
        <v>99</v>
      </c>
      <c r="C33" s="675">
        <v>300</v>
      </c>
      <c r="D33" s="675">
        <v>10</v>
      </c>
      <c r="E33" s="761">
        <v>4.0000000000000001E-3</v>
      </c>
      <c r="F33" s="761">
        <v>8.0000000000000002E-3</v>
      </c>
      <c r="G33" s="762">
        <f t="shared" si="0"/>
        <v>4.0000000000000001E-3</v>
      </c>
      <c r="H33" s="761">
        <v>1.9E-2</v>
      </c>
      <c r="I33" s="817">
        <v>0</v>
      </c>
      <c r="J33" s="762">
        <f t="shared" si="1"/>
        <v>-1.9E-2</v>
      </c>
      <c r="K33" s="761" t="s">
        <v>253</v>
      </c>
      <c r="L33" s="763">
        <f t="shared" si="2"/>
        <v>18422.999999999996</v>
      </c>
      <c r="M33" s="763">
        <f t="shared" si="3"/>
        <v>-2907.6299999999992</v>
      </c>
      <c r="N33" s="584" t="e">
        <f>IF(B33="","",IF(L33&lt;1,"1,00 U",IF((L33-#REF!)&lt;4.99,ROUND(L33-M33,2)&amp;" I",(L33-M33))))</f>
        <v>#REF!</v>
      </c>
      <c r="O33" s="768"/>
      <c r="P33" s="767"/>
    </row>
    <row r="34" spans="1:16" s="447" customFormat="1" ht="17.25" customHeight="1" thickBot="1" x14ac:dyDescent="0.25">
      <c r="A34" s="102">
        <v>45730.395137615742</v>
      </c>
      <c r="B34" s="104" t="s">
        <v>101</v>
      </c>
      <c r="C34" s="675">
        <v>300</v>
      </c>
      <c r="D34" s="675">
        <v>10</v>
      </c>
      <c r="E34" s="761">
        <v>4.0000000000000001E-3</v>
      </c>
      <c r="F34" s="761">
        <v>8.0000000000000002E-3</v>
      </c>
      <c r="G34" s="762">
        <f t="shared" si="0"/>
        <v>4.0000000000000001E-3</v>
      </c>
      <c r="H34" s="761">
        <v>1.9E-2</v>
      </c>
      <c r="I34" s="817">
        <v>0</v>
      </c>
      <c r="J34" s="762">
        <f t="shared" si="1"/>
        <v>-1.9E-2</v>
      </c>
      <c r="K34" s="761" t="s">
        <v>253</v>
      </c>
      <c r="L34" s="763">
        <f t="shared" si="2"/>
        <v>18422.999999999996</v>
      </c>
      <c r="M34" s="763">
        <f t="shared" si="3"/>
        <v>-2907.6299999999992</v>
      </c>
      <c r="N34" s="584">
        <f>IF(B34="","",IF(L34&lt;1,"1,00 U",IF((L34-M35)&lt;4.99,ROUND(L34-M34,2)&amp;" I",(L34-M34))))</f>
        <v>21330.629999999997</v>
      </c>
      <c r="O34" s="766"/>
      <c r="P34" s="767"/>
    </row>
    <row r="35" spans="1:16" s="442" customFormat="1" ht="20.100000000000001" customHeight="1" x14ac:dyDescent="0.25">
      <c r="A35" s="769" t="s">
        <v>233</v>
      </c>
      <c r="B35" s="770"/>
      <c r="C35" s="770"/>
      <c r="D35" s="770"/>
      <c r="E35" s="770"/>
      <c r="F35" s="770"/>
      <c r="G35" s="770"/>
      <c r="H35" s="770"/>
      <c r="I35" s="770"/>
      <c r="J35" s="770"/>
      <c r="K35" s="770"/>
      <c r="L35" s="770"/>
      <c r="M35" s="770"/>
      <c r="N35" s="770"/>
      <c r="O35" s="770"/>
      <c r="P35" s="771"/>
    </row>
    <row r="36" spans="1:16" s="442" customFormat="1" ht="20.100000000000001" customHeight="1" thickBot="1" x14ac:dyDescent="0.3">
      <c r="A36" s="455"/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7"/>
    </row>
    <row r="37" spans="1:16" ht="15" customHeight="1" x14ac:dyDescent="0.25"/>
    <row r="38" spans="1:16" ht="15" customHeight="1" x14ac:dyDescent="0.25"/>
    <row r="39" spans="1:16" ht="15" customHeight="1" x14ac:dyDescent="0.25"/>
    <row r="40" spans="1:16" ht="15" customHeight="1" x14ac:dyDescent="0.25"/>
    <row r="41" spans="1:16" ht="15" customHeight="1" x14ac:dyDescent="0.25"/>
    <row r="42" spans="1:16" ht="15" customHeight="1" x14ac:dyDescent="0.25"/>
    <row r="43" spans="1:16" ht="15" customHeight="1" x14ac:dyDescent="0.25"/>
    <row r="44" spans="1:16" ht="15" customHeight="1" x14ac:dyDescent="0.25"/>
    <row r="45" spans="1:16" ht="15" customHeight="1" x14ac:dyDescent="0.25"/>
    <row r="46" spans="1:16" ht="15" customHeight="1" x14ac:dyDescent="0.25"/>
    <row r="47" spans="1:16" ht="15" customHeight="1" x14ac:dyDescent="0.25"/>
    <row r="48" spans="1:16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</sheetData>
  <sheetProtection formatCells="0" formatColumns="0" formatRows="0"/>
  <mergeCells count="28">
    <mergeCell ref="E5:F5"/>
    <mergeCell ref="G5:H5"/>
    <mergeCell ref="I5:J5"/>
    <mergeCell ref="K5:M5"/>
    <mergeCell ref="N5:P5"/>
    <mergeCell ref="A7:A8"/>
    <mergeCell ref="B9:E9"/>
    <mergeCell ref="A10:A11"/>
    <mergeCell ref="B10:B11"/>
    <mergeCell ref="C10:C11"/>
    <mergeCell ref="D10:D11"/>
    <mergeCell ref="E10:E11"/>
    <mergeCell ref="F10:F11"/>
    <mergeCell ref="G10:G11"/>
    <mergeCell ref="A1:C5"/>
    <mergeCell ref="D1:P1"/>
    <mergeCell ref="E2:P2"/>
    <mergeCell ref="E3:P3"/>
    <mergeCell ref="K4:M4"/>
    <mergeCell ref="N4:P4"/>
    <mergeCell ref="N10:N11"/>
    <mergeCell ref="O10:P11"/>
    <mergeCell ref="H10:H11"/>
    <mergeCell ref="I10:I11"/>
    <mergeCell ref="J10:J11"/>
    <mergeCell ref="K10:K11"/>
    <mergeCell ref="L10:L11"/>
    <mergeCell ref="M10:M11"/>
  </mergeCells>
  <conditionalFormatting sqref="B13:B14">
    <cfRule type="cellIs" dxfId="510" priority="32" operator="equal">
      <formula>"MB"</formula>
    </cfRule>
    <cfRule type="cellIs" dxfId="509" priority="33" operator="equal">
      <formula>"MDL"</formula>
    </cfRule>
    <cfRule type="cellIs" dxfId="508" priority="34" operator="equal">
      <formula>"PQL"</formula>
    </cfRule>
    <cfRule type="cellIs" dxfId="507" priority="35" operator="equal">
      <formula>"LCSD"</formula>
    </cfRule>
    <cfRule type="cellIs" dxfId="506" priority="36" operator="equal">
      <formula>"LCS"</formula>
    </cfRule>
  </conditionalFormatting>
  <conditionalFormatting sqref="B14:B34">
    <cfRule type="cellIs" dxfId="505" priority="1" operator="equal">
      <formula>"LCS2"</formula>
    </cfRule>
    <cfRule type="cellIs" dxfId="504" priority="2" operator="equal">
      <formula>"MSD"</formula>
    </cfRule>
    <cfRule type="cellIs" dxfId="503" priority="3" operator="equal">
      <formula>"MB"</formula>
    </cfRule>
    <cfRule type="cellIs" dxfId="502" priority="4" operator="equal">
      <formula>"MSD"</formula>
    </cfRule>
    <cfRule type="cellIs" dxfId="501" priority="5" operator="equal">
      <formula>"MS"</formula>
    </cfRule>
    <cfRule type="cellIs" dxfId="500" priority="6" operator="equal">
      <formula>"MDL"</formula>
    </cfRule>
    <cfRule type="cellIs" dxfId="499" priority="7" operator="equal">
      <formula>"PQL"</formula>
    </cfRule>
    <cfRule type="cellIs" dxfId="498" priority="8" operator="equal">
      <formula>"LCS2"</formula>
    </cfRule>
    <cfRule type="cellIs" dxfId="497" priority="9" operator="equal">
      <formula>"LCSD"</formula>
    </cfRule>
    <cfRule type="cellIs" dxfId="496" priority="10" operator="equal">
      <formula>"LCS"</formula>
    </cfRule>
    <cfRule type="cellIs" dxfId="495" priority="11" operator="equal">
      <formula>"LCS"</formula>
    </cfRule>
    <cfRule type="cellIs" dxfId="494" priority="12" operator="equal">
      <formula>"BLANK"</formula>
    </cfRule>
  </conditionalFormatting>
  <conditionalFormatting sqref="B34">
    <cfRule type="cellIs" dxfId="493" priority="13" operator="equal">
      <formula>"White"</formula>
    </cfRule>
    <cfRule type="cellIs" dxfId="492" priority="14" operator="equal">
      <formula>"Standard"</formula>
    </cfRule>
    <cfRule type="cellIs" dxfId="491" priority="15" operator="equal">
      <formula>"Duplicate"</formula>
    </cfRule>
    <cfRule type="cellIs" dxfId="490" priority="16" operator="equal">
      <formula>"ESTANDAR"</formula>
    </cfRule>
    <cfRule type="cellIs" dxfId="489" priority="17" operator="equal">
      <formula>"BLANCO"</formula>
    </cfRule>
    <cfRule type="cellIs" dxfId="488" priority="18" operator="equal">
      <formula>"PATRÓN"</formula>
    </cfRule>
    <cfRule type="cellIs" dxfId="487" priority="19" operator="equal">
      <formula>"DUPLICADO"</formula>
    </cfRule>
  </conditionalFormatting>
  <conditionalFormatting sqref="C12:D34">
    <cfRule type="cellIs" dxfId="486" priority="42" operator="equal">
      <formula>"LCS2"</formula>
    </cfRule>
    <cfRule type="cellIs" dxfId="485" priority="43" operator="equal">
      <formula>"MSD"</formula>
    </cfRule>
    <cfRule type="cellIs" dxfId="484" priority="44" operator="equal">
      <formula>"MB"</formula>
    </cfRule>
    <cfRule type="cellIs" dxfId="483" priority="45" operator="equal">
      <formula>"MSD"</formula>
    </cfRule>
    <cfRule type="cellIs" dxfId="482" priority="46" operator="equal">
      <formula>"MS"</formula>
    </cfRule>
    <cfRule type="cellIs" dxfId="481" priority="47" operator="equal">
      <formula>"MDL"</formula>
    </cfRule>
    <cfRule type="cellIs" dxfId="480" priority="48" operator="equal">
      <formula>"PQL"</formula>
    </cfRule>
    <cfRule type="cellIs" dxfId="479" priority="49" operator="equal">
      <formula>"LCS2"</formula>
    </cfRule>
    <cfRule type="cellIs" dxfId="478" priority="50" operator="equal">
      <formula>"LCSD"</formula>
    </cfRule>
    <cfRule type="cellIs" dxfId="477" priority="51" operator="equal">
      <formula>"LCS"</formula>
    </cfRule>
    <cfRule type="cellIs" dxfId="476" priority="52" operator="equal">
      <formula>"LCS"</formula>
    </cfRule>
    <cfRule type="cellIs" dxfId="475" priority="53" operator="equal">
      <formula>"BLANK"</formula>
    </cfRule>
  </conditionalFormatting>
  <conditionalFormatting sqref="L12:N34">
    <cfRule type="cellIs" dxfId="474" priority="37" operator="greaterThan">
      <formula>100</formula>
    </cfRule>
    <cfRule type="cellIs" dxfId="473" priority="38" operator="between">
      <formula>10</formula>
      <formula>99.9</formula>
    </cfRule>
    <cfRule type="cellIs" dxfId="472" priority="39" operator="between">
      <formula>1</formula>
      <formula>9.99</formula>
    </cfRule>
    <cfRule type="cellIs" dxfId="471" priority="40" operator="between">
      <formula>0.1</formula>
      <formula>0.999</formula>
    </cfRule>
    <cfRule type="cellIs" dxfId="470" priority="41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65" orientation="landscape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ED59-26E3-4002-B796-2C3AE53AB7C5}">
  <sheetPr>
    <tabColor rgb="FF00B050"/>
    <pageSetUpPr fitToPage="1"/>
  </sheetPr>
  <dimension ref="A1:K201"/>
  <sheetViews>
    <sheetView showGridLines="0" tabSelected="1" topLeftCell="A2" zoomScaleNormal="100" workbookViewId="0">
      <selection activeCell="E20" sqref="E20"/>
    </sheetView>
  </sheetViews>
  <sheetFormatPr baseColWidth="10" defaultColWidth="0" defaultRowHeight="0" customHeight="1" zeroHeight="1" x14ac:dyDescent="0.2"/>
  <cols>
    <col min="1" max="1" width="19" style="810" bestFit="1" customWidth="1"/>
    <col min="2" max="2" width="28.5" style="811" customWidth="1"/>
    <col min="3" max="3" width="17.1640625" style="811" bestFit="1" customWidth="1"/>
    <col min="4" max="4" width="19.1640625" style="811" customWidth="1"/>
    <col min="5" max="5" width="26" style="811" customWidth="1"/>
    <col min="6" max="6" width="26.33203125" style="811" customWidth="1"/>
    <col min="7" max="7" width="20.6640625" style="811" customWidth="1"/>
    <col min="8" max="8" width="20.5" style="812" customWidth="1"/>
    <col min="9" max="11" width="0" style="802" hidden="1" customWidth="1"/>
    <col min="12" max="16384" width="13.33203125" style="802" hidden="1"/>
  </cols>
  <sheetData>
    <row r="1" spans="1:8" s="772" customFormat="1" ht="19.5" customHeight="1" x14ac:dyDescent="0.2">
      <c r="A1" s="1282" t="e" vm="4">
        <v>#VALUE!</v>
      </c>
      <c r="B1" s="1283"/>
      <c r="C1" s="1283"/>
      <c r="D1" s="1288" t="s">
        <v>170</v>
      </c>
      <c r="E1" s="1288"/>
      <c r="F1" s="1288"/>
      <c r="G1" s="1288"/>
      <c r="H1" s="1288"/>
    </row>
    <row r="2" spans="1:8" s="772" customFormat="1" ht="19.5" customHeight="1" x14ac:dyDescent="0.2">
      <c r="A2" s="1284"/>
      <c r="B2" s="1285"/>
      <c r="C2" s="1285"/>
      <c r="D2" s="1288" t="s">
        <v>654</v>
      </c>
      <c r="E2" s="1288"/>
      <c r="F2" s="1288"/>
      <c r="G2" s="1288"/>
      <c r="H2" s="1288"/>
    </row>
    <row r="3" spans="1:8" s="772" customFormat="1" ht="19.5" customHeight="1" x14ac:dyDescent="0.2">
      <c r="A3" s="1284"/>
      <c r="B3" s="1285"/>
      <c r="C3" s="1285"/>
      <c r="D3" s="1288" t="s">
        <v>655</v>
      </c>
      <c r="E3" s="1288"/>
      <c r="F3" s="1288"/>
      <c r="G3" s="1288"/>
      <c r="H3" s="1288"/>
    </row>
    <row r="4" spans="1:8" s="772" customFormat="1" ht="19.5" customHeight="1" x14ac:dyDescent="0.2">
      <c r="A4" s="1284"/>
      <c r="B4" s="1285"/>
      <c r="C4" s="1285"/>
      <c r="D4" s="1288" t="s">
        <v>656</v>
      </c>
      <c r="E4" s="1288"/>
      <c r="F4" s="1288"/>
      <c r="G4" s="1288"/>
      <c r="H4" s="1288"/>
    </row>
    <row r="5" spans="1:8" s="773" customFormat="1" ht="19.5" customHeight="1" x14ac:dyDescent="0.2">
      <c r="A5" s="1284"/>
      <c r="B5" s="1285"/>
      <c r="C5" s="1285"/>
      <c r="D5" s="1289" t="s">
        <v>657</v>
      </c>
      <c r="E5" s="1289"/>
      <c r="F5" s="1289"/>
      <c r="G5" s="1289"/>
      <c r="H5" s="1289"/>
    </row>
    <row r="6" spans="1:8" s="773" customFormat="1" ht="19.5" customHeight="1" thickBot="1" x14ac:dyDescent="0.25">
      <c r="A6" s="1286"/>
      <c r="B6" s="1287"/>
      <c r="C6" s="1287"/>
      <c r="D6" s="1288" t="s">
        <v>658</v>
      </c>
      <c r="E6" s="1288"/>
      <c r="F6" s="1288"/>
      <c r="G6" s="1288"/>
      <c r="H6" s="1288"/>
    </row>
    <row r="7" spans="1:8" s="773" customFormat="1" ht="15" customHeight="1" x14ac:dyDescent="0.2">
      <c r="A7" s="1279"/>
      <c r="B7" s="1281" t="s">
        <v>237</v>
      </c>
      <c r="C7" s="1281"/>
      <c r="D7" s="1281"/>
      <c r="E7" s="775"/>
      <c r="F7" s="776"/>
      <c r="G7" s="777" t="s">
        <v>216</v>
      </c>
      <c r="H7" s="778"/>
    </row>
    <row r="8" spans="1:8" s="773" customFormat="1" ht="15" customHeight="1" x14ac:dyDescent="0.2">
      <c r="A8" s="1280"/>
      <c r="B8" s="774" t="s">
        <v>659</v>
      </c>
      <c r="C8" s="774"/>
      <c r="D8" s="774"/>
      <c r="E8" s="775"/>
      <c r="F8" s="779" t="s">
        <v>660</v>
      </c>
      <c r="G8" s="780"/>
      <c r="H8" s="781"/>
    </row>
    <row r="9" spans="1:8" s="773" customFormat="1" ht="15" customHeight="1" x14ac:dyDescent="0.2">
      <c r="A9" s="1280"/>
      <c r="B9" s="774" t="s">
        <v>661</v>
      </c>
      <c r="C9" s="774"/>
      <c r="D9" s="774"/>
      <c r="E9" s="775"/>
      <c r="F9" s="782" t="s">
        <v>662</v>
      </c>
      <c r="G9" s="780"/>
      <c r="H9" s="781"/>
    </row>
    <row r="10" spans="1:8" s="773" customFormat="1" ht="15" customHeight="1" x14ac:dyDescent="0.2">
      <c r="A10" s="1280"/>
      <c r="B10" s="774" t="s">
        <v>663</v>
      </c>
      <c r="C10" s="774"/>
      <c r="D10" s="774"/>
      <c r="E10" s="775"/>
      <c r="F10" s="782" t="s">
        <v>664</v>
      </c>
      <c r="G10" s="780"/>
      <c r="H10" s="781"/>
    </row>
    <row r="11" spans="1:8" s="773" customFormat="1" ht="15" customHeight="1" x14ac:dyDescent="0.2">
      <c r="A11" s="1280"/>
      <c r="B11" s="774"/>
      <c r="C11" s="774"/>
      <c r="D11" s="774"/>
      <c r="E11" s="775"/>
      <c r="F11" s="782" t="s">
        <v>665</v>
      </c>
      <c r="G11" s="780"/>
      <c r="H11" s="781"/>
    </row>
    <row r="12" spans="1:8" s="773" customFormat="1" ht="15" customHeight="1" thickBot="1" x14ac:dyDescent="0.25">
      <c r="A12" s="1280"/>
      <c r="B12" s="783" t="s">
        <v>178</v>
      </c>
      <c r="C12" s="784"/>
      <c r="F12" s="782" t="s">
        <v>666</v>
      </c>
      <c r="G12" s="780"/>
      <c r="H12" s="781"/>
    </row>
    <row r="13" spans="1:8" s="773" customFormat="1" ht="15" customHeight="1" x14ac:dyDescent="0.2">
      <c r="A13" s="1280"/>
      <c r="B13" s="785" t="s">
        <v>667</v>
      </c>
      <c r="C13" s="786"/>
      <c r="D13" s="787" t="s">
        <v>321</v>
      </c>
      <c r="F13" s="788" t="s">
        <v>668</v>
      </c>
      <c r="G13" s="789"/>
      <c r="H13" s="781"/>
    </row>
    <row r="14" spans="1:8" s="773" customFormat="1" ht="15" customHeight="1" x14ac:dyDescent="0.2">
      <c r="A14" s="1280"/>
      <c r="B14" s="787" t="s">
        <v>669</v>
      </c>
      <c r="C14" s="790"/>
      <c r="D14" s="791"/>
      <c r="F14" s="792"/>
      <c r="G14" s="792"/>
      <c r="H14" s="781"/>
    </row>
    <row r="15" spans="1:8" s="773" customFormat="1" ht="16.5" customHeight="1" x14ac:dyDescent="0.2">
      <c r="A15" s="1280"/>
      <c r="B15" s="787" t="s">
        <v>670</v>
      </c>
      <c r="C15" s="790"/>
      <c r="D15" s="793"/>
      <c r="E15" s="794"/>
      <c r="F15" s="794"/>
      <c r="G15" s="794"/>
      <c r="H15" s="795"/>
    </row>
    <row r="16" spans="1:8" s="799" customFormat="1" ht="60" customHeight="1" x14ac:dyDescent="0.2">
      <c r="A16" s="796" t="s">
        <v>138</v>
      </c>
      <c r="B16" s="797" t="s">
        <v>671</v>
      </c>
      <c r="C16" s="797" t="s">
        <v>672</v>
      </c>
      <c r="D16" s="797" t="s">
        <v>673</v>
      </c>
      <c r="E16" s="797" t="s">
        <v>674</v>
      </c>
      <c r="F16" s="797" t="s">
        <v>675</v>
      </c>
      <c r="G16" s="798" t="s">
        <v>676</v>
      </c>
      <c r="H16" s="797" t="s">
        <v>677</v>
      </c>
    </row>
    <row r="17" spans="1:8" ht="15.75" customHeight="1" x14ac:dyDescent="0.2">
      <c r="A17" s="813">
        <v>45730.364583333343</v>
      </c>
      <c r="B17" s="103" t="s">
        <v>214</v>
      </c>
      <c r="C17" s="800" t="s">
        <v>678</v>
      </c>
      <c r="D17" s="800" t="s">
        <v>253</v>
      </c>
      <c r="E17" s="800">
        <v>50</v>
      </c>
      <c r="F17" s="800">
        <v>0</v>
      </c>
      <c r="G17" s="801">
        <f t="shared" ref="G17:G58" si="0">IF(F17="","*",(F17*100)/E17)</f>
        <v>0</v>
      </c>
      <c r="H17" s="800"/>
    </row>
    <row r="18" spans="1:8" ht="15.75" customHeight="1" x14ac:dyDescent="0.2">
      <c r="A18" s="813">
        <v>45730.365972222222</v>
      </c>
      <c r="B18" s="814" t="s">
        <v>659</v>
      </c>
      <c r="C18" s="800" t="s">
        <v>678</v>
      </c>
      <c r="D18" s="800" t="s">
        <v>253</v>
      </c>
      <c r="E18" s="800">
        <v>50</v>
      </c>
      <c r="F18" s="800">
        <v>5</v>
      </c>
      <c r="G18" s="801">
        <f t="shared" si="0"/>
        <v>10</v>
      </c>
      <c r="H18" s="800"/>
    </row>
    <row r="19" spans="1:8" ht="15.75" customHeight="1" x14ac:dyDescent="0.2">
      <c r="A19" s="813">
        <v>45730.367360995369</v>
      </c>
      <c r="B19" s="814" t="s">
        <v>706</v>
      </c>
      <c r="C19" s="800" t="s">
        <v>678</v>
      </c>
      <c r="D19" s="800" t="s">
        <v>253</v>
      </c>
      <c r="E19" s="800">
        <v>50</v>
      </c>
      <c r="F19" s="800">
        <v>10</v>
      </c>
      <c r="G19" s="801">
        <f t="shared" si="0"/>
        <v>20</v>
      </c>
      <c r="H19" s="800"/>
    </row>
    <row r="20" spans="1:8" ht="15.75" customHeight="1" x14ac:dyDescent="0.2">
      <c r="A20" s="813">
        <v>45730.36874982639</v>
      </c>
      <c r="B20" s="814" t="s">
        <v>707</v>
      </c>
      <c r="C20" s="800" t="s">
        <v>678</v>
      </c>
      <c r="D20" s="800" t="s">
        <v>253</v>
      </c>
      <c r="E20" s="800">
        <v>50</v>
      </c>
      <c r="F20" s="803">
        <v>2</v>
      </c>
      <c r="G20" s="804">
        <f t="shared" si="0"/>
        <v>4</v>
      </c>
      <c r="H20" s="800"/>
    </row>
    <row r="21" spans="1:8" ht="15.75" customHeight="1" x14ac:dyDescent="0.2">
      <c r="A21" s="813">
        <v>45730.37013865741</v>
      </c>
      <c r="B21" s="815" t="s">
        <v>56</v>
      </c>
      <c r="C21" s="800" t="s">
        <v>678</v>
      </c>
      <c r="D21" s="800" t="s">
        <v>253</v>
      </c>
      <c r="E21" s="800">
        <v>50</v>
      </c>
      <c r="F21" s="800">
        <v>3</v>
      </c>
      <c r="G21" s="801">
        <f t="shared" si="0"/>
        <v>6</v>
      </c>
      <c r="H21" s="800"/>
    </row>
    <row r="22" spans="1:8" ht="15.75" customHeight="1" x14ac:dyDescent="0.2">
      <c r="A22" s="813">
        <v>45730.371527488423</v>
      </c>
      <c r="B22" s="815" t="s">
        <v>60</v>
      </c>
      <c r="C22" s="800" t="s">
        <v>678</v>
      </c>
      <c r="D22" s="800" t="s">
        <v>253</v>
      </c>
      <c r="E22" s="800">
        <v>50</v>
      </c>
      <c r="F22" s="805">
        <v>5</v>
      </c>
      <c r="G22" s="804">
        <f t="shared" si="0"/>
        <v>10</v>
      </c>
      <c r="H22" s="800"/>
    </row>
    <row r="23" spans="1:8" ht="15.75" customHeight="1" x14ac:dyDescent="0.2">
      <c r="A23" s="813">
        <v>45730.372916319437</v>
      </c>
      <c r="B23" s="815" t="s">
        <v>63</v>
      </c>
      <c r="C23" s="800" t="s">
        <v>678</v>
      </c>
      <c r="D23" s="800" t="s">
        <v>253</v>
      </c>
      <c r="E23" s="800">
        <v>50</v>
      </c>
      <c r="F23" s="803">
        <v>7</v>
      </c>
      <c r="G23" s="804">
        <f t="shared" si="0"/>
        <v>14</v>
      </c>
      <c r="H23" s="800"/>
    </row>
    <row r="24" spans="1:8" ht="15.75" customHeight="1" x14ac:dyDescent="0.2">
      <c r="A24" s="813">
        <v>45730.374305150457</v>
      </c>
      <c r="B24" s="815" t="s">
        <v>66</v>
      </c>
      <c r="C24" s="800" t="s">
        <v>678</v>
      </c>
      <c r="D24" s="800" t="s">
        <v>253</v>
      </c>
      <c r="E24" s="800">
        <v>50</v>
      </c>
      <c r="F24" s="800">
        <v>8</v>
      </c>
      <c r="G24" s="801">
        <f t="shared" si="0"/>
        <v>16</v>
      </c>
      <c r="H24" s="800"/>
    </row>
    <row r="25" spans="1:8" ht="15.75" customHeight="1" x14ac:dyDescent="0.2">
      <c r="A25" s="813">
        <v>45730.375693981478</v>
      </c>
      <c r="B25" s="815" t="s">
        <v>68</v>
      </c>
      <c r="C25" s="800" t="s">
        <v>678</v>
      </c>
      <c r="D25" s="800" t="s">
        <v>253</v>
      </c>
      <c r="E25" s="800">
        <v>50</v>
      </c>
      <c r="F25" s="800">
        <v>10</v>
      </c>
      <c r="G25" s="801">
        <f t="shared" si="0"/>
        <v>20</v>
      </c>
      <c r="H25" s="800"/>
    </row>
    <row r="26" spans="1:8" ht="15.75" customHeight="1" x14ac:dyDescent="0.2">
      <c r="A26" s="813">
        <v>45730.377082812498</v>
      </c>
      <c r="B26" s="815" t="s">
        <v>71</v>
      </c>
      <c r="C26" s="800" t="s">
        <v>678</v>
      </c>
      <c r="D26" s="800" t="s">
        <v>253</v>
      </c>
      <c r="E26" s="800">
        <v>50</v>
      </c>
      <c r="F26" s="800">
        <v>12</v>
      </c>
      <c r="G26" s="801">
        <f t="shared" si="0"/>
        <v>24</v>
      </c>
      <c r="H26" s="800"/>
    </row>
    <row r="27" spans="1:8" ht="15.75" customHeight="1" x14ac:dyDescent="0.2">
      <c r="A27" s="813">
        <v>45730.378471643518</v>
      </c>
      <c r="B27" s="815" t="s">
        <v>73</v>
      </c>
      <c r="C27" s="800" t="s">
        <v>678</v>
      </c>
      <c r="D27" s="800" t="s">
        <v>253</v>
      </c>
      <c r="E27" s="800">
        <v>50</v>
      </c>
      <c r="F27" s="800">
        <v>5</v>
      </c>
      <c r="G27" s="801">
        <f t="shared" si="0"/>
        <v>10</v>
      </c>
      <c r="H27" s="800"/>
    </row>
    <row r="28" spans="1:8" ht="15.75" customHeight="1" x14ac:dyDescent="0.2">
      <c r="A28" s="813">
        <v>45730.379860474539</v>
      </c>
      <c r="B28" s="815" t="s">
        <v>75</v>
      </c>
      <c r="C28" s="800" t="s">
        <v>678</v>
      </c>
      <c r="D28" s="800" t="s">
        <v>253</v>
      </c>
      <c r="E28" s="800">
        <v>50</v>
      </c>
      <c r="F28" s="800">
        <v>4</v>
      </c>
      <c r="G28" s="801">
        <f t="shared" si="0"/>
        <v>8</v>
      </c>
      <c r="H28" s="800"/>
    </row>
    <row r="29" spans="1:8" ht="15.75" customHeight="1" x14ac:dyDescent="0.2">
      <c r="A29" s="813">
        <v>45730.381249305552</v>
      </c>
      <c r="B29" s="815" t="s">
        <v>78</v>
      </c>
      <c r="C29" s="800" t="s">
        <v>678</v>
      </c>
      <c r="D29" s="800" t="s">
        <v>253</v>
      </c>
      <c r="E29" s="800">
        <v>50</v>
      </c>
      <c r="F29" s="800">
        <v>6</v>
      </c>
      <c r="G29" s="801">
        <f t="shared" si="0"/>
        <v>12</v>
      </c>
      <c r="H29" s="800"/>
    </row>
    <row r="30" spans="1:8" ht="15.75" customHeight="1" x14ac:dyDescent="0.2">
      <c r="A30" s="813">
        <v>45730.382638136572</v>
      </c>
      <c r="B30" s="815" t="s">
        <v>81</v>
      </c>
      <c r="C30" s="800" t="s">
        <v>678</v>
      </c>
      <c r="D30" s="800" t="s">
        <v>253</v>
      </c>
      <c r="E30" s="800">
        <v>50</v>
      </c>
      <c r="F30" s="800">
        <v>5</v>
      </c>
      <c r="G30" s="801">
        <f t="shared" si="0"/>
        <v>10</v>
      </c>
      <c r="H30" s="800"/>
    </row>
    <row r="31" spans="1:8" ht="15.75" customHeight="1" x14ac:dyDescent="0.2">
      <c r="A31" s="813">
        <v>45730.384026967593</v>
      </c>
      <c r="B31" s="815" t="s">
        <v>83</v>
      </c>
      <c r="C31" s="800" t="s">
        <v>678</v>
      </c>
      <c r="D31" s="800" t="s">
        <v>253</v>
      </c>
      <c r="E31" s="800">
        <v>50</v>
      </c>
      <c r="F31" s="800">
        <v>10</v>
      </c>
      <c r="G31" s="801">
        <f t="shared" si="0"/>
        <v>20</v>
      </c>
      <c r="H31" s="800"/>
    </row>
    <row r="32" spans="1:8" ht="15.75" customHeight="1" x14ac:dyDescent="0.2">
      <c r="A32" s="813">
        <v>45730.385415798613</v>
      </c>
      <c r="B32" s="815" t="s">
        <v>85</v>
      </c>
      <c r="C32" s="800" t="s">
        <v>678</v>
      </c>
      <c r="D32" s="800" t="s">
        <v>253</v>
      </c>
      <c r="E32" s="800">
        <v>50</v>
      </c>
      <c r="F32" s="800">
        <v>5</v>
      </c>
      <c r="G32" s="801">
        <f t="shared" si="0"/>
        <v>10</v>
      </c>
      <c r="H32" s="800"/>
    </row>
    <row r="33" spans="1:8" ht="15.75" customHeight="1" x14ac:dyDescent="0.2">
      <c r="A33" s="813">
        <v>45730.386804629627</v>
      </c>
      <c r="B33" s="815" t="s">
        <v>87</v>
      </c>
      <c r="C33" s="800" t="s">
        <v>678</v>
      </c>
      <c r="D33" s="800" t="s">
        <v>253</v>
      </c>
      <c r="E33" s="800">
        <v>50</v>
      </c>
      <c r="F33" s="800">
        <v>12</v>
      </c>
      <c r="G33" s="801">
        <f t="shared" si="0"/>
        <v>24</v>
      </c>
      <c r="H33" s="800"/>
    </row>
    <row r="34" spans="1:8" ht="15.75" customHeight="1" x14ac:dyDescent="0.2">
      <c r="A34" s="813">
        <v>45730.388193460647</v>
      </c>
      <c r="B34" s="815" t="s">
        <v>89</v>
      </c>
      <c r="C34" s="800" t="s">
        <v>678</v>
      </c>
      <c r="D34" s="800" t="s">
        <v>253</v>
      </c>
      <c r="E34" s="800">
        <v>50</v>
      </c>
      <c r="F34" s="800">
        <v>8</v>
      </c>
      <c r="G34" s="801">
        <f t="shared" si="0"/>
        <v>16</v>
      </c>
      <c r="H34" s="800"/>
    </row>
    <row r="35" spans="1:8" ht="15.75" customHeight="1" x14ac:dyDescent="0.2">
      <c r="A35" s="813">
        <v>45730.389582291667</v>
      </c>
      <c r="B35" s="815" t="s">
        <v>91</v>
      </c>
      <c r="C35" s="800" t="s">
        <v>678</v>
      </c>
      <c r="D35" s="800" t="s">
        <v>253</v>
      </c>
      <c r="E35" s="800">
        <v>50</v>
      </c>
      <c r="F35" s="800">
        <v>9</v>
      </c>
      <c r="G35" s="801">
        <f t="shared" si="0"/>
        <v>18</v>
      </c>
      <c r="H35" s="800"/>
    </row>
    <row r="36" spans="1:8" ht="15.75" customHeight="1" x14ac:dyDescent="0.2">
      <c r="A36" s="813">
        <v>45730.390971122688</v>
      </c>
      <c r="B36" s="815" t="s">
        <v>93</v>
      </c>
      <c r="C36" s="800" t="s">
        <v>678</v>
      </c>
      <c r="D36" s="800" t="s">
        <v>253</v>
      </c>
      <c r="E36" s="800">
        <v>50</v>
      </c>
      <c r="F36" s="800">
        <v>3</v>
      </c>
      <c r="G36" s="801">
        <f>IF(F36="","*",(F36*100)/E36)</f>
        <v>6</v>
      </c>
      <c r="H36" s="800"/>
    </row>
    <row r="37" spans="1:8" ht="15.75" customHeight="1" x14ac:dyDescent="0.2">
      <c r="A37" s="813">
        <v>45730.392359953701</v>
      </c>
      <c r="B37" s="815" t="s">
        <v>95</v>
      </c>
      <c r="C37" s="800" t="s">
        <v>678</v>
      </c>
      <c r="D37" s="800" t="s">
        <v>253</v>
      </c>
      <c r="E37" s="800">
        <v>50</v>
      </c>
      <c r="F37" s="800">
        <v>2</v>
      </c>
      <c r="G37" s="801">
        <f t="shared" si="0"/>
        <v>4</v>
      </c>
      <c r="H37" s="800"/>
    </row>
    <row r="38" spans="1:8" ht="15.75" customHeight="1" x14ac:dyDescent="0.2">
      <c r="A38" s="813">
        <v>45730.393748784722</v>
      </c>
      <c r="B38" s="815" t="s">
        <v>97</v>
      </c>
      <c r="C38" s="800" t="s">
        <v>678</v>
      </c>
      <c r="D38" s="800" t="s">
        <v>253</v>
      </c>
      <c r="E38" s="800">
        <v>50</v>
      </c>
      <c r="F38" s="800">
        <v>1</v>
      </c>
      <c r="G38" s="801">
        <f t="shared" si="0"/>
        <v>2</v>
      </c>
      <c r="H38" s="800"/>
    </row>
    <row r="39" spans="1:8" ht="15.75" customHeight="1" x14ac:dyDescent="0.2">
      <c r="A39" s="813">
        <v>45730.395137615742</v>
      </c>
      <c r="B39" s="815" t="s">
        <v>99</v>
      </c>
      <c r="C39" s="800" t="s">
        <v>678</v>
      </c>
      <c r="D39" s="800" t="s">
        <v>253</v>
      </c>
      <c r="E39" s="800">
        <v>50</v>
      </c>
      <c r="F39" s="800">
        <v>5</v>
      </c>
      <c r="G39" s="801">
        <f t="shared" si="0"/>
        <v>10</v>
      </c>
      <c r="H39" s="800"/>
    </row>
    <row r="40" spans="1:8" ht="15.75" customHeight="1" x14ac:dyDescent="0.2">
      <c r="A40" s="813">
        <v>45730.396526504628</v>
      </c>
      <c r="B40" s="815" t="s">
        <v>101</v>
      </c>
      <c r="C40" s="800" t="s">
        <v>678</v>
      </c>
      <c r="D40" s="800" t="s">
        <v>253</v>
      </c>
      <c r="E40" s="800">
        <v>50</v>
      </c>
      <c r="F40" s="800">
        <v>9</v>
      </c>
      <c r="G40" s="801">
        <f>IF(F40="","*",(F40*100)/E40)</f>
        <v>18</v>
      </c>
      <c r="H40" s="800"/>
    </row>
    <row r="41" spans="1:8" ht="15.75" hidden="1" customHeight="1" x14ac:dyDescent="0.2">
      <c r="A41" s="816"/>
      <c r="B41" s="800"/>
      <c r="C41" s="806"/>
      <c r="D41" s="800"/>
      <c r="E41" s="800"/>
      <c r="F41" s="800"/>
      <c r="G41" s="801" t="str">
        <f t="shared" ref="G41:G44" si="1">IF(F41="","*",(F41*100)/E41)</f>
        <v>*</v>
      </c>
      <c r="H41" s="800"/>
    </row>
    <row r="42" spans="1:8" ht="15.75" hidden="1" customHeight="1" x14ac:dyDescent="0.2">
      <c r="A42" s="816"/>
      <c r="B42" s="800"/>
      <c r="C42" s="806"/>
      <c r="D42" s="800"/>
      <c r="E42" s="800"/>
      <c r="F42" s="800"/>
      <c r="G42" s="801" t="str">
        <f t="shared" si="1"/>
        <v>*</v>
      </c>
      <c r="H42" s="800"/>
    </row>
    <row r="43" spans="1:8" ht="15.75" hidden="1" customHeight="1" x14ac:dyDescent="0.2">
      <c r="A43" s="816"/>
      <c r="B43" s="800"/>
      <c r="C43" s="806"/>
      <c r="D43" s="800"/>
      <c r="E43" s="800"/>
      <c r="F43" s="800"/>
      <c r="G43" s="801" t="str">
        <f t="shared" si="1"/>
        <v>*</v>
      </c>
      <c r="H43" s="800"/>
    </row>
    <row r="44" spans="1:8" ht="15.75" hidden="1" customHeight="1" x14ac:dyDescent="0.2">
      <c r="A44" s="816"/>
      <c r="B44" s="800"/>
      <c r="C44" s="806"/>
      <c r="D44" s="800"/>
      <c r="E44" s="800"/>
      <c r="F44" s="800"/>
      <c r="G44" s="801" t="str">
        <f t="shared" si="1"/>
        <v>*</v>
      </c>
      <c r="H44" s="800"/>
    </row>
    <row r="45" spans="1:8" ht="15.75" hidden="1" customHeight="1" x14ac:dyDescent="0.2">
      <c r="A45" s="816"/>
      <c r="B45" s="800"/>
      <c r="C45" s="806"/>
      <c r="D45" s="800"/>
      <c r="E45" s="800"/>
      <c r="F45" s="800"/>
      <c r="G45" s="801" t="str">
        <f>IF(F45="","*",(F45*100)/E45)</f>
        <v>*</v>
      </c>
      <c r="H45" s="800"/>
    </row>
    <row r="46" spans="1:8" ht="15.75" hidden="1" customHeight="1" x14ac:dyDescent="0.2">
      <c r="A46" s="816"/>
      <c r="B46" s="800"/>
      <c r="C46" s="806"/>
      <c r="D46" s="800"/>
      <c r="E46" s="800"/>
      <c r="F46" s="800"/>
      <c r="G46" s="801" t="str">
        <f t="shared" ref="G46:G52" si="2">IF(F46="","*",(F46*100)/E46)</f>
        <v>*</v>
      </c>
      <c r="H46" s="800"/>
    </row>
    <row r="47" spans="1:8" ht="15.75" hidden="1" customHeight="1" x14ac:dyDescent="0.2">
      <c r="A47" s="807"/>
      <c r="B47" s="800"/>
      <c r="C47" s="806"/>
      <c r="D47" s="806"/>
      <c r="E47" s="800"/>
      <c r="F47" s="800"/>
      <c r="G47" s="801" t="str">
        <f t="shared" si="2"/>
        <v>*</v>
      </c>
      <c r="H47" s="800"/>
    </row>
    <row r="48" spans="1:8" ht="15.75" hidden="1" customHeight="1" x14ac:dyDescent="0.2">
      <c r="A48" s="807"/>
      <c r="B48" s="800"/>
      <c r="C48" s="806"/>
      <c r="D48" s="806"/>
      <c r="E48" s="800"/>
      <c r="F48" s="800"/>
      <c r="G48" s="801" t="str">
        <f t="shared" si="2"/>
        <v>*</v>
      </c>
      <c r="H48" s="800"/>
    </row>
    <row r="49" spans="1:8" ht="15.75" hidden="1" customHeight="1" x14ac:dyDescent="0.2">
      <c r="A49" s="807"/>
      <c r="B49" s="800"/>
      <c r="C49" s="806"/>
      <c r="D49" s="806"/>
      <c r="E49" s="800"/>
      <c r="F49" s="800"/>
      <c r="G49" s="801" t="str">
        <f t="shared" si="2"/>
        <v>*</v>
      </c>
      <c r="H49" s="800"/>
    </row>
    <row r="50" spans="1:8" ht="15.75" hidden="1" customHeight="1" x14ac:dyDescent="0.2">
      <c r="A50" s="807"/>
      <c r="B50" s="800"/>
      <c r="C50" s="806"/>
      <c r="D50" s="806"/>
      <c r="E50" s="800"/>
      <c r="F50" s="800"/>
      <c r="G50" s="801" t="str">
        <f t="shared" si="2"/>
        <v>*</v>
      </c>
      <c r="H50" s="800"/>
    </row>
    <row r="51" spans="1:8" ht="15.75" hidden="1" customHeight="1" x14ac:dyDescent="0.2">
      <c r="A51" s="807"/>
      <c r="B51" s="800"/>
      <c r="C51" s="806"/>
      <c r="D51" s="806"/>
      <c r="E51" s="800"/>
      <c r="F51" s="800"/>
      <c r="G51" s="801" t="str">
        <f t="shared" si="2"/>
        <v>*</v>
      </c>
      <c r="H51" s="800"/>
    </row>
    <row r="52" spans="1:8" ht="15.75" hidden="1" customHeight="1" x14ac:dyDescent="0.2">
      <c r="A52" s="816"/>
      <c r="B52" s="800"/>
      <c r="C52" s="806"/>
      <c r="D52" s="800"/>
      <c r="E52" s="800"/>
      <c r="F52" s="800"/>
      <c r="G52" s="801" t="str">
        <f t="shared" si="2"/>
        <v>*</v>
      </c>
      <c r="H52" s="800"/>
    </row>
    <row r="53" spans="1:8" ht="15.75" hidden="1" customHeight="1" x14ac:dyDescent="0.2">
      <c r="A53" s="816"/>
      <c r="B53" s="800"/>
      <c r="C53" s="806"/>
      <c r="D53" s="800"/>
      <c r="E53" s="800"/>
      <c r="F53" s="800"/>
      <c r="G53" s="801" t="str">
        <f>IF(F53="","*",(F53*100)/E53)</f>
        <v>*</v>
      </c>
      <c r="H53" s="800"/>
    </row>
    <row r="54" spans="1:8" ht="15.75" hidden="1" customHeight="1" x14ac:dyDescent="0.2">
      <c r="A54" s="807"/>
      <c r="B54" s="800"/>
      <c r="C54" s="806"/>
      <c r="D54" s="806"/>
      <c r="E54" s="800"/>
      <c r="F54" s="800"/>
      <c r="G54" s="801" t="str">
        <f t="shared" ref="G54:G55" si="3">IF(F54="","*",(F54*100)/E54)</f>
        <v>*</v>
      </c>
      <c r="H54" s="800"/>
    </row>
    <row r="55" spans="1:8" ht="15.75" hidden="1" customHeight="1" x14ac:dyDescent="0.2">
      <c r="A55" s="807"/>
      <c r="B55" s="800"/>
      <c r="C55" s="806"/>
      <c r="D55" s="806"/>
      <c r="E55" s="800"/>
      <c r="F55" s="800"/>
      <c r="G55" s="801" t="str">
        <f t="shared" si="3"/>
        <v>*</v>
      </c>
      <c r="H55" s="800"/>
    </row>
    <row r="56" spans="1:8" ht="15.75" hidden="1" customHeight="1" x14ac:dyDescent="0.2">
      <c r="A56" s="807"/>
      <c r="B56" s="800"/>
      <c r="C56" s="806"/>
      <c r="D56" s="806"/>
      <c r="E56" s="800"/>
      <c r="F56" s="800"/>
      <c r="G56" s="801" t="str">
        <f>IF(F56="","*",(F56*100)/E56)</f>
        <v>*</v>
      </c>
      <c r="H56" s="800"/>
    </row>
    <row r="57" spans="1:8" ht="15.75" hidden="1" customHeight="1" x14ac:dyDescent="0.2">
      <c r="A57" s="807"/>
      <c r="B57" s="800"/>
      <c r="C57" s="806"/>
      <c r="D57" s="806"/>
      <c r="E57" s="800"/>
      <c r="F57" s="800"/>
      <c r="G57" s="801" t="str">
        <f>IF(F57="","*",(F57*100)/E57)</f>
        <v>*</v>
      </c>
      <c r="H57" s="800"/>
    </row>
    <row r="58" spans="1:8" ht="15.75" hidden="1" customHeight="1" x14ac:dyDescent="0.2">
      <c r="A58" s="808"/>
      <c r="B58" s="809"/>
      <c r="C58" s="809"/>
      <c r="D58" s="809"/>
      <c r="E58" s="809"/>
      <c r="F58" s="809"/>
      <c r="G58" s="801" t="str">
        <f t="shared" si="0"/>
        <v>*</v>
      </c>
      <c r="H58" s="800"/>
    </row>
    <row r="59" spans="1:8" ht="12.75" x14ac:dyDescent="0.2"/>
    <row r="60" spans="1:8" ht="12.75" x14ac:dyDescent="0.2"/>
    <row r="61" spans="1:8" ht="12.75" x14ac:dyDescent="0.2"/>
    <row r="62" spans="1:8" ht="12.75" x14ac:dyDescent="0.2"/>
    <row r="63" spans="1:8" ht="12.75" x14ac:dyDescent="0.2">
      <c r="F63" s="811" t="s">
        <v>678</v>
      </c>
    </row>
    <row r="64" spans="1:8" ht="12.75" x14ac:dyDescent="0.2">
      <c r="F64" s="811" t="s">
        <v>679</v>
      </c>
    </row>
    <row r="65" spans="6:8" ht="12.75" x14ac:dyDescent="0.2">
      <c r="F65" s="811" t="s">
        <v>680</v>
      </c>
    </row>
    <row r="66" spans="6:8" ht="12.75" x14ac:dyDescent="0.2"/>
    <row r="67" spans="6:8" ht="12.75" x14ac:dyDescent="0.2"/>
    <row r="68" spans="6:8" ht="12.75" x14ac:dyDescent="0.2"/>
    <row r="69" spans="6:8" ht="12.75" x14ac:dyDescent="0.2"/>
    <row r="70" spans="6:8" ht="12.75" x14ac:dyDescent="0.2">
      <c r="H70" s="802"/>
    </row>
    <row r="71" spans="6:8" ht="12.75" x14ac:dyDescent="0.2"/>
    <row r="72" spans="6:8" ht="12.75" x14ac:dyDescent="0.2"/>
    <row r="73" spans="6:8" ht="12.75" x14ac:dyDescent="0.2"/>
    <row r="74" spans="6:8" ht="12.75" x14ac:dyDescent="0.2"/>
    <row r="75" spans="6:8" ht="12.75" x14ac:dyDescent="0.2"/>
    <row r="76" spans="6:8" ht="12.75" x14ac:dyDescent="0.2"/>
    <row r="77" spans="6:8" ht="12.75" x14ac:dyDescent="0.2"/>
    <row r="78" spans="6:8" ht="12.75" x14ac:dyDescent="0.2"/>
    <row r="79" spans="6:8" ht="12.75" x14ac:dyDescent="0.2"/>
    <row r="80" spans="6:8" ht="12.75" x14ac:dyDescent="0.2"/>
    <row r="81" spans="2:8" s="810" customFormat="1" ht="12.75" x14ac:dyDescent="0.2">
      <c r="B81" s="811"/>
      <c r="C81" s="811"/>
      <c r="D81" s="811"/>
      <c r="E81" s="811"/>
      <c r="F81" s="811"/>
      <c r="G81" s="811"/>
      <c r="H81" s="812"/>
    </row>
    <row r="82" spans="2:8" s="810" customFormat="1" ht="12.75" x14ac:dyDescent="0.2">
      <c r="B82" s="811"/>
      <c r="C82" s="811"/>
      <c r="D82" s="811"/>
      <c r="E82" s="811"/>
      <c r="F82" s="811"/>
      <c r="G82" s="811"/>
      <c r="H82" s="812"/>
    </row>
    <row r="83" spans="2:8" s="810" customFormat="1" ht="12.75" x14ac:dyDescent="0.2">
      <c r="B83" s="811"/>
      <c r="C83" s="811"/>
      <c r="D83" s="811"/>
      <c r="E83" s="811"/>
      <c r="F83" s="811"/>
      <c r="G83" s="811"/>
      <c r="H83" s="812"/>
    </row>
    <row r="84" spans="2:8" s="810" customFormat="1" ht="12.75" x14ac:dyDescent="0.2">
      <c r="B84" s="811"/>
      <c r="C84" s="811"/>
      <c r="D84" s="811"/>
      <c r="E84" s="811"/>
      <c r="F84" s="811"/>
      <c r="G84" s="811"/>
      <c r="H84" s="812"/>
    </row>
    <row r="85" spans="2:8" s="810" customFormat="1" ht="12.75" x14ac:dyDescent="0.2">
      <c r="B85" s="811"/>
      <c r="C85" s="811"/>
      <c r="D85" s="811"/>
      <c r="E85" s="811"/>
      <c r="F85" s="811"/>
      <c r="G85" s="811"/>
      <c r="H85" s="812"/>
    </row>
    <row r="86" spans="2:8" s="810" customFormat="1" ht="12.75" x14ac:dyDescent="0.2">
      <c r="B86" s="811"/>
      <c r="C86" s="811"/>
      <c r="D86" s="811"/>
      <c r="E86" s="811"/>
      <c r="F86" s="811"/>
      <c r="G86" s="811"/>
      <c r="H86" s="812"/>
    </row>
    <row r="87" spans="2:8" s="810" customFormat="1" ht="12.75" x14ac:dyDescent="0.2">
      <c r="B87" s="811"/>
      <c r="C87" s="811"/>
      <c r="D87" s="811"/>
      <c r="E87" s="811"/>
      <c r="F87" s="811"/>
      <c r="G87" s="811"/>
      <c r="H87" s="812"/>
    </row>
    <row r="88" spans="2:8" s="810" customFormat="1" ht="12.75" x14ac:dyDescent="0.2">
      <c r="B88" s="811"/>
      <c r="C88" s="811"/>
      <c r="D88" s="811"/>
      <c r="E88" s="811"/>
      <c r="F88" s="811"/>
      <c r="G88" s="811"/>
      <c r="H88" s="812"/>
    </row>
    <row r="89" spans="2:8" s="810" customFormat="1" ht="12.75" x14ac:dyDescent="0.2">
      <c r="B89" s="811"/>
      <c r="C89" s="811"/>
      <c r="D89" s="811"/>
      <c r="E89" s="811"/>
      <c r="F89" s="811"/>
      <c r="G89" s="811"/>
      <c r="H89" s="812"/>
    </row>
    <row r="90" spans="2:8" s="810" customFormat="1" ht="12.75" x14ac:dyDescent="0.2">
      <c r="B90" s="811"/>
      <c r="C90" s="811"/>
      <c r="D90" s="811"/>
      <c r="E90" s="811"/>
      <c r="F90" s="811"/>
      <c r="G90" s="811"/>
      <c r="H90" s="812"/>
    </row>
    <row r="91" spans="2:8" s="810" customFormat="1" ht="12.75" x14ac:dyDescent="0.2">
      <c r="B91" s="811"/>
      <c r="C91" s="811"/>
      <c r="D91" s="811"/>
      <c r="E91" s="811"/>
      <c r="F91" s="811"/>
      <c r="G91" s="811"/>
      <c r="H91" s="812"/>
    </row>
    <row r="92" spans="2:8" s="810" customFormat="1" ht="12.75" x14ac:dyDescent="0.2">
      <c r="B92" s="811"/>
      <c r="C92" s="811"/>
      <c r="D92" s="811"/>
      <c r="E92" s="811"/>
      <c r="F92" s="811"/>
      <c r="G92" s="811"/>
      <c r="H92" s="812"/>
    </row>
    <row r="93" spans="2:8" s="810" customFormat="1" ht="12.75" x14ac:dyDescent="0.2">
      <c r="B93" s="811"/>
      <c r="C93" s="811"/>
      <c r="D93" s="811"/>
      <c r="E93" s="811"/>
      <c r="F93" s="811"/>
      <c r="G93" s="811"/>
      <c r="H93" s="812"/>
    </row>
    <row r="94" spans="2:8" s="810" customFormat="1" ht="12.75" x14ac:dyDescent="0.2">
      <c r="B94" s="811"/>
      <c r="C94" s="811"/>
      <c r="D94" s="811"/>
      <c r="E94" s="811"/>
      <c r="F94" s="811"/>
      <c r="G94" s="811"/>
      <c r="H94" s="812"/>
    </row>
    <row r="95" spans="2:8" s="810" customFormat="1" ht="12.75" x14ac:dyDescent="0.2">
      <c r="B95" s="811"/>
      <c r="C95" s="811"/>
      <c r="D95" s="811"/>
      <c r="E95" s="811"/>
      <c r="F95" s="811"/>
      <c r="G95" s="811"/>
      <c r="H95" s="812"/>
    </row>
    <row r="96" spans="2:8" s="810" customFormat="1" ht="12.75" x14ac:dyDescent="0.2">
      <c r="B96" s="811"/>
      <c r="C96" s="811"/>
      <c r="D96" s="811"/>
      <c r="E96" s="811"/>
      <c r="F96" s="811"/>
      <c r="G96" s="811"/>
      <c r="H96" s="812"/>
    </row>
    <row r="97" spans="2:8" s="810" customFormat="1" ht="12.75" x14ac:dyDescent="0.2">
      <c r="B97" s="811"/>
      <c r="C97" s="811"/>
      <c r="D97" s="811"/>
      <c r="E97" s="811"/>
      <c r="F97" s="811"/>
      <c r="G97" s="811"/>
      <c r="H97" s="812"/>
    </row>
    <row r="98" spans="2:8" s="810" customFormat="1" ht="12.75" x14ac:dyDescent="0.2">
      <c r="B98" s="811"/>
      <c r="C98" s="811"/>
      <c r="D98" s="811"/>
      <c r="E98" s="811"/>
      <c r="F98" s="811"/>
      <c r="G98" s="811"/>
      <c r="H98" s="812"/>
    </row>
    <row r="200" spans="1:7" s="812" customFormat="1" ht="12.75" hidden="1" x14ac:dyDescent="0.2">
      <c r="A200" s="810"/>
      <c r="B200" s="811"/>
      <c r="C200" s="811"/>
      <c r="D200" s="811"/>
      <c r="E200" s="811"/>
      <c r="F200" s="811"/>
      <c r="G200" s="811"/>
    </row>
    <row r="201" spans="1:7" s="812" customFormat="1" ht="12.75" hidden="1" x14ac:dyDescent="0.2">
      <c r="A201" s="810"/>
      <c r="B201" s="811"/>
      <c r="C201" s="811"/>
      <c r="D201" s="811"/>
      <c r="E201" s="811"/>
      <c r="F201" s="811"/>
      <c r="G201" s="811"/>
    </row>
  </sheetData>
  <sheetProtection formatCells="0" formatColumns="0" formatRows="0"/>
  <mergeCells count="9">
    <mergeCell ref="A7:A15"/>
    <mergeCell ref="B7:D7"/>
    <mergeCell ref="A1:C6"/>
    <mergeCell ref="D1:H1"/>
    <mergeCell ref="D2:H2"/>
    <mergeCell ref="D3:H3"/>
    <mergeCell ref="D4:H4"/>
    <mergeCell ref="D5:H5"/>
    <mergeCell ref="D6:H6"/>
  </mergeCells>
  <conditionalFormatting sqref="B18:B20">
    <cfRule type="cellIs" dxfId="469" priority="49" operator="equal">
      <formula>"MB"</formula>
    </cfRule>
    <cfRule type="cellIs" dxfId="468" priority="50" operator="equal">
      <formula>"MDL"</formula>
    </cfRule>
    <cfRule type="cellIs" dxfId="467" priority="51" operator="equal">
      <formula>"PQL"</formula>
    </cfRule>
    <cfRule type="cellIs" dxfId="466" priority="52" operator="equal">
      <formula>"LCSD"</formula>
    </cfRule>
    <cfRule type="cellIs" dxfId="465" priority="53" operator="equal">
      <formula>"LCS"</formula>
    </cfRule>
  </conditionalFormatting>
  <conditionalFormatting sqref="B19:B40">
    <cfRule type="cellIs" dxfId="464" priority="1" operator="equal">
      <formula>"LCS2"</formula>
    </cfRule>
    <cfRule type="cellIs" dxfId="463" priority="2" operator="equal">
      <formula>"MSD"</formula>
    </cfRule>
    <cfRule type="cellIs" dxfId="462" priority="3" operator="equal">
      <formula>"MB"</formula>
    </cfRule>
    <cfRule type="cellIs" dxfId="461" priority="4" operator="equal">
      <formula>"MSD"</formula>
    </cfRule>
    <cfRule type="cellIs" dxfId="460" priority="5" operator="equal">
      <formula>"MS"</formula>
    </cfRule>
    <cfRule type="cellIs" dxfId="459" priority="6" operator="equal">
      <formula>"MDL"</formula>
    </cfRule>
    <cfRule type="cellIs" dxfId="458" priority="7" operator="equal">
      <formula>"PQL"</formula>
    </cfRule>
    <cfRule type="cellIs" dxfId="457" priority="8" operator="equal">
      <formula>"LCS2"</formula>
    </cfRule>
    <cfRule type="cellIs" dxfId="456" priority="9" operator="equal">
      <formula>"LCSD"</formula>
    </cfRule>
    <cfRule type="cellIs" dxfId="455" priority="10" operator="equal">
      <formula>"LCS"</formula>
    </cfRule>
    <cfRule type="cellIs" dxfId="454" priority="11" operator="equal">
      <formula>"LCS"</formula>
    </cfRule>
    <cfRule type="cellIs" dxfId="453" priority="12" operator="equal">
      <formula>"BLANK"</formula>
    </cfRule>
  </conditionalFormatting>
  <conditionalFormatting sqref="B39:B40">
    <cfRule type="cellIs" dxfId="452" priority="13" operator="equal">
      <formula>"White"</formula>
    </cfRule>
    <cfRule type="cellIs" dxfId="451" priority="14" operator="equal">
      <formula>"Standard"</formula>
    </cfRule>
    <cfRule type="cellIs" dxfId="450" priority="15" operator="equal">
      <formula>"Duplicate"</formula>
    </cfRule>
    <cfRule type="cellIs" dxfId="449" priority="16" operator="equal">
      <formula>"ESTANDAR"</formula>
    </cfRule>
    <cfRule type="cellIs" dxfId="448" priority="17" operator="equal">
      <formula>"BLANCO"</formula>
    </cfRule>
    <cfRule type="cellIs" dxfId="447" priority="18" operator="equal">
      <formula>"PATRÓN"</formula>
    </cfRule>
    <cfRule type="cellIs" dxfId="446" priority="19" operator="equal">
      <formula>"DUPLICADO"</formula>
    </cfRule>
  </conditionalFormatting>
  <conditionalFormatting sqref="F17:F58">
    <cfRule type="cellIs" dxfId="445" priority="54" operator="between">
      <formula>20</formula>
      <formula>80</formula>
    </cfRule>
    <cfRule type="cellIs" dxfId="444" priority="55" operator="equal">
      <formula>81</formula>
    </cfRule>
    <cfRule type="cellIs" dxfId="443" priority="56" operator="greaterThan">
      <formula>81</formula>
    </cfRule>
    <cfRule type="cellIs" dxfId="442" priority="57" operator="equal">
      <formula>19</formula>
    </cfRule>
    <cfRule type="cellIs" dxfId="441" priority="58" operator="lessThan">
      <formula>19</formula>
    </cfRule>
  </conditionalFormatting>
  <conditionalFormatting sqref="G17:G58">
    <cfRule type="cellIs" dxfId="440" priority="59" operator="lessThan">
      <formula>20</formula>
    </cfRule>
  </conditionalFormatting>
  <dataValidations count="1">
    <dataValidation type="list" allowBlank="1" showInputMessage="1" showErrorMessage="1" sqref="C17:C58" xr:uid="{3F0950FE-AC69-4208-B3B6-5660EBECCE1E}">
      <formula1>$F$63:$F$65</formula1>
    </dataValidation>
  </dataValidations>
  <pageMargins left="0.7" right="0.7" top="0.75" bottom="0.75" header="0.3" footer="0.3"/>
  <pageSetup scale="78" fitToHeight="0" orientation="portrait" r:id="rId1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AD21-CF8E-4D0F-9C34-7B992858909E}">
  <sheetPr>
    <tabColor rgb="FF92D050"/>
  </sheetPr>
  <dimension ref="A1:R29"/>
  <sheetViews>
    <sheetView workbookViewId="0">
      <selection activeCell="E19" sqref="E19"/>
    </sheetView>
  </sheetViews>
  <sheetFormatPr baseColWidth="10" defaultColWidth="0" defaultRowHeight="15" x14ac:dyDescent="0.25"/>
  <cols>
    <col min="1" max="6" width="13.33203125" style="728" customWidth="1"/>
    <col min="7" max="7" width="19.33203125" style="728" customWidth="1"/>
    <col min="8" max="8" width="13.33203125" style="728" customWidth="1"/>
    <col min="9" max="9" width="19.6640625" style="728" customWidth="1"/>
    <col min="10" max="11" width="13.33203125" style="728" customWidth="1"/>
    <col min="12" max="12" width="26.6640625" style="729" bestFit="1" customWidth="1"/>
    <col min="13" max="13" width="24.83203125" style="728" customWidth="1"/>
    <col min="14" max="14" width="4.6640625" style="727" customWidth="1"/>
    <col min="15" max="18" width="0" style="727" hidden="1" customWidth="1"/>
    <col min="19" max="16384" width="13.33203125" style="727" hidden="1"/>
  </cols>
  <sheetData>
    <row r="1" spans="1:15" x14ac:dyDescent="0.25">
      <c r="A1" s="1299" t="e" vm="4">
        <v>#VALUE!</v>
      </c>
      <c r="B1" s="1300"/>
      <c r="C1" s="1300"/>
      <c r="D1" s="1305" t="s">
        <v>170</v>
      </c>
      <c r="E1" s="1306"/>
      <c r="F1" s="1306"/>
      <c r="G1" s="1306"/>
      <c r="H1" s="1306"/>
      <c r="I1" s="1306"/>
      <c r="J1" s="1306"/>
      <c r="K1" s="1306"/>
      <c r="L1" s="1306"/>
      <c r="M1" s="1307"/>
    </row>
    <row r="2" spans="1:15" x14ac:dyDescent="0.25">
      <c r="A2" s="1301"/>
      <c r="B2" s="1302"/>
      <c r="C2" s="1302"/>
      <c r="D2" s="1308" t="s">
        <v>654</v>
      </c>
      <c r="E2" s="1309"/>
      <c r="F2" s="1309"/>
      <c r="G2" s="1309"/>
      <c r="H2" s="1309"/>
      <c r="I2" s="1309"/>
      <c r="J2" s="1309"/>
      <c r="K2" s="1309"/>
      <c r="L2" s="1309"/>
      <c r="M2" s="1310"/>
    </row>
    <row r="3" spans="1:15" x14ac:dyDescent="0.25">
      <c r="A3" s="1301"/>
      <c r="B3" s="1302"/>
      <c r="C3" s="1302"/>
      <c r="D3" s="1308" t="s">
        <v>655</v>
      </c>
      <c r="E3" s="1309"/>
      <c r="F3" s="1309"/>
      <c r="G3" s="1309"/>
      <c r="H3" s="1309"/>
      <c r="I3" s="1309"/>
      <c r="J3" s="1309"/>
      <c r="K3" s="1309"/>
      <c r="L3" s="1309"/>
      <c r="M3" s="1310"/>
    </row>
    <row r="4" spans="1:15" x14ac:dyDescent="0.25">
      <c r="A4" s="1301"/>
      <c r="B4" s="1302"/>
      <c r="C4" s="1302"/>
      <c r="D4" s="1308" t="s">
        <v>656</v>
      </c>
      <c r="E4" s="1309"/>
      <c r="F4" s="1309"/>
      <c r="G4" s="1309"/>
      <c r="H4" s="1309"/>
      <c r="I4" s="1309"/>
      <c r="J4" s="1309"/>
      <c r="K4" s="1309"/>
      <c r="L4" s="1309"/>
      <c r="M4" s="1310"/>
    </row>
    <row r="5" spans="1:15" x14ac:dyDescent="0.25">
      <c r="A5" s="1301"/>
      <c r="B5" s="1302"/>
      <c r="C5" s="1302"/>
      <c r="D5" s="1311" t="s">
        <v>657</v>
      </c>
      <c r="E5" s="1312"/>
      <c r="F5" s="1312"/>
      <c r="G5" s="1312"/>
      <c r="H5" s="1312"/>
      <c r="I5" s="1312"/>
      <c r="J5" s="1312"/>
      <c r="K5" s="1312"/>
      <c r="L5" s="1312"/>
      <c r="M5" s="1313"/>
    </row>
    <row r="6" spans="1:15" ht="15.75" thickBot="1" x14ac:dyDescent="0.3">
      <c r="A6" s="1303"/>
      <c r="B6" s="1304"/>
      <c r="C6" s="1304"/>
      <c r="D6" s="1314" t="s">
        <v>658</v>
      </c>
      <c r="E6" s="1315"/>
      <c r="F6" s="1315"/>
      <c r="G6" s="1315"/>
      <c r="H6" s="1315"/>
      <c r="I6" s="1315"/>
      <c r="J6" s="1315"/>
      <c r="K6" s="1315"/>
      <c r="L6" s="1315"/>
      <c r="M6" s="1316"/>
    </row>
    <row r="7" spans="1:15" ht="15.75" thickBot="1" x14ac:dyDescent="0.3"/>
    <row r="8" spans="1:15" x14ac:dyDescent="0.25">
      <c r="A8" s="1292" t="s">
        <v>255</v>
      </c>
      <c r="B8" s="1294" t="s">
        <v>681</v>
      </c>
      <c r="C8" s="1295"/>
      <c r="D8" s="1295"/>
      <c r="E8" s="1295" t="s">
        <v>682</v>
      </c>
      <c r="F8" s="1295"/>
      <c r="G8" s="1296"/>
      <c r="H8" s="1294" t="s">
        <v>683</v>
      </c>
      <c r="I8" s="1295"/>
      <c r="J8" s="1295" t="s">
        <v>684</v>
      </c>
      <c r="K8" s="1295"/>
      <c r="L8" s="1297" t="s">
        <v>685</v>
      </c>
      <c r="M8" s="1290" t="s">
        <v>686</v>
      </c>
    </row>
    <row r="9" spans="1:15" s="733" customFormat="1" ht="30" x14ac:dyDescent="0.2">
      <c r="A9" s="1293"/>
      <c r="B9" s="730" t="s">
        <v>687</v>
      </c>
      <c r="C9" s="731" t="s">
        <v>688</v>
      </c>
      <c r="D9" s="731" t="s">
        <v>689</v>
      </c>
      <c r="E9" s="731" t="s">
        <v>690</v>
      </c>
      <c r="F9" s="731" t="s">
        <v>691</v>
      </c>
      <c r="G9" s="732" t="s">
        <v>692</v>
      </c>
      <c r="H9" s="730" t="s">
        <v>687</v>
      </c>
      <c r="I9" s="731" t="s">
        <v>693</v>
      </c>
      <c r="J9" s="731" t="s">
        <v>53</v>
      </c>
      <c r="K9" s="731" t="s">
        <v>54</v>
      </c>
      <c r="L9" s="1298"/>
      <c r="M9" s="1291"/>
    </row>
    <row r="10" spans="1:15" s="739" customFormat="1" ht="28.15" customHeight="1" x14ac:dyDescent="0.2">
      <c r="A10" s="734">
        <v>45580</v>
      </c>
      <c r="B10" s="735">
        <v>121</v>
      </c>
      <c r="C10" s="736">
        <v>15</v>
      </c>
      <c r="D10" s="736">
        <v>15</v>
      </c>
      <c r="E10" s="736" t="s">
        <v>694</v>
      </c>
      <c r="F10" s="736" t="s">
        <v>695</v>
      </c>
      <c r="G10" s="737" t="s">
        <v>696</v>
      </c>
      <c r="H10" s="735">
        <v>60</v>
      </c>
      <c r="I10" s="736" t="s">
        <v>697</v>
      </c>
      <c r="J10" s="736"/>
      <c r="K10" s="736"/>
      <c r="L10" s="738" t="s">
        <v>698</v>
      </c>
      <c r="M10" s="737" t="s">
        <v>699</v>
      </c>
      <c r="O10" s="740" t="s">
        <v>696</v>
      </c>
    </row>
    <row r="11" spans="1:15" s="739" customFormat="1" ht="27" customHeight="1" x14ac:dyDescent="0.2">
      <c r="A11" s="734">
        <v>45580</v>
      </c>
      <c r="B11" s="735">
        <v>0</v>
      </c>
      <c r="C11" s="736">
        <v>0</v>
      </c>
      <c r="D11" s="736">
        <v>0</v>
      </c>
      <c r="E11" s="736" t="s">
        <v>694</v>
      </c>
      <c r="F11" s="736" t="s">
        <v>695</v>
      </c>
      <c r="G11" s="737" t="s">
        <v>700</v>
      </c>
      <c r="H11" s="735">
        <v>60</v>
      </c>
      <c r="I11" s="736" t="s">
        <v>701</v>
      </c>
      <c r="J11" s="736"/>
      <c r="K11" s="736"/>
      <c r="L11" s="738" t="s">
        <v>702</v>
      </c>
      <c r="M11" s="737" t="s">
        <v>699</v>
      </c>
      <c r="O11" s="740" t="s">
        <v>700</v>
      </c>
    </row>
    <row r="12" spans="1:15" s="739" customFormat="1" ht="28.9" customHeight="1" x14ac:dyDescent="0.2">
      <c r="A12" s="734">
        <v>45580</v>
      </c>
      <c r="B12" s="735">
        <v>121</v>
      </c>
      <c r="C12" s="736">
        <v>15</v>
      </c>
      <c r="D12" s="736">
        <v>15</v>
      </c>
      <c r="E12" s="736" t="s">
        <v>694</v>
      </c>
      <c r="F12" s="736" t="s">
        <v>695</v>
      </c>
      <c r="G12" s="737" t="s">
        <v>696</v>
      </c>
      <c r="H12" s="735">
        <v>60</v>
      </c>
      <c r="I12" s="736" t="s">
        <v>701</v>
      </c>
      <c r="J12" s="736"/>
      <c r="K12" s="736"/>
      <c r="L12" s="738" t="s">
        <v>703</v>
      </c>
      <c r="M12" s="737" t="s">
        <v>699</v>
      </c>
      <c r="O12" s="739" t="s">
        <v>699</v>
      </c>
    </row>
    <row r="13" spans="1:15" s="739" customFormat="1" ht="30.75" customHeight="1" x14ac:dyDescent="0.2">
      <c r="A13" s="741"/>
      <c r="B13" s="735"/>
      <c r="C13" s="736"/>
      <c r="D13" s="736"/>
      <c r="E13" s="736"/>
      <c r="F13" s="736"/>
      <c r="G13" s="737"/>
      <c r="H13" s="735"/>
      <c r="I13" s="736"/>
      <c r="J13" s="736"/>
      <c r="K13" s="736"/>
      <c r="L13" s="738"/>
      <c r="M13" s="737"/>
      <c r="O13" s="739" t="s">
        <v>704</v>
      </c>
    </row>
    <row r="14" spans="1:15" s="739" customFormat="1" ht="30.75" customHeight="1" x14ac:dyDescent="0.2">
      <c r="A14" s="741"/>
      <c r="B14" s="735"/>
      <c r="C14" s="736"/>
      <c r="D14" s="736"/>
      <c r="E14" s="736"/>
      <c r="F14" s="736"/>
      <c r="G14" s="737"/>
      <c r="H14" s="735"/>
      <c r="I14" s="736"/>
      <c r="J14" s="736"/>
      <c r="K14" s="736"/>
      <c r="L14" s="738"/>
      <c r="M14" s="737"/>
    </row>
    <row r="15" spans="1:15" s="739" customFormat="1" ht="30.75" customHeight="1" x14ac:dyDescent="0.2">
      <c r="A15" s="741"/>
      <c r="B15" s="735"/>
      <c r="C15" s="736"/>
      <c r="D15" s="736"/>
      <c r="E15" s="736"/>
      <c r="F15" s="736"/>
      <c r="G15" s="737"/>
      <c r="H15" s="735"/>
      <c r="I15" s="736"/>
      <c r="J15" s="736"/>
      <c r="K15" s="736"/>
      <c r="L15" s="738"/>
      <c r="M15" s="737"/>
    </row>
    <row r="16" spans="1:15" s="739" customFormat="1" ht="30.75" customHeight="1" x14ac:dyDescent="0.2">
      <c r="A16" s="741"/>
      <c r="B16" s="735"/>
      <c r="C16" s="736"/>
      <c r="D16" s="736"/>
      <c r="E16" s="736"/>
      <c r="F16" s="736"/>
      <c r="G16" s="737"/>
      <c r="H16" s="735"/>
      <c r="I16" s="736"/>
      <c r="J16" s="736"/>
      <c r="K16" s="736"/>
      <c r="L16" s="738"/>
      <c r="M16" s="737"/>
    </row>
    <row r="17" spans="1:13" s="739" customFormat="1" ht="30.75" customHeight="1" x14ac:dyDescent="0.2">
      <c r="A17" s="741"/>
      <c r="B17" s="735"/>
      <c r="C17" s="736"/>
      <c r="D17" s="736"/>
      <c r="E17" s="736"/>
      <c r="F17" s="736"/>
      <c r="G17" s="737"/>
      <c r="H17" s="735"/>
      <c r="I17" s="736"/>
      <c r="J17" s="736"/>
      <c r="K17" s="736"/>
      <c r="L17" s="738"/>
      <c r="M17" s="737"/>
    </row>
    <row r="18" spans="1:13" s="739" customFormat="1" ht="30.75" customHeight="1" x14ac:dyDescent="0.2">
      <c r="A18" s="741"/>
      <c r="B18" s="735"/>
      <c r="C18" s="736"/>
      <c r="D18" s="736"/>
      <c r="E18" s="736"/>
      <c r="F18" s="736"/>
      <c r="G18" s="737"/>
      <c r="H18" s="735"/>
      <c r="I18" s="736"/>
      <c r="J18" s="736"/>
      <c r="K18" s="736"/>
      <c r="L18" s="738"/>
      <c r="M18" s="737"/>
    </row>
    <row r="19" spans="1:13" s="739" customFormat="1" ht="30.75" customHeight="1" x14ac:dyDescent="0.2">
      <c r="A19" s="741"/>
      <c r="B19" s="735"/>
      <c r="C19" s="736"/>
      <c r="D19" s="736"/>
      <c r="E19" s="736"/>
      <c r="F19" s="736"/>
      <c r="G19" s="737"/>
      <c r="H19" s="735"/>
      <c r="I19" s="736"/>
      <c r="J19" s="736"/>
      <c r="K19" s="736"/>
      <c r="L19" s="738"/>
      <c r="M19" s="737"/>
    </row>
    <row r="20" spans="1:13" s="739" customFormat="1" ht="30.75" customHeight="1" x14ac:dyDescent="0.2">
      <c r="A20" s="741"/>
      <c r="B20" s="735"/>
      <c r="C20" s="736"/>
      <c r="D20" s="736"/>
      <c r="E20" s="736"/>
      <c r="F20" s="736"/>
      <c r="G20" s="737"/>
      <c r="H20" s="735"/>
      <c r="I20" s="736"/>
      <c r="J20" s="736"/>
      <c r="K20" s="736"/>
      <c r="L20" s="738"/>
      <c r="M20" s="737"/>
    </row>
    <row r="21" spans="1:13" s="739" customFormat="1" ht="30.75" customHeight="1" x14ac:dyDescent="0.2">
      <c r="A21" s="741"/>
      <c r="B21" s="735"/>
      <c r="C21" s="736"/>
      <c r="D21" s="736"/>
      <c r="E21" s="736"/>
      <c r="F21" s="736"/>
      <c r="G21" s="737"/>
      <c r="H21" s="735"/>
      <c r="I21" s="736"/>
      <c r="J21" s="736"/>
      <c r="K21" s="736"/>
      <c r="L21" s="738"/>
      <c r="M21" s="737"/>
    </row>
    <row r="22" spans="1:13" s="739" customFormat="1" ht="30.75" customHeight="1" x14ac:dyDescent="0.2">
      <c r="A22" s="741"/>
      <c r="B22" s="735"/>
      <c r="C22" s="736"/>
      <c r="D22" s="736"/>
      <c r="E22" s="736"/>
      <c r="F22" s="736"/>
      <c r="G22" s="737"/>
      <c r="H22" s="735"/>
      <c r="I22" s="736"/>
      <c r="J22" s="736"/>
      <c r="K22" s="736"/>
      <c r="L22" s="738"/>
      <c r="M22" s="737"/>
    </row>
    <row r="23" spans="1:13" s="739" customFormat="1" ht="30.75" customHeight="1" x14ac:dyDescent="0.2">
      <c r="A23" s="741"/>
      <c r="B23" s="735"/>
      <c r="C23" s="736"/>
      <c r="D23" s="736"/>
      <c r="E23" s="736"/>
      <c r="F23" s="736"/>
      <c r="G23" s="737"/>
      <c r="H23" s="735"/>
      <c r="I23" s="736"/>
      <c r="J23" s="736"/>
      <c r="K23" s="736"/>
      <c r="L23" s="738"/>
      <c r="M23" s="737"/>
    </row>
    <row r="24" spans="1:13" s="739" customFormat="1" ht="30.75" customHeight="1" x14ac:dyDescent="0.2">
      <c r="A24" s="741"/>
      <c r="B24" s="735"/>
      <c r="C24" s="736"/>
      <c r="D24" s="736"/>
      <c r="E24" s="736"/>
      <c r="F24" s="736"/>
      <c r="G24" s="737"/>
      <c r="H24" s="735"/>
      <c r="I24" s="736"/>
      <c r="J24" s="736"/>
      <c r="K24" s="736"/>
      <c r="L24" s="738"/>
      <c r="M24" s="737"/>
    </row>
    <row r="25" spans="1:13" s="739" customFormat="1" ht="30.75" customHeight="1" x14ac:dyDescent="0.2">
      <c r="A25" s="741"/>
      <c r="B25" s="735"/>
      <c r="C25" s="736"/>
      <c r="D25" s="736"/>
      <c r="E25" s="736"/>
      <c r="F25" s="736"/>
      <c r="G25" s="737"/>
      <c r="H25" s="735"/>
      <c r="I25" s="736"/>
      <c r="J25" s="736"/>
      <c r="K25" s="736"/>
      <c r="L25" s="738"/>
      <c r="M25" s="737"/>
    </row>
    <row r="26" spans="1:13" s="739" customFormat="1" ht="30.75" customHeight="1" x14ac:dyDescent="0.2">
      <c r="A26" s="741"/>
      <c r="B26" s="735"/>
      <c r="C26" s="736"/>
      <c r="D26" s="736"/>
      <c r="E26" s="736"/>
      <c r="F26" s="736"/>
      <c r="G26" s="737"/>
      <c r="H26" s="735"/>
      <c r="I26" s="736"/>
      <c r="J26" s="736"/>
      <c r="K26" s="736"/>
      <c r="L26" s="738"/>
      <c r="M26" s="737"/>
    </row>
    <row r="27" spans="1:13" s="739" customFormat="1" ht="30.75" customHeight="1" x14ac:dyDescent="0.2">
      <c r="A27" s="741"/>
      <c r="B27" s="735"/>
      <c r="C27" s="736"/>
      <c r="D27" s="736"/>
      <c r="E27" s="736"/>
      <c r="F27" s="736"/>
      <c r="G27" s="737"/>
      <c r="H27" s="735"/>
      <c r="I27" s="736"/>
      <c r="J27" s="736"/>
      <c r="K27" s="736"/>
      <c r="L27" s="738"/>
      <c r="M27" s="737"/>
    </row>
    <row r="28" spans="1:13" s="739" customFormat="1" ht="31.15" customHeight="1" x14ac:dyDescent="0.2">
      <c r="A28" s="741"/>
      <c r="B28" s="735"/>
      <c r="C28" s="736"/>
      <c r="D28" s="736"/>
      <c r="E28" s="736"/>
      <c r="F28" s="736"/>
      <c r="G28" s="737"/>
      <c r="H28" s="735"/>
      <c r="I28" s="736"/>
      <c r="J28" s="736"/>
      <c r="K28" s="736"/>
      <c r="L28" s="738"/>
      <c r="M28" s="737"/>
    </row>
    <row r="29" spans="1:13" s="739" customFormat="1" ht="23.45" customHeight="1" thickBot="1" x14ac:dyDescent="0.25">
      <c r="A29" s="742"/>
      <c r="B29" s="743"/>
      <c r="C29" s="744"/>
      <c r="D29" s="744"/>
      <c r="E29" s="744"/>
      <c r="F29" s="744"/>
      <c r="G29" s="745"/>
      <c r="H29" s="743"/>
      <c r="I29" s="744"/>
      <c r="J29" s="744"/>
      <c r="K29" s="744"/>
      <c r="L29" s="746"/>
      <c r="M29" s="745"/>
    </row>
  </sheetData>
  <mergeCells count="14">
    <mergeCell ref="A1:C6"/>
    <mergeCell ref="D1:M1"/>
    <mergeCell ref="D2:M2"/>
    <mergeCell ref="D3:M3"/>
    <mergeCell ref="D4:M4"/>
    <mergeCell ref="D5:M5"/>
    <mergeCell ref="D6:M6"/>
    <mergeCell ref="M8:M9"/>
    <mergeCell ref="A8:A9"/>
    <mergeCell ref="B8:D8"/>
    <mergeCell ref="E8:G8"/>
    <mergeCell ref="H8:I8"/>
    <mergeCell ref="J8:K8"/>
    <mergeCell ref="L8:L9"/>
  </mergeCells>
  <conditionalFormatting sqref="G10:G29">
    <cfRule type="containsText" dxfId="439" priority="2" operator="containsText" text="YELLOW">
      <formula>NOT(ISERROR(SEARCH("YELLOW",G10)))</formula>
    </cfRule>
    <cfRule type="cellIs" dxfId="438" priority="3" operator="equal">
      <formula>"PINK"</formula>
    </cfRule>
  </conditionalFormatting>
  <conditionalFormatting sqref="M10:M29">
    <cfRule type="containsText" dxfId="437" priority="1" operator="containsText" text="UNACCEPTABLE">
      <formula>NOT(ISERROR(SEARCH("UNACCEPTABLE",M10)))</formula>
    </cfRule>
  </conditionalFormatting>
  <dataValidations count="2">
    <dataValidation type="list" allowBlank="1" showInputMessage="1" showErrorMessage="1" sqref="G10:G29" xr:uid="{7D5E2013-6DF7-4D87-9D0C-8A4EAFFC7549}">
      <formula1>$O$10:$O$11</formula1>
    </dataValidation>
    <dataValidation type="list" allowBlank="1" showInputMessage="1" showErrorMessage="1" sqref="M10:M29" xr:uid="{611550A6-1DB8-4F23-BCA0-3757FD7453C0}">
      <formula1>$O$12:$O$13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3" name="Check Box 1">
              <controlPr defaultSize="0" autoFill="0" autoLine="0" autoPict="0">
                <anchor moveWithCells="1">
                  <from>
                    <xdr:col>9</xdr:col>
                    <xdr:colOff>19050</xdr:colOff>
                    <xdr:row>9</xdr:row>
                    <xdr:rowOff>0</xdr:rowOff>
                  </from>
                  <to>
                    <xdr:col>9</xdr:col>
                    <xdr:colOff>19050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4" name="Check Box 2">
              <controlPr defaultSize="0" autoFill="0" autoLine="0" autoPict="0">
                <anchor moveWithCells="1">
                  <from>
                    <xdr:col>9</xdr:col>
                    <xdr:colOff>19050</xdr:colOff>
                    <xdr:row>10</xdr:row>
                    <xdr:rowOff>0</xdr:rowOff>
                  </from>
                  <to>
                    <xdr:col>9</xdr:col>
                    <xdr:colOff>19050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5" name="Check Box 3">
              <controlPr defaultSize="0" autoFill="0" autoLine="0" autoPict="0">
                <anchor moveWithCells="1">
                  <from>
                    <xdr:col>9</xdr:col>
                    <xdr:colOff>19050</xdr:colOff>
                    <xdr:row>11</xdr:row>
                    <xdr:rowOff>0</xdr:rowOff>
                  </from>
                  <to>
                    <xdr:col>9</xdr:col>
                    <xdr:colOff>19050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6" name="Check Box 4">
              <controlPr defaultSize="0" autoFill="0" autoLine="0" autoPict="0">
                <anchor moveWithCells="1">
                  <from>
                    <xdr:col>10</xdr:col>
                    <xdr:colOff>19050</xdr:colOff>
                    <xdr:row>9</xdr:row>
                    <xdr:rowOff>0</xdr:rowOff>
                  </from>
                  <to>
                    <xdr:col>10</xdr:col>
                    <xdr:colOff>19050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7" name="Check Box 5">
              <controlPr defaultSize="0" autoFill="0" autoLine="0" autoPict="0">
                <anchor moveWithCells="1">
                  <from>
                    <xdr:col>10</xdr:col>
                    <xdr:colOff>19050</xdr:colOff>
                    <xdr:row>10</xdr:row>
                    <xdr:rowOff>0</xdr:rowOff>
                  </from>
                  <to>
                    <xdr:col>10</xdr:col>
                    <xdr:colOff>19050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8" name="Check Box 6">
              <controlPr defaultSize="0" autoFill="0" autoLine="0" autoPict="0">
                <anchor moveWithCells="1">
                  <from>
                    <xdr:col>10</xdr:col>
                    <xdr:colOff>19050</xdr:colOff>
                    <xdr:row>11</xdr:row>
                    <xdr:rowOff>0</xdr:rowOff>
                  </from>
                  <to>
                    <xdr:col>10</xdr:col>
                    <xdr:colOff>19050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9" name="Check Box 7">
              <controlPr defaultSize="0" autoFill="0" autoLine="0" autoPict="0">
                <anchor moveWithCells="1">
                  <from>
                    <xdr:col>9</xdr:col>
                    <xdr:colOff>19050</xdr:colOff>
                    <xdr:row>12</xdr:row>
                    <xdr:rowOff>0</xdr:rowOff>
                  </from>
                  <to>
                    <xdr:col>9</xdr:col>
                    <xdr:colOff>19050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0" name="Check Box 8">
              <controlPr defaultSize="0" autoFill="0" autoLine="0" autoPict="0">
                <anchor moveWithCells="1">
                  <from>
                    <xdr:col>9</xdr:col>
                    <xdr:colOff>19050</xdr:colOff>
                    <xdr:row>13</xdr:row>
                    <xdr:rowOff>0</xdr:rowOff>
                  </from>
                  <to>
                    <xdr:col>9</xdr:col>
                    <xdr:colOff>19050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5" r:id="rId11" name="Check Box 9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0</xdr:rowOff>
                  </from>
                  <to>
                    <xdr:col>9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6" r:id="rId12" name="Check Box 10">
              <controlPr defaultSize="0" autoFill="0" autoLine="0" autoPict="0">
                <anchor moveWithCells="1">
                  <from>
                    <xdr:col>10</xdr:col>
                    <xdr:colOff>19050</xdr:colOff>
                    <xdr:row>12</xdr:row>
                    <xdr:rowOff>0</xdr:rowOff>
                  </from>
                  <to>
                    <xdr:col>10</xdr:col>
                    <xdr:colOff>19050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7" r:id="rId13" name="Check Box 11">
              <controlPr defaultSize="0" autoFill="0" autoLine="0" autoPict="0">
                <anchor moveWithCells="1">
                  <from>
                    <xdr:col>10</xdr:col>
                    <xdr:colOff>19050</xdr:colOff>
                    <xdr:row>13</xdr:row>
                    <xdr:rowOff>0</xdr:rowOff>
                  </from>
                  <to>
                    <xdr:col>10</xdr:col>
                    <xdr:colOff>19050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8" r:id="rId14" name="Check Box 12">
              <controlPr defaultSize="0" autoFill="0" autoLine="0" autoPict="0">
                <anchor moveWithCells="1">
                  <from>
                    <xdr:col>10</xdr:col>
                    <xdr:colOff>19050</xdr:colOff>
                    <xdr:row>14</xdr:row>
                    <xdr:rowOff>0</xdr:rowOff>
                  </from>
                  <to>
                    <xdr:col>10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9" r:id="rId15" name="Check Box 1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0</xdr:rowOff>
                  </from>
                  <to>
                    <xdr:col>9</xdr:col>
                    <xdr:colOff>19050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0" r:id="rId16" name="Check Box 14">
              <controlPr defaultSize="0" autoFill="0" autoLine="0" autoPict="0">
                <anchor moveWithCells="1">
                  <from>
                    <xdr:col>9</xdr:col>
                    <xdr:colOff>19050</xdr:colOff>
                    <xdr:row>16</xdr:row>
                    <xdr:rowOff>0</xdr:rowOff>
                  </from>
                  <to>
                    <xdr:col>9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1" r:id="rId17" name="Check Box 15">
              <controlPr defaultSize="0" autoFill="0" autoLine="0" autoPict="0">
                <anchor moveWithCells="1">
                  <from>
                    <xdr:col>9</xdr:col>
                    <xdr:colOff>19050</xdr:colOff>
                    <xdr:row>17</xdr:row>
                    <xdr:rowOff>0</xdr:rowOff>
                  </from>
                  <to>
                    <xdr:col>9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2" r:id="rId18" name="Check Box 16">
              <controlPr defaultSize="0" autoFill="0" autoLine="0" autoPict="0">
                <anchor moveWithCells="1">
                  <from>
                    <xdr:col>10</xdr:col>
                    <xdr:colOff>19050</xdr:colOff>
                    <xdr:row>15</xdr:row>
                    <xdr:rowOff>0</xdr:rowOff>
                  </from>
                  <to>
                    <xdr:col>10</xdr:col>
                    <xdr:colOff>19050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3" r:id="rId19" name="Check Box 17">
              <controlPr defaultSize="0" autoFill="0" autoLine="0" autoPict="0">
                <anchor moveWithCells="1">
                  <from>
                    <xdr:col>10</xdr:col>
                    <xdr:colOff>19050</xdr:colOff>
                    <xdr:row>16</xdr:row>
                    <xdr:rowOff>0</xdr:rowOff>
                  </from>
                  <to>
                    <xdr:col>10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4" r:id="rId20" name="Check Box 18">
              <controlPr defaultSize="0" autoFill="0" autoLine="0" autoPict="0">
                <anchor moveWithCells="1">
                  <from>
                    <xdr:col>10</xdr:col>
                    <xdr:colOff>19050</xdr:colOff>
                    <xdr:row>17</xdr:row>
                    <xdr:rowOff>0</xdr:rowOff>
                  </from>
                  <to>
                    <xdr:col>10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5" r:id="rId21" name="Check Box 19">
              <controlPr defaultSize="0" autoFill="0" autoLine="0" autoPict="0">
                <anchor moveWithCells="1">
                  <from>
                    <xdr:col>9</xdr:col>
                    <xdr:colOff>19050</xdr:colOff>
                    <xdr:row>18</xdr:row>
                    <xdr:rowOff>0</xdr:rowOff>
                  </from>
                  <to>
                    <xdr:col>9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6" r:id="rId22" name="Check Box 20">
              <controlPr defaultSize="0" autoFill="0" autoLine="0" autoPict="0">
                <anchor moveWithCells="1">
                  <from>
                    <xdr:col>9</xdr:col>
                    <xdr:colOff>19050</xdr:colOff>
                    <xdr:row>19</xdr:row>
                    <xdr:rowOff>0</xdr:rowOff>
                  </from>
                  <to>
                    <xdr:col>9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7" r:id="rId23" name="Check Box 21">
              <controlPr defaultSize="0" autoFill="0" autoLine="0" autoPict="0">
                <anchor moveWithCells="1">
                  <from>
                    <xdr:col>9</xdr:col>
                    <xdr:colOff>19050</xdr:colOff>
                    <xdr:row>20</xdr:row>
                    <xdr:rowOff>0</xdr:rowOff>
                  </from>
                  <to>
                    <xdr:col>9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8" r:id="rId24" name="Check Box 22">
              <controlPr defaultSize="0" autoFill="0" autoLine="0" autoPict="0">
                <anchor moveWithCells="1">
                  <from>
                    <xdr:col>10</xdr:col>
                    <xdr:colOff>19050</xdr:colOff>
                    <xdr:row>18</xdr:row>
                    <xdr:rowOff>0</xdr:rowOff>
                  </from>
                  <to>
                    <xdr:col>10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19" r:id="rId25" name="Check Box 23">
              <controlPr defaultSize="0" autoFill="0" autoLine="0" autoPict="0">
                <anchor moveWithCells="1">
                  <from>
                    <xdr:col>10</xdr:col>
                    <xdr:colOff>19050</xdr:colOff>
                    <xdr:row>19</xdr:row>
                    <xdr:rowOff>0</xdr:rowOff>
                  </from>
                  <to>
                    <xdr:col>10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0" r:id="rId26" name="Check Box 24">
              <controlPr defaultSize="0" autoFill="0" autoLine="0" autoPict="0">
                <anchor moveWithCells="1">
                  <from>
                    <xdr:col>10</xdr:col>
                    <xdr:colOff>19050</xdr:colOff>
                    <xdr:row>20</xdr:row>
                    <xdr:rowOff>0</xdr:rowOff>
                  </from>
                  <to>
                    <xdr:col>10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1" r:id="rId27" name="Check Box 25">
              <controlPr defaultSize="0" autoFill="0" autoLine="0" autoPict="0">
                <anchor moveWithCells="1">
                  <from>
                    <xdr:col>9</xdr:col>
                    <xdr:colOff>19050</xdr:colOff>
                    <xdr:row>21</xdr:row>
                    <xdr:rowOff>0</xdr:rowOff>
                  </from>
                  <to>
                    <xdr:col>9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2" r:id="rId28" name="Check Box 26">
              <controlPr defaultSize="0" autoFill="0" autoLine="0" autoPict="0">
                <anchor moveWithCells="1">
                  <from>
                    <xdr:col>9</xdr:col>
                    <xdr:colOff>19050</xdr:colOff>
                    <xdr:row>22</xdr:row>
                    <xdr:rowOff>0</xdr:rowOff>
                  </from>
                  <to>
                    <xdr:col>9</xdr:col>
                    <xdr:colOff>19050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3" r:id="rId29" name="Check Box 27">
              <controlPr defaultSize="0" autoFill="0" autoLine="0" autoPict="0">
                <anchor moveWithCells="1">
                  <from>
                    <xdr:col>9</xdr:col>
                    <xdr:colOff>19050</xdr:colOff>
                    <xdr:row>23</xdr:row>
                    <xdr:rowOff>0</xdr:rowOff>
                  </from>
                  <to>
                    <xdr:col>9</xdr:col>
                    <xdr:colOff>19050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4" r:id="rId30" name="Check Box 28">
              <controlPr defaultSize="0" autoFill="0" autoLine="0" autoPict="0">
                <anchor moveWithCells="1">
                  <from>
                    <xdr:col>10</xdr:col>
                    <xdr:colOff>19050</xdr:colOff>
                    <xdr:row>21</xdr:row>
                    <xdr:rowOff>0</xdr:rowOff>
                  </from>
                  <to>
                    <xdr:col>10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5" r:id="rId31" name="Check Box 29">
              <controlPr defaultSize="0" autoFill="0" autoLine="0" autoPict="0">
                <anchor moveWithCells="1">
                  <from>
                    <xdr:col>10</xdr:col>
                    <xdr:colOff>19050</xdr:colOff>
                    <xdr:row>22</xdr:row>
                    <xdr:rowOff>0</xdr:rowOff>
                  </from>
                  <to>
                    <xdr:col>10</xdr:col>
                    <xdr:colOff>19050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6" r:id="rId32" name="Check Box 30">
              <controlPr defaultSize="0" autoFill="0" autoLine="0" autoPict="0">
                <anchor moveWithCells="1">
                  <from>
                    <xdr:col>10</xdr:col>
                    <xdr:colOff>19050</xdr:colOff>
                    <xdr:row>23</xdr:row>
                    <xdr:rowOff>0</xdr:rowOff>
                  </from>
                  <to>
                    <xdr:col>10</xdr:col>
                    <xdr:colOff>19050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7" r:id="rId33" name="Check Box 31">
              <controlPr defaultSize="0" autoFill="0" autoLine="0" autoPict="0">
                <anchor moveWithCells="1">
                  <from>
                    <xdr:col>9</xdr:col>
                    <xdr:colOff>19050</xdr:colOff>
                    <xdr:row>24</xdr:row>
                    <xdr:rowOff>0</xdr:rowOff>
                  </from>
                  <to>
                    <xdr:col>9</xdr:col>
                    <xdr:colOff>19050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8" r:id="rId34" name="Check Box 32">
              <controlPr defaultSize="0" autoFill="0" autoLine="0" autoPict="0">
                <anchor moveWithCells="1">
                  <from>
                    <xdr:col>9</xdr:col>
                    <xdr:colOff>19050</xdr:colOff>
                    <xdr:row>25</xdr:row>
                    <xdr:rowOff>0</xdr:rowOff>
                  </from>
                  <to>
                    <xdr:col>9</xdr:col>
                    <xdr:colOff>19050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29" r:id="rId35" name="Check Box 33">
              <controlPr defaultSize="0" autoFill="0" autoLine="0" autoPict="0">
                <anchor moveWithCells="1">
                  <from>
                    <xdr:col>9</xdr:col>
                    <xdr:colOff>19050</xdr:colOff>
                    <xdr:row>26</xdr:row>
                    <xdr:rowOff>0</xdr:rowOff>
                  </from>
                  <to>
                    <xdr:col>9</xdr:col>
                    <xdr:colOff>19050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0" r:id="rId36" name="Check Box 3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19050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1" r:id="rId37" name="Check Box 35">
              <controlPr defaultSize="0" autoFill="0" autoLine="0" autoPict="0">
                <anchor moveWithCells="1">
                  <from>
                    <xdr:col>10</xdr:col>
                    <xdr:colOff>19050</xdr:colOff>
                    <xdr:row>25</xdr:row>
                    <xdr:rowOff>0</xdr:rowOff>
                  </from>
                  <to>
                    <xdr:col>10</xdr:col>
                    <xdr:colOff>19050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2" r:id="rId38" name="Check Box 36">
              <controlPr defaultSize="0" autoFill="0" autoLine="0" autoPict="0">
                <anchor moveWithCells="1">
                  <from>
                    <xdr:col>10</xdr:col>
                    <xdr:colOff>19050</xdr:colOff>
                    <xdr:row>26</xdr:row>
                    <xdr:rowOff>0</xdr:rowOff>
                  </from>
                  <to>
                    <xdr:col>10</xdr:col>
                    <xdr:colOff>19050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3" r:id="rId39" name="Check Box 37">
              <controlPr defaultSize="0" autoFill="0" autoLine="0" autoPict="0">
                <anchor moveWithCells="1">
                  <from>
                    <xdr:col>9</xdr:col>
                    <xdr:colOff>19050</xdr:colOff>
                    <xdr:row>27</xdr:row>
                    <xdr:rowOff>0</xdr:rowOff>
                  </from>
                  <to>
                    <xdr:col>9</xdr:col>
                    <xdr:colOff>19050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4" r:id="rId40" name="Check Box 38">
              <controlPr defaultSize="0" autoFill="0" autoLine="0" autoPict="0">
                <anchor moveWithCells="1">
                  <from>
                    <xdr:col>10</xdr:col>
                    <xdr:colOff>19050</xdr:colOff>
                    <xdr:row>27</xdr:row>
                    <xdr:rowOff>0</xdr:rowOff>
                  </from>
                  <to>
                    <xdr:col>10</xdr:col>
                    <xdr:colOff>19050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5" r:id="rId41" name="Check Box 39">
              <controlPr defaultSize="0" autoFill="0" autoLine="0" autoPict="0">
                <anchor moveWithCells="1">
                  <from>
                    <xdr:col>9</xdr:col>
                    <xdr:colOff>19050</xdr:colOff>
                    <xdr:row>28</xdr:row>
                    <xdr:rowOff>0</xdr:rowOff>
                  </from>
                  <to>
                    <xdr:col>9</xdr:col>
                    <xdr:colOff>19050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6" r:id="rId42" name="Check Box 40">
              <controlPr defaultSize="0" autoFill="0" autoLine="0" autoPict="0">
                <anchor moveWithCells="1">
                  <from>
                    <xdr:col>10</xdr:col>
                    <xdr:colOff>19050</xdr:colOff>
                    <xdr:row>28</xdr:row>
                    <xdr:rowOff>0</xdr:rowOff>
                  </from>
                  <to>
                    <xdr:col>10</xdr:col>
                    <xdr:colOff>19050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7" r:id="rId43" name="Check Box 41">
              <controlPr defaultSize="0" autoFill="0" autoLine="0" autoPict="0">
                <anchor moveWithCells="1">
                  <from>
                    <xdr:col>9</xdr:col>
                    <xdr:colOff>19050</xdr:colOff>
                    <xdr:row>9</xdr:row>
                    <xdr:rowOff>0</xdr:rowOff>
                  </from>
                  <to>
                    <xdr:col>9</xdr:col>
                    <xdr:colOff>752475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8" r:id="rId44" name="Check Box 42">
              <controlPr defaultSize="0" autoFill="0" autoLine="0" autoPict="0">
                <anchor moveWithCells="1">
                  <from>
                    <xdr:col>9</xdr:col>
                    <xdr:colOff>19050</xdr:colOff>
                    <xdr:row>10</xdr:row>
                    <xdr:rowOff>0</xdr:rowOff>
                  </from>
                  <to>
                    <xdr:col>9</xdr:col>
                    <xdr:colOff>752475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39" r:id="rId45" name="Check Box 43">
              <controlPr defaultSize="0" autoFill="0" autoLine="0" autoPict="0">
                <anchor moveWithCells="1">
                  <from>
                    <xdr:col>9</xdr:col>
                    <xdr:colOff>19050</xdr:colOff>
                    <xdr:row>11</xdr:row>
                    <xdr:rowOff>0</xdr:rowOff>
                  </from>
                  <to>
                    <xdr:col>9</xdr:col>
                    <xdr:colOff>752475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0" r:id="rId46" name="Check Box 44">
              <controlPr defaultSize="0" autoFill="0" autoLine="0" autoPict="0">
                <anchor moveWithCells="1">
                  <from>
                    <xdr:col>10</xdr:col>
                    <xdr:colOff>19050</xdr:colOff>
                    <xdr:row>9</xdr:row>
                    <xdr:rowOff>0</xdr:rowOff>
                  </from>
                  <to>
                    <xdr:col>10</xdr:col>
                    <xdr:colOff>752475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1" r:id="rId47" name="Check Box 45">
              <controlPr defaultSize="0" autoFill="0" autoLine="0" autoPict="0">
                <anchor moveWithCells="1">
                  <from>
                    <xdr:col>10</xdr:col>
                    <xdr:colOff>19050</xdr:colOff>
                    <xdr:row>10</xdr:row>
                    <xdr:rowOff>0</xdr:rowOff>
                  </from>
                  <to>
                    <xdr:col>10</xdr:col>
                    <xdr:colOff>752475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2" r:id="rId48" name="Check Box 46">
              <controlPr defaultSize="0" autoFill="0" autoLine="0" autoPict="0">
                <anchor moveWithCells="1">
                  <from>
                    <xdr:col>10</xdr:col>
                    <xdr:colOff>19050</xdr:colOff>
                    <xdr:row>11</xdr:row>
                    <xdr:rowOff>0</xdr:rowOff>
                  </from>
                  <to>
                    <xdr:col>10</xdr:col>
                    <xdr:colOff>752475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3" r:id="rId49" name="Check Box 47">
              <controlPr defaultSize="0" autoFill="0" autoLine="0" autoPict="0">
                <anchor moveWithCells="1">
                  <from>
                    <xdr:col>9</xdr:col>
                    <xdr:colOff>19050</xdr:colOff>
                    <xdr:row>12</xdr:row>
                    <xdr:rowOff>0</xdr:rowOff>
                  </from>
                  <to>
                    <xdr:col>9</xdr:col>
                    <xdr:colOff>752475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4" r:id="rId50" name="Check Box 48">
              <controlPr defaultSize="0" autoFill="0" autoLine="0" autoPict="0">
                <anchor moveWithCells="1">
                  <from>
                    <xdr:col>9</xdr:col>
                    <xdr:colOff>19050</xdr:colOff>
                    <xdr:row>13</xdr:row>
                    <xdr:rowOff>0</xdr:rowOff>
                  </from>
                  <to>
                    <xdr:col>9</xdr:col>
                    <xdr:colOff>752475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5" r:id="rId51" name="Check Box 49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0</xdr:rowOff>
                  </from>
                  <to>
                    <xdr:col>9</xdr:col>
                    <xdr:colOff>752475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6" r:id="rId52" name="Check Box 50">
              <controlPr defaultSize="0" autoFill="0" autoLine="0" autoPict="0">
                <anchor moveWithCells="1">
                  <from>
                    <xdr:col>10</xdr:col>
                    <xdr:colOff>19050</xdr:colOff>
                    <xdr:row>12</xdr:row>
                    <xdr:rowOff>0</xdr:rowOff>
                  </from>
                  <to>
                    <xdr:col>10</xdr:col>
                    <xdr:colOff>752475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7" r:id="rId53" name="Check Box 51">
              <controlPr defaultSize="0" autoFill="0" autoLine="0" autoPict="0">
                <anchor moveWithCells="1">
                  <from>
                    <xdr:col>10</xdr:col>
                    <xdr:colOff>19050</xdr:colOff>
                    <xdr:row>13</xdr:row>
                    <xdr:rowOff>0</xdr:rowOff>
                  </from>
                  <to>
                    <xdr:col>10</xdr:col>
                    <xdr:colOff>752475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8" r:id="rId54" name="Check Box 52">
              <controlPr defaultSize="0" autoFill="0" autoLine="0" autoPict="0">
                <anchor moveWithCells="1">
                  <from>
                    <xdr:col>10</xdr:col>
                    <xdr:colOff>19050</xdr:colOff>
                    <xdr:row>14</xdr:row>
                    <xdr:rowOff>0</xdr:rowOff>
                  </from>
                  <to>
                    <xdr:col>10</xdr:col>
                    <xdr:colOff>752475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49" r:id="rId55" name="Check Box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0</xdr:rowOff>
                  </from>
                  <to>
                    <xdr:col>9</xdr:col>
                    <xdr:colOff>752475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0" r:id="rId56" name="Check Box 54">
              <controlPr defaultSize="0" autoFill="0" autoLine="0" autoPict="0">
                <anchor moveWithCells="1">
                  <from>
                    <xdr:col>9</xdr:col>
                    <xdr:colOff>19050</xdr:colOff>
                    <xdr:row>16</xdr:row>
                    <xdr:rowOff>0</xdr:rowOff>
                  </from>
                  <to>
                    <xdr:col>9</xdr:col>
                    <xdr:colOff>752475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1" r:id="rId57" name="Check Box 55">
              <controlPr defaultSize="0" autoFill="0" autoLine="0" autoPict="0">
                <anchor moveWithCells="1">
                  <from>
                    <xdr:col>9</xdr:col>
                    <xdr:colOff>19050</xdr:colOff>
                    <xdr:row>17</xdr:row>
                    <xdr:rowOff>0</xdr:rowOff>
                  </from>
                  <to>
                    <xdr:col>9</xdr:col>
                    <xdr:colOff>752475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2" r:id="rId58" name="Check Box 56">
              <controlPr defaultSize="0" autoFill="0" autoLine="0" autoPict="0">
                <anchor moveWithCells="1">
                  <from>
                    <xdr:col>10</xdr:col>
                    <xdr:colOff>19050</xdr:colOff>
                    <xdr:row>15</xdr:row>
                    <xdr:rowOff>0</xdr:rowOff>
                  </from>
                  <to>
                    <xdr:col>10</xdr:col>
                    <xdr:colOff>752475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3" r:id="rId59" name="Check Box 57">
              <controlPr defaultSize="0" autoFill="0" autoLine="0" autoPict="0">
                <anchor moveWithCells="1">
                  <from>
                    <xdr:col>10</xdr:col>
                    <xdr:colOff>19050</xdr:colOff>
                    <xdr:row>16</xdr:row>
                    <xdr:rowOff>0</xdr:rowOff>
                  </from>
                  <to>
                    <xdr:col>10</xdr:col>
                    <xdr:colOff>752475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4" r:id="rId60" name="Check Box 58">
              <controlPr defaultSize="0" autoFill="0" autoLine="0" autoPict="0">
                <anchor moveWithCells="1">
                  <from>
                    <xdr:col>10</xdr:col>
                    <xdr:colOff>19050</xdr:colOff>
                    <xdr:row>17</xdr:row>
                    <xdr:rowOff>0</xdr:rowOff>
                  </from>
                  <to>
                    <xdr:col>10</xdr:col>
                    <xdr:colOff>752475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5" r:id="rId61" name="Check Box 59">
              <controlPr defaultSize="0" autoFill="0" autoLine="0" autoPict="0">
                <anchor moveWithCells="1">
                  <from>
                    <xdr:col>9</xdr:col>
                    <xdr:colOff>19050</xdr:colOff>
                    <xdr:row>18</xdr:row>
                    <xdr:rowOff>0</xdr:rowOff>
                  </from>
                  <to>
                    <xdr:col>9</xdr:col>
                    <xdr:colOff>752475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6" r:id="rId62" name="Check Box 60">
              <controlPr defaultSize="0" autoFill="0" autoLine="0" autoPict="0">
                <anchor moveWithCells="1">
                  <from>
                    <xdr:col>9</xdr:col>
                    <xdr:colOff>19050</xdr:colOff>
                    <xdr:row>19</xdr:row>
                    <xdr:rowOff>0</xdr:rowOff>
                  </from>
                  <to>
                    <xdr:col>9</xdr:col>
                    <xdr:colOff>752475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7" r:id="rId63" name="Check Box 61">
              <controlPr defaultSize="0" autoFill="0" autoLine="0" autoPict="0">
                <anchor moveWithCells="1">
                  <from>
                    <xdr:col>9</xdr:col>
                    <xdr:colOff>19050</xdr:colOff>
                    <xdr:row>20</xdr:row>
                    <xdr:rowOff>0</xdr:rowOff>
                  </from>
                  <to>
                    <xdr:col>9</xdr:col>
                    <xdr:colOff>752475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8" r:id="rId64" name="Check Box 62">
              <controlPr defaultSize="0" autoFill="0" autoLine="0" autoPict="0">
                <anchor moveWithCells="1">
                  <from>
                    <xdr:col>10</xdr:col>
                    <xdr:colOff>19050</xdr:colOff>
                    <xdr:row>18</xdr:row>
                    <xdr:rowOff>0</xdr:rowOff>
                  </from>
                  <to>
                    <xdr:col>10</xdr:col>
                    <xdr:colOff>752475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59" r:id="rId65" name="Check Box 63">
              <controlPr defaultSize="0" autoFill="0" autoLine="0" autoPict="0">
                <anchor moveWithCells="1">
                  <from>
                    <xdr:col>10</xdr:col>
                    <xdr:colOff>19050</xdr:colOff>
                    <xdr:row>19</xdr:row>
                    <xdr:rowOff>0</xdr:rowOff>
                  </from>
                  <to>
                    <xdr:col>10</xdr:col>
                    <xdr:colOff>752475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0" r:id="rId66" name="Check Box 64">
              <controlPr defaultSize="0" autoFill="0" autoLine="0" autoPict="0">
                <anchor moveWithCells="1">
                  <from>
                    <xdr:col>10</xdr:col>
                    <xdr:colOff>19050</xdr:colOff>
                    <xdr:row>20</xdr:row>
                    <xdr:rowOff>0</xdr:rowOff>
                  </from>
                  <to>
                    <xdr:col>10</xdr:col>
                    <xdr:colOff>752475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1" r:id="rId67" name="Check Box 65">
              <controlPr defaultSize="0" autoFill="0" autoLine="0" autoPict="0">
                <anchor moveWithCells="1">
                  <from>
                    <xdr:col>9</xdr:col>
                    <xdr:colOff>19050</xdr:colOff>
                    <xdr:row>21</xdr:row>
                    <xdr:rowOff>0</xdr:rowOff>
                  </from>
                  <to>
                    <xdr:col>9</xdr:col>
                    <xdr:colOff>752475</xdr:colOff>
                    <xdr:row>21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2" r:id="rId68" name="Check Box 66">
              <controlPr defaultSize="0" autoFill="0" autoLine="0" autoPict="0">
                <anchor moveWithCells="1">
                  <from>
                    <xdr:col>9</xdr:col>
                    <xdr:colOff>19050</xdr:colOff>
                    <xdr:row>22</xdr:row>
                    <xdr:rowOff>0</xdr:rowOff>
                  </from>
                  <to>
                    <xdr:col>9</xdr:col>
                    <xdr:colOff>752475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3" r:id="rId69" name="Check Box 67">
              <controlPr defaultSize="0" autoFill="0" autoLine="0" autoPict="0">
                <anchor moveWithCells="1">
                  <from>
                    <xdr:col>9</xdr:col>
                    <xdr:colOff>19050</xdr:colOff>
                    <xdr:row>23</xdr:row>
                    <xdr:rowOff>0</xdr:rowOff>
                  </from>
                  <to>
                    <xdr:col>9</xdr:col>
                    <xdr:colOff>752475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4" r:id="rId70" name="Check Box 68">
              <controlPr defaultSize="0" autoFill="0" autoLine="0" autoPict="0">
                <anchor moveWithCells="1">
                  <from>
                    <xdr:col>10</xdr:col>
                    <xdr:colOff>19050</xdr:colOff>
                    <xdr:row>21</xdr:row>
                    <xdr:rowOff>0</xdr:rowOff>
                  </from>
                  <to>
                    <xdr:col>10</xdr:col>
                    <xdr:colOff>752475</xdr:colOff>
                    <xdr:row>21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5" r:id="rId71" name="Check Box 69">
              <controlPr defaultSize="0" autoFill="0" autoLine="0" autoPict="0">
                <anchor moveWithCells="1">
                  <from>
                    <xdr:col>10</xdr:col>
                    <xdr:colOff>19050</xdr:colOff>
                    <xdr:row>22</xdr:row>
                    <xdr:rowOff>0</xdr:rowOff>
                  </from>
                  <to>
                    <xdr:col>10</xdr:col>
                    <xdr:colOff>752475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6" r:id="rId72" name="Check Box 70">
              <controlPr defaultSize="0" autoFill="0" autoLine="0" autoPict="0">
                <anchor moveWithCells="1">
                  <from>
                    <xdr:col>10</xdr:col>
                    <xdr:colOff>19050</xdr:colOff>
                    <xdr:row>23</xdr:row>
                    <xdr:rowOff>0</xdr:rowOff>
                  </from>
                  <to>
                    <xdr:col>10</xdr:col>
                    <xdr:colOff>752475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7" r:id="rId73" name="Check Box 71">
              <controlPr defaultSize="0" autoFill="0" autoLine="0" autoPict="0">
                <anchor moveWithCells="1">
                  <from>
                    <xdr:col>9</xdr:col>
                    <xdr:colOff>19050</xdr:colOff>
                    <xdr:row>24</xdr:row>
                    <xdr:rowOff>0</xdr:rowOff>
                  </from>
                  <to>
                    <xdr:col>9</xdr:col>
                    <xdr:colOff>752475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8" r:id="rId74" name="Check Box 72">
              <controlPr defaultSize="0" autoFill="0" autoLine="0" autoPict="0">
                <anchor moveWithCells="1">
                  <from>
                    <xdr:col>9</xdr:col>
                    <xdr:colOff>19050</xdr:colOff>
                    <xdr:row>25</xdr:row>
                    <xdr:rowOff>0</xdr:rowOff>
                  </from>
                  <to>
                    <xdr:col>9</xdr:col>
                    <xdr:colOff>752475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69" r:id="rId75" name="Check Box 73">
              <controlPr defaultSize="0" autoFill="0" autoLine="0" autoPict="0">
                <anchor moveWithCells="1">
                  <from>
                    <xdr:col>9</xdr:col>
                    <xdr:colOff>19050</xdr:colOff>
                    <xdr:row>26</xdr:row>
                    <xdr:rowOff>0</xdr:rowOff>
                  </from>
                  <to>
                    <xdr:col>9</xdr:col>
                    <xdr:colOff>752475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0" r:id="rId76" name="Check Box 7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752475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1" r:id="rId77" name="Check Box 75">
              <controlPr defaultSize="0" autoFill="0" autoLine="0" autoPict="0">
                <anchor moveWithCells="1">
                  <from>
                    <xdr:col>10</xdr:col>
                    <xdr:colOff>19050</xdr:colOff>
                    <xdr:row>25</xdr:row>
                    <xdr:rowOff>0</xdr:rowOff>
                  </from>
                  <to>
                    <xdr:col>10</xdr:col>
                    <xdr:colOff>752475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2" r:id="rId78" name="Check Box 76">
              <controlPr defaultSize="0" autoFill="0" autoLine="0" autoPict="0">
                <anchor moveWithCells="1">
                  <from>
                    <xdr:col>10</xdr:col>
                    <xdr:colOff>19050</xdr:colOff>
                    <xdr:row>26</xdr:row>
                    <xdr:rowOff>0</xdr:rowOff>
                  </from>
                  <to>
                    <xdr:col>10</xdr:col>
                    <xdr:colOff>752475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3" r:id="rId79" name="Check Box 77">
              <controlPr defaultSize="0" autoFill="0" autoLine="0" autoPict="0">
                <anchor moveWithCells="1">
                  <from>
                    <xdr:col>9</xdr:col>
                    <xdr:colOff>19050</xdr:colOff>
                    <xdr:row>27</xdr:row>
                    <xdr:rowOff>0</xdr:rowOff>
                  </from>
                  <to>
                    <xdr:col>9</xdr:col>
                    <xdr:colOff>752475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4" r:id="rId80" name="Check Box 78">
              <controlPr defaultSize="0" autoFill="0" autoLine="0" autoPict="0">
                <anchor moveWithCells="1">
                  <from>
                    <xdr:col>10</xdr:col>
                    <xdr:colOff>19050</xdr:colOff>
                    <xdr:row>27</xdr:row>
                    <xdr:rowOff>0</xdr:rowOff>
                  </from>
                  <to>
                    <xdr:col>10</xdr:col>
                    <xdr:colOff>752475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5" r:id="rId81" name="Check Box 79">
              <controlPr defaultSize="0" autoFill="0" autoLine="0" autoPict="0">
                <anchor moveWithCells="1">
                  <from>
                    <xdr:col>9</xdr:col>
                    <xdr:colOff>19050</xdr:colOff>
                    <xdr:row>28</xdr:row>
                    <xdr:rowOff>0</xdr:rowOff>
                  </from>
                  <to>
                    <xdr:col>9</xdr:col>
                    <xdr:colOff>752475</xdr:colOff>
                    <xdr:row>29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76" r:id="rId82" name="Check Box 80">
              <controlPr defaultSize="0" autoFill="0" autoLine="0" autoPict="0">
                <anchor moveWithCells="1">
                  <from>
                    <xdr:col>10</xdr:col>
                    <xdr:colOff>19050</xdr:colOff>
                    <xdr:row>28</xdr:row>
                    <xdr:rowOff>0</xdr:rowOff>
                  </from>
                  <to>
                    <xdr:col>10</xdr:col>
                    <xdr:colOff>752475</xdr:colOff>
                    <xdr:row>29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6036-4A64-49EA-89B7-A9F8C0DB1467}">
  <sheetPr codeName="Hoja26">
    <tabColor rgb="FF92D050"/>
  </sheetPr>
  <dimension ref="A1:R21"/>
  <sheetViews>
    <sheetView showGridLines="0" workbookViewId="0">
      <selection sqref="A1:XFD1048576"/>
    </sheetView>
  </sheetViews>
  <sheetFormatPr baseColWidth="10" defaultColWidth="10.33203125" defaultRowHeight="15" x14ac:dyDescent="0.25"/>
  <cols>
    <col min="1" max="1" width="6.33203125" style="188" customWidth="1"/>
    <col min="2" max="7" width="10.33203125" style="188"/>
    <col min="8" max="8" width="16" style="188" customWidth="1"/>
    <col min="9" max="9" width="15.33203125" style="188" customWidth="1"/>
    <col min="10" max="10" width="14.33203125" style="188" customWidth="1"/>
    <col min="11" max="11" width="10.33203125" style="188"/>
    <col min="12" max="12" width="14.6640625" style="188" customWidth="1"/>
    <col min="13" max="13" width="16.83203125" style="188" customWidth="1"/>
    <col min="14" max="16384" width="10.33203125" style="188"/>
  </cols>
  <sheetData>
    <row r="1" spans="1:18" s="384" customFormat="1" ht="15.75" thickBot="1" x14ac:dyDescent="0.3">
      <c r="A1" s="1331" t="e" vm="1">
        <v>#VALUE!</v>
      </c>
      <c r="B1" s="1332"/>
      <c r="C1" s="1333"/>
      <c r="D1" s="1340" t="s">
        <v>459</v>
      </c>
      <c r="E1" s="1341"/>
      <c r="F1" s="1341"/>
      <c r="G1" s="1341"/>
      <c r="H1" s="1341"/>
      <c r="I1" s="1341"/>
      <c r="J1" s="1341"/>
      <c r="K1" s="1341"/>
      <c r="L1" s="1341"/>
      <c r="M1" s="1341"/>
      <c r="N1" s="1341"/>
      <c r="O1" s="1341"/>
      <c r="P1" s="1341"/>
      <c r="Q1" s="1341"/>
      <c r="R1" s="1342"/>
    </row>
    <row r="2" spans="1:18" s="384" customFormat="1" ht="15.75" thickBot="1" x14ac:dyDescent="0.3">
      <c r="A2" s="1334"/>
      <c r="B2" s="1335"/>
      <c r="C2" s="1336"/>
      <c r="D2" s="1343"/>
      <c r="E2" s="1344"/>
      <c r="F2" s="1344"/>
      <c r="G2" s="1344"/>
      <c r="H2" s="1344"/>
      <c r="I2" s="1344"/>
      <c r="J2" s="1344"/>
      <c r="K2" s="1344"/>
      <c r="L2" s="1344"/>
      <c r="M2" s="1344"/>
      <c r="N2" s="1344"/>
      <c r="O2" s="1344"/>
      <c r="P2" s="1344"/>
      <c r="Q2" s="1344"/>
      <c r="R2" s="1344"/>
    </row>
    <row r="3" spans="1:18" s="384" customFormat="1" ht="15.75" thickBot="1" x14ac:dyDescent="0.3">
      <c r="A3" s="1334"/>
      <c r="B3" s="1335"/>
      <c r="C3" s="1336"/>
      <c r="D3" s="1340" t="s">
        <v>460</v>
      </c>
      <c r="E3" s="1341"/>
      <c r="F3" s="1341"/>
      <c r="G3" s="1341"/>
      <c r="H3" s="1341"/>
      <c r="I3" s="1341"/>
      <c r="J3" s="1341"/>
      <c r="K3" s="1341"/>
      <c r="L3" s="1341"/>
      <c r="M3" s="1341"/>
      <c r="N3" s="1341"/>
      <c r="O3" s="1341"/>
      <c r="P3" s="1341"/>
      <c r="Q3" s="1341"/>
      <c r="R3" s="1342"/>
    </row>
    <row r="4" spans="1:18" s="384" customFormat="1" ht="15.75" thickBot="1" x14ac:dyDescent="0.3">
      <c r="A4" s="1334"/>
      <c r="B4" s="1335"/>
      <c r="C4" s="1336"/>
      <c r="D4" s="1343"/>
      <c r="E4" s="1344"/>
      <c r="F4" s="1344"/>
      <c r="G4" s="1344"/>
      <c r="H4" s="1344"/>
      <c r="I4" s="1344"/>
      <c r="J4" s="1344"/>
      <c r="K4" s="1344"/>
      <c r="L4" s="1344"/>
      <c r="M4" s="1344"/>
      <c r="N4" s="1344"/>
      <c r="O4" s="1344"/>
      <c r="P4" s="1344"/>
      <c r="Q4" s="1344"/>
      <c r="R4" s="1344"/>
    </row>
    <row r="5" spans="1:18" s="384" customFormat="1" ht="15.75" thickBot="1" x14ac:dyDescent="0.3">
      <c r="A5" s="1337"/>
      <c r="B5" s="1338"/>
      <c r="C5" s="1339"/>
      <c r="D5" s="1340" t="s">
        <v>461</v>
      </c>
      <c r="E5" s="1341"/>
      <c r="F5" s="1341"/>
      <c r="G5" s="1341"/>
      <c r="H5" s="1341"/>
      <c r="I5" s="1341"/>
      <c r="J5" s="1341"/>
      <c r="K5" s="1341"/>
      <c r="L5" s="1341"/>
      <c r="M5" s="1341"/>
      <c r="N5" s="1341"/>
      <c r="O5" s="1341"/>
      <c r="P5" s="1341"/>
      <c r="Q5" s="1341"/>
      <c r="R5" s="1342"/>
    </row>
    <row r="6" spans="1:18" x14ac:dyDescent="0.25">
      <c r="A6" s="624"/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626"/>
    </row>
    <row r="7" spans="1:18" x14ac:dyDescent="0.25">
      <c r="A7" s="627"/>
      <c r="B7" s="415"/>
      <c r="C7" s="628"/>
      <c r="E7" s="629" t="s">
        <v>216</v>
      </c>
      <c r="H7" s="630"/>
      <c r="I7" s="631"/>
      <c r="J7" s="631"/>
      <c r="K7" s="631"/>
      <c r="L7" s="628"/>
      <c r="M7" s="628"/>
      <c r="R7" s="632"/>
    </row>
    <row r="8" spans="1:18" x14ac:dyDescent="0.25">
      <c r="A8" s="627"/>
      <c r="B8" s="1321" t="s">
        <v>462</v>
      </c>
      <c r="C8" s="1322"/>
      <c r="D8" s="1322"/>
      <c r="E8" s="1323"/>
      <c r="F8" s="1324"/>
      <c r="H8" s="633"/>
      <c r="R8" s="632"/>
    </row>
    <row r="9" spans="1:18" x14ac:dyDescent="0.25">
      <c r="A9" s="627"/>
      <c r="B9" s="1127" t="s">
        <v>242</v>
      </c>
      <c r="C9" s="1128"/>
      <c r="D9" s="1128"/>
      <c r="E9" s="1323"/>
      <c r="F9" s="1324"/>
      <c r="H9" s="633"/>
      <c r="R9" s="632"/>
    </row>
    <row r="10" spans="1:18" x14ac:dyDescent="0.25">
      <c r="A10" s="627"/>
      <c r="B10" s="1325" t="s">
        <v>463</v>
      </c>
      <c r="C10" s="1326"/>
      <c r="D10" s="1326"/>
      <c r="E10" s="1323"/>
      <c r="F10" s="1324"/>
      <c r="R10" s="632"/>
    </row>
    <row r="11" spans="1:18" ht="14.45" customHeight="1" x14ac:dyDescent="0.25">
      <c r="A11" s="627"/>
      <c r="B11" s="1327" t="s">
        <v>464</v>
      </c>
      <c r="C11" s="1328"/>
      <c r="D11" s="1328"/>
      <c r="E11" s="1329" t="s">
        <v>465</v>
      </c>
      <c r="F11" s="1330"/>
      <c r="R11" s="632"/>
    </row>
    <row r="12" spans="1:18" x14ac:dyDescent="0.25">
      <c r="A12" s="627"/>
      <c r="D12" s="634"/>
      <c r="R12" s="632"/>
    </row>
    <row r="13" spans="1:18" x14ac:dyDescent="0.25">
      <c r="A13" s="627"/>
      <c r="R13" s="632"/>
    </row>
    <row r="14" spans="1:18" x14ac:dyDescent="0.25">
      <c r="A14" s="627"/>
      <c r="B14" s="1321" t="s">
        <v>178</v>
      </c>
      <c r="C14" s="1322"/>
      <c r="D14" s="1322"/>
      <c r="E14" s="1319" t="s">
        <v>244</v>
      </c>
      <c r="F14" s="1320"/>
      <c r="R14" s="632"/>
    </row>
    <row r="15" spans="1:18" x14ac:dyDescent="0.25">
      <c r="A15" s="627"/>
      <c r="B15" s="635" t="s">
        <v>466</v>
      </c>
      <c r="E15" s="1319" t="s">
        <v>467</v>
      </c>
      <c r="F15" s="1320"/>
      <c r="R15" s="632"/>
    </row>
    <row r="16" spans="1:18" x14ac:dyDescent="0.25">
      <c r="A16" s="627"/>
      <c r="B16" s="1317" t="s">
        <v>468</v>
      </c>
      <c r="C16" s="1318"/>
      <c r="D16" s="1318"/>
      <c r="E16" s="1319" t="s">
        <v>469</v>
      </c>
      <c r="F16" s="1320"/>
      <c r="R16" s="632"/>
    </row>
    <row r="17" spans="1:18" x14ac:dyDescent="0.25">
      <c r="A17" s="627"/>
      <c r="R17" s="632"/>
    </row>
    <row r="18" spans="1:18" x14ac:dyDescent="0.25">
      <c r="A18" s="627"/>
      <c r="R18" s="632"/>
    </row>
    <row r="19" spans="1:18" x14ac:dyDescent="0.25">
      <c r="A19" s="627"/>
      <c r="R19" s="632"/>
    </row>
    <row r="20" spans="1:18" x14ac:dyDescent="0.25">
      <c r="A20" s="627"/>
      <c r="R20" s="632"/>
    </row>
    <row r="21" spans="1:18" ht="15.75" thickBot="1" x14ac:dyDescent="0.3">
      <c r="A21" s="636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637"/>
    </row>
  </sheetData>
  <sheetProtection algorithmName="SHA-512" hashValue="imi0v5t6EkbxhGdTqEUEzFTKMwuUyBSOeiYDEv/13kqhhrJzBIaDNZyECKQDBvC4gkvpNPytq5qjqDIIPWMhKA==" saltValue="A5fsVAgD/bQN8/IDb2CUYA==" spinCount="100000" sheet="1" formatCells="0" formatColumns="0" formatRows="0"/>
  <mergeCells count="19">
    <mergeCell ref="A1:C5"/>
    <mergeCell ref="D1:R1"/>
    <mergeCell ref="D2:R2"/>
    <mergeCell ref="D3:R3"/>
    <mergeCell ref="D4:R4"/>
    <mergeCell ref="D5:R5"/>
    <mergeCell ref="B16:D16"/>
    <mergeCell ref="E16:F16"/>
    <mergeCell ref="B8:D8"/>
    <mergeCell ref="E8:F8"/>
    <mergeCell ref="B9:D9"/>
    <mergeCell ref="E9:F9"/>
    <mergeCell ref="B10:D10"/>
    <mergeCell ref="E10:F10"/>
    <mergeCell ref="B11:D11"/>
    <mergeCell ref="E11:F11"/>
    <mergeCell ref="B14:D14"/>
    <mergeCell ref="E14:F14"/>
    <mergeCell ref="E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58"/>
  <sheetViews>
    <sheetView showGridLines="0" topLeftCell="A3" workbookViewId="0">
      <pane xSplit="5" topLeftCell="F1" activePane="topRight" state="frozen"/>
      <selection pane="topRight" activeCell="D21" sqref="D21"/>
    </sheetView>
  </sheetViews>
  <sheetFormatPr baseColWidth="10" defaultColWidth="12" defaultRowHeight="17.25" x14ac:dyDescent="0.2"/>
  <cols>
    <col min="1" max="1" width="7" style="1" hidden="1" customWidth="1"/>
    <col min="2" max="2" width="12" style="1" customWidth="1"/>
    <col min="3" max="3" width="17.83203125" style="1" customWidth="1"/>
    <col min="4" max="4" width="16.83203125" style="1" customWidth="1"/>
    <col min="5" max="5" width="21.6640625" style="1" customWidth="1"/>
    <col min="6" max="6" width="34.1640625" style="1" bestFit="1" customWidth="1"/>
    <col min="7" max="7" width="18.5" style="1" customWidth="1"/>
    <col min="8" max="9" width="15.5" style="1" customWidth="1"/>
    <col min="10" max="10" width="31" style="1" customWidth="1"/>
    <col min="11" max="13" width="38.33203125" style="1" customWidth="1"/>
    <col min="14" max="111" width="12" style="1" customWidth="1"/>
    <col min="112" max="16384" width="12" style="1"/>
  </cols>
  <sheetData>
    <row r="1" spans="1:10" ht="7.5" customHeight="1" x14ac:dyDescent="0.2"/>
    <row r="2" spans="1:10" ht="22.5" customHeight="1" x14ac:dyDescent="0.2">
      <c r="A2" s="2" t="s">
        <v>53</v>
      </c>
      <c r="B2" s="906" t="s">
        <v>128</v>
      </c>
      <c r="C2" s="904"/>
      <c r="D2" s="904"/>
      <c r="E2" s="905"/>
      <c r="F2" s="5"/>
      <c r="G2" s="903" t="s">
        <v>13</v>
      </c>
      <c r="H2" s="904"/>
      <c r="I2" s="904"/>
      <c r="J2" s="905"/>
    </row>
    <row r="3" spans="1:10" ht="22.5" customHeight="1" x14ac:dyDescent="0.2">
      <c r="A3" s="2" t="s">
        <v>129</v>
      </c>
      <c r="B3" s="906" t="s">
        <v>130</v>
      </c>
      <c r="C3" s="904"/>
      <c r="D3" s="904"/>
      <c r="E3" s="905"/>
      <c r="F3" s="5"/>
      <c r="G3" s="903" t="s">
        <v>131</v>
      </c>
      <c r="H3" s="904"/>
      <c r="I3" s="904"/>
      <c r="J3" s="905"/>
    </row>
    <row r="4" spans="1:10" ht="22.5" customHeight="1" x14ac:dyDescent="0.2">
      <c r="A4" s="3"/>
      <c r="B4" s="906" t="s">
        <v>132</v>
      </c>
      <c r="C4" s="904"/>
      <c r="D4" s="904"/>
      <c r="E4" s="905"/>
      <c r="F4" s="5"/>
      <c r="G4" s="903" t="s">
        <v>133</v>
      </c>
      <c r="H4" s="904"/>
      <c r="I4" s="904"/>
      <c r="J4" s="905"/>
    </row>
    <row r="5" spans="1:10" ht="22.5" customHeight="1" x14ac:dyDescent="0.2">
      <c r="A5" s="3"/>
      <c r="B5" s="906" t="s">
        <v>134</v>
      </c>
      <c r="C5" s="904"/>
      <c r="D5" s="905"/>
      <c r="E5" s="906" t="s">
        <v>43</v>
      </c>
      <c r="F5" s="906" t="s">
        <v>135</v>
      </c>
      <c r="G5" s="906" t="s">
        <v>136</v>
      </c>
      <c r="H5" s="904"/>
      <c r="I5" s="904"/>
      <c r="J5" s="905"/>
    </row>
    <row r="6" spans="1:10" ht="35.25" customHeight="1" x14ac:dyDescent="0.2">
      <c r="A6" s="3"/>
      <c r="B6" s="5" t="s">
        <v>137</v>
      </c>
      <c r="C6" s="5" t="s">
        <v>138</v>
      </c>
      <c r="D6" s="5" t="s">
        <v>139</v>
      </c>
      <c r="E6" s="907"/>
      <c r="F6" s="907"/>
      <c r="G6" s="5" t="s">
        <v>140</v>
      </c>
      <c r="H6" s="5" t="s">
        <v>33</v>
      </c>
      <c r="I6" s="5" t="s">
        <v>38</v>
      </c>
      <c r="J6" s="5"/>
    </row>
    <row r="7" spans="1:10" x14ac:dyDescent="0.2">
      <c r="B7" s="6">
        <v>1</v>
      </c>
      <c r="C7" s="7">
        <v>45699</v>
      </c>
      <c r="D7" s="8">
        <v>0.53125</v>
      </c>
      <c r="E7" s="6" t="s">
        <v>56</v>
      </c>
      <c r="F7" s="6" t="s">
        <v>141</v>
      </c>
      <c r="G7" s="6" t="s">
        <v>53</v>
      </c>
      <c r="H7" s="6"/>
      <c r="I7" s="6"/>
      <c r="J7" s="9"/>
    </row>
    <row r="8" spans="1:10" x14ac:dyDescent="0.2">
      <c r="B8" s="6">
        <v>2</v>
      </c>
      <c r="C8" s="7">
        <v>45699</v>
      </c>
      <c r="D8" s="8">
        <v>0.53194444444444444</v>
      </c>
      <c r="E8" s="6" t="s">
        <v>60</v>
      </c>
      <c r="F8" s="6" t="s">
        <v>142</v>
      </c>
      <c r="G8" s="6" t="s">
        <v>53</v>
      </c>
      <c r="H8" s="6"/>
      <c r="I8" s="6"/>
      <c r="J8" s="9"/>
    </row>
    <row r="9" spans="1:10" x14ac:dyDescent="0.2">
      <c r="B9" s="6">
        <v>3</v>
      </c>
      <c r="C9" s="7">
        <v>45699</v>
      </c>
      <c r="D9" s="8">
        <v>0.53263888888888888</v>
      </c>
      <c r="E9" s="6" t="s">
        <v>63</v>
      </c>
      <c r="F9" s="6" t="s">
        <v>143</v>
      </c>
      <c r="G9" s="6" t="s">
        <v>53</v>
      </c>
      <c r="H9" s="6"/>
      <c r="I9" s="6"/>
      <c r="J9" s="9"/>
    </row>
    <row r="10" spans="1:10" x14ac:dyDescent="0.2">
      <c r="B10" s="6">
        <v>4</v>
      </c>
      <c r="C10" s="7">
        <v>45699</v>
      </c>
      <c r="D10" s="8">
        <v>0.53333333333333333</v>
      </c>
      <c r="E10" s="6" t="s">
        <v>66</v>
      </c>
      <c r="F10" s="6" t="s">
        <v>144</v>
      </c>
      <c r="G10" s="6"/>
      <c r="H10" s="6"/>
      <c r="I10" s="6"/>
      <c r="J10" s="9"/>
    </row>
    <row r="11" spans="1:10" x14ac:dyDescent="0.2">
      <c r="B11" s="6">
        <v>5</v>
      </c>
      <c r="C11" s="7">
        <v>45699</v>
      </c>
      <c r="D11" s="8">
        <v>0.53402777777777777</v>
      </c>
      <c r="E11" s="6" t="s">
        <v>68</v>
      </c>
      <c r="F11" s="6" t="s">
        <v>145</v>
      </c>
      <c r="G11" s="6"/>
      <c r="H11" s="6"/>
      <c r="I11" s="6"/>
      <c r="J11" s="9"/>
    </row>
    <row r="12" spans="1:10" x14ac:dyDescent="0.2">
      <c r="B12" s="6">
        <v>6</v>
      </c>
      <c r="C12" s="7">
        <v>45699</v>
      </c>
      <c r="D12" s="8">
        <v>0.53472222222222221</v>
      </c>
      <c r="E12" s="6" t="s">
        <v>71</v>
      </c>
      <c r="F12" s="6" t="s">
        <v>146</v>
      </c>
      <c r="G12" s="6"/>
      <c r="H12" s="6"/>
      <c r="I12" s="6"/>
      <c r="J12" s="9"/>
    </row>
    <row r="13" spans="1:10" x14ac:dyDescent="0.2">
      <c r="B13" s="6">
        <v>7</v>
      </c>
      <c r="C13" s="7">
        <v>45699</v>
      </c>
      <c r="D13" s="8">
        <v>0.53541666666666665</v>
      </c>
      <c r="E13" s="6" t="s">
        <v>73</v>
      </c>
      <c r="F13" s="6" t="s">
        <v>141</v>
      </c>
      <c r="G13" s="6" t="s">
        <v>53</v>
      </c>
      <c r="H13" s="6"/>
      <c r="I13" s="6"/>
      <c r="J13" s="9"/>
    </row>
    <row r="14" spans="1:10" x14ac:dyDescent="0.2">
      <c r="B14" s="6">
        <v>8</v>
      </c>
      <c r="C14" s="7">
        <v>45699</v>
      </c>
      <c r="D14" s="8">
        <v>0.53611111111111109</v>
      </c>
      <c r="E14" s="6" t="s">
        <v>75</v>
      </c>
      <c r="F14" s="6" t="s">
        <v>142</v>
      </c>
      <c r="G14" s="6"/>
      <c r="H14" s="6"/>
      <c r="I14" s="6"/>
      <c r="J14" s="9"/>
    </row>
    <row r="15" spans="1:10" x14ac:dyDescent="0.2">
      <c r="B15" s="6">
        <v>9</v>
      </c>
      <c r="C15" s="7">
        <v>45699</v>
      </c>
      <c r="D15" s="8">
        <v>0.53680555555555554</v>
      </c>
      <c r="E15" s="6" t="s">
        <v>78</v>
      </c>
      <c r="F15" s="6" t="s">
        <v>143</v>
      </c>
      <c r="G15" s="6" t="s">
        <v>53</v>
      </c>
      <c r="H15" s="6"/>
      <c r="I15" s="6"/>
      <c r="J15" s="9"/>
    </row>
    <row r="16" spans="1:10" x14ac:dyDescent="0.2">
      <c r="B16" s="6">
        <v>10</v>
      </c>
      <c r="C16" s="7">
        <v>45699</v>
      </c>
      <c r="D16" s="8">
        <v>0.53749999999999998</v>
      </c>
      <c r="E16" s="6" t="s">
        <v>81</v>
      </c>
      <c r="F16" s="6" t="s">
        <v>144</v>
      </c>
      <c r="G16" s="6" t="s">
        <v>53</v>
      </c>
      <c r="H16" s="6"/>
      <c r="I16" s="6"/>
      <c r="J16" s="9"/>
    </row>
    <row r="17" spans="2:10" x14ac:dyDescent="0.2">
      <c r="B17" s="6">
        <v>11</v>
      </c>
      <c r="C17" s="7">
        <v>45699</v>
      </c>
      <c r="D17" s="8">
        <v>0.53819444444444442</v>
      </c>
      <c r="E17" s="6" t="s">
        <v>83</v>
      </c>
      <c r="F17" s="6" t="s">
        <v>145</v>
      </c>
      <c r="G17" s="6"/>
      <c r="H17" s="6"/>
      <c r="I17" s="6"/>
      <c r="J17" s="9"/>
    </row>
    <row r="18" spans="2:10" x14ac:dyDescent="0.2">
      <c r="B18" s="6">
        <v>12</v>
      </c>
      <c r="C18" s="7">
        <v>45699</v>
      </c>
      <c r="D18" s="8">
        <v>0.53888888888888886</v>
      </c>
      <c r="E18" s="6" t="s">
        <v>85</v>
      </c>
      <c r="F18" s="6" t="s">
        <v>146</v>
      </c>
      <c r="G18" s="6" t="s">
        <v>53</v>
      </c>
      <c r="H18" s="6"/>
      <c r="I18" s="6"/>
      <c r="J18" s="9"/>
    </row>
    <row r="19" spans="2:10" x14ac:dyDescent="0.2">
      <c r="B19" s="6">
        <v>13</v>
      </c>
      <c r="C19" s="7">
        <v>45699</v>
      </c>
      <c r="D19" s="8">
        <v>0.5395833333333333</v>
      </c>
      <c r="E19" s="6" t="s">
        <v>87</v>
      </c>
      <c r="F19" s="6" t="s">
        <v>141</v>
      </c>
      <c r="G19" s="6"/>
      <c r="H19" s="6"/>
      <c r="I19" s="6"/>
      <c r="J19" s="9"/>
    </row>
    <row r="20" spans="2:10" x14ac:dyDescent="0.2">
      <c r="B20" s="6">
        <v>14</v>
      </c>
      <c r="C20" s="7">
        <v>45699</v>
      </c>
      <c r="D20" s="8">
        <v>0.54027777777777775</v>
      </c>
      <c r="E20" s="6" t="s">
        <v>89</v>
      </c>
      <c r="F20" s="6" t="s">
        <v>142</v>
      </c>
      <c r="G20" s="6" t="s">
        <v>53</v>
      </c>
      <c r="H20" s="6"/>
      <c r="I20" s="6"/>
      <c r="J20" s="9"/>
    </row>
    <row r="21" spans="2:10" x14ac:dyDescent="0.2">
      <c r="B21" s="6">
        <v>15</v>
      </c>
      <c r="C21" s="7">
        <v>45699</v>
      </c>
      <c r="D21" s="8">
        <v>0.54097222222222219</v>
      </c>
      <c r="E21" s="6" t="s">
        <v>91</v>
      </c>
      <c r="F21" s="6" t="s">
        <v>143</v>
      </c>
      <c r="G21" s="6" t="s">
        <v>53</v>
      </c>
      <c r="H21" s="6"/>
      <c r="I21" s="6"/>
      <c r="J21" s="9"/>
    </row>
    <row r="22" spans="2:10" x14ac:dyDescent="0.2">
      <c r="B22" s="6">
        <v>16</v>
      </c>
      <c r="C22" s="7">
        <v>45699</v>
      </c>
      <c r="D22" s="8">
        <v>0.54166666666666663</v>
      </c>
      <c r="E22" s="6" t="s">
        <v>93</v>
      </c>
      <c r="F22" s="6" t="s">
        <v>144</v>
      </c>
      <c r="G22" s="6" t="s">
        <v>53</v>
      </c>
      <c r="H22" s="6"/>
      <c r="I22" s="6"/>
      <c r="J22" s="9"/>
    </row>
    <row r="23" spans="2:10" x14ac:dyDescent="0.2">
      <c r="B23" s="6">
        <v>17</v>
      </c>
      <c r="C23" s="7">
        <v>45699</v>
      </c>
      <c r="D23" s="8">
        <v>0.54236111111111107</v>
      </c>
      <c r="E23" s="6" t="s">
        <v>95</v>
      </c>
      <c r="F23" s="6" t="s">
        <v>145</v>
      </c>
      <c r="G23" s="6"/>
      <c r="H23" s="6"/>
      <c r="I23" s="6"/>
      <c r="J23" s="9"/>
    </row>
    <row r="24" spans="2:10" x14ac:dyDescent="0.2">
      <c r="B24" s="6">
        <v>18</v>
      </c>
      <c r="C24" s="7">
        <v>45699</v>
      </c>
      <c r="D24" s="8">
        <v>0.54305555555555551</v>
      </c>
      <c r="E24" s="6" t="s">
        <v>97</v>
      </c>
      <c r="F24" s="6" t="s">
        <v>146</v>
      </c>
      <c r="G24" s="6" t="s">
        <v>53</v>
      </c>
      <c r="H24" s="6"/>
      <c r="I24" s="6"/>
      <c r="J24" s="9"/>
    </row>
    <row r="25" spans="2:10" x14ac:dyDescent="0.2">
      <c r="B25" s="6">
        <v>19</v>
      </c>
      <c r="C25" s="7">
        <v>45699</v>
      </c>
      <c r="D25" s="8">
        <v>0.54374999999999996</v>
      </c>
      <c r="E25" s="6" t="s">
        <v>99</v>
      </c>
      <c r="F25" s="6" t="s">
        <v>141</v>
      </c>
      <c r="G25" s="6" t="s">
        <v>53</v>
      </c>
      <c r="H25" s="6"/>
      <c r="I25" s="6"/>
      <c r="J25" s="9"/>
    </row>
    <row r="26" spans="2:10" x14ac:dyDescent="0.2">
      <c r="B26" s="6">
        <v>20</v>
      </c>
      <c r="C26" s="7">
        <v>45699</v>
      </c>
      <c r="D26" s="8">
        <v>0.5444444444444444</v>
      </c>
      <c r="E26" s="6" t="s">
        <v>101</v>
      </c>
      <c r="F26" s="6" t="s">
        <v>142</v>
      </c>
      <c r="G26" s="6" t="s">
        <v>53</v>
      </c>
      <c r="H26" s="6"/>
      <c r="I26" s="6"/>
      <c r="J26" s="9"/>
    </row>
    <row r="27" spans="2:10" ht="33.75" hidden="1" customHeight="1" x14ac:dyDescent="0.2">
      <c r="E27" s="1" t="s">
        <v>53</v>
      </c>
      <c r="F27" s="6" t="s">
        <v>144</v>
      </c>
    </row>
    <row r="28" spans="2:10" ht="33.75" hidden="1" customHeight="1" x14ac:dyDescent="0.2">
      <c r="B28" s="4"/>
      <c r="C28" s="4"/>
      <c r="D28" s="4"/>
      <c r="E28" s="4"/>
      <c r="F28" s="6" t="s">
        <v>147</v>
      </c>
      <c r="G28" s="4"/>
      <c r="H28" s="4"/>
      <c r="I28" s="4"/>
      <c r="J28" s="4"/>
    </row>
    <row r="29" spans="2:10" hidden="1" x14ac:dyDescent="0.2">
      <c r="B29" s="4"/>
      <c r="C29" s="4"/>
      <c r="D29" s="4"/>
      <c r="E29" s="4"/>
      <c r="F29" s="6" t="s">
        <v>141</v>
      </c>
      <c r="G29" s="4"/>
      <c r="H29" s="4"/>
      <c r="I29" s="4"/>
      <c r="J29" s="4"/>
    </row>
    <row r="30" spans="2:10" hidden="1" x14ac:dyDescent="0.2">
      <c r="B30" s="4"/>
      <c r="C30" s="4"/>
      <c r="D30" s="4"/>
      <c r="E30" s="4"/>
      <c r="F30" s="6" t="s">
        <v>148</v>
      </c>
      <c r="G30" s="4"/>
      <c r="H30" s="4"/>
      <c r="I30" s="4"/>
      <c r="J30" s="4"/>
    </row>
    <row r="31" spans="2:10" hidden="1" x14ac:dyDescent="0.2">
      <c r="B31" s="4"/>
      <c r="C31" s="4"/>
      <c r="D31" s="4"/>
      <c r="E31" s="4"/>
      <c r="F31" s="6" t="s">
        <v>149</v>
      </c>
      <c r="G31" s="4"/>
      <c r="H31" s="4"/>
      <c r="I31" s="4"/>
      <c r="J31" s="4"/>
    </row>
    <row r="32" spans="2:10" hidden="1" x14ac:dyDescent="0.2">
      <c r="B32" s="4"/>
      <c r="C32" s="4"/>
      <c r="D32" s="4"/>
      <c r="E32" s="4"/>
      <c r="F32" s="6" t="s">
        <v>145</v>
      </c>
      <c r="G32" s="4"/>
      <c r="H32" s="4"/>
      <c r="I32" s="4"/>
      <c r="J32" s="4"/>
    </row>
    <row r="33" spans="2:10" hidden="1" x14ac:dyDescent="0.2">
      <c r="B33" s="4"/>
      <c r="C33" s="4"/>
      <c r="D33" s="4"/>
      <c r="E33" s="4"/>
      <c r="F33" s="6" t="s">
        <v>150</v>
      </c>
      <c r="G33" s="4"/>
      <c r="H33" s="4"/>
      <c r="I33" s="4"/>
      <c r="J33" s="4"/>
    </row>
    <row r="34" spans="2:10" hidden="1" x14ac:dyDescent="0.2">
      <c r="B34" s="4"/>
      <c r="C34" s="4"/>
      <c r="D34" s="4"/>
      <c r="E34" s="4"/>
      <c r="F34" s="6" t="s">
        <v>151</v>
      </c>
      <c r="G34" s="4"/>
      <c r="H34" s="4"/>
      <c r="I34" s="4"/>
      <c r="J34" s="4"/>
    </row>
    <row r="35" spans="2:10" hidden="1" x14ac:dyDescent="0.2">
      <c r="B35" s="4"/>
      <c r="C35" s="4"/>
      <c r="D35" s="4"/>
      <c r="E35" s="4"/>
      <c r="F35" s="6" t="s">
        <v>152</v>
      </c>
      <c r="G35" s="4"/>
      <c r="H35" s="4"/>
      <c r="I35" s="4"/>
      <c r="J35" s="4"/>
    </row>
    <row r="36" spans="2:10" hidden="1" x14ac:dyDescent="0.2">
      <c r="B36" s="4"/>
      <c r="C36" s="4"/>
      <c r="D36" s="4"/>
      <c r="E36" s="4"/>
      <c r="F36" s="6" t="s">
        <v>153</v>
      </c>
      <c r="G36" s="4"/>
      <c r="H36" s="4"/>
      <c r="I36" s="4"/>
      <c r="J36" s="4"/>
    </row>
    <row r="37" spans="2:10" hidden="1" x14ac:dyDescent="0.2">
      <c r="B37" s="4"/>
      <c r="C37" s="4"/>
      <c r="D37" s="4"/>
      <c r="E37" s="4"/>
      <c r="F37" s="6" t="s">
        <v>154</v>
      </c>
      <c r="G37" s="4"/>
      <c r="H37" s="4"/>
      <c r="I37" s="4"/>
      <c r="J37" s="4"/>
    </row>
    <row r="38" spans="2:10" hidden="1" x14ac:dyDescent="0.2">
      <c r="B38" s="4"/>
      <c r="C38" s="4"/>
      <c r="D38" s="4"/>
      <c r="E38" s="4"/>
      <c r="F38" s="6" t="s">
        <v>142</v>
      </c>
      <c r="G38" s="4"/>
      <c r="H38" s="4"/>
      <c r="I38" s="4"/>
      <c r="J38" s="4"/>
    </row>
    <row r="39" spans="2:10" hidden="1" x14ac:dyDescent="0.2">
      <c r="B39" s="4"/>
      <c r="C39" s="4"/>
      <c r="D39" s="4"/>
      <c r="E39" s="4"/>
      <c r="F39" s="6" t="s">
        <v>155</v>
      </c>
      <c r="G39" s="4"/>
      <c r="H39" s="4"/>
      <c r="I39" s="4"/>
      <c r="J39" s="4"/>
    </row>
    <row r="40" spans="2:10" hidden="1" x14ac:dyDescent="0.2">
      <c r="B40" s="4"/>
      <c r="C40" s="4"/>
      <c r="D40" s="4"/>
      <c r="E40" s="4"/>
      <c r="F40" s="6" t="s">
        <v>156</v>
      </c>
      <c r="G40" s="4"/>
      <c r="H40" s="4"/>
      <c r="I40" s="4"/>
      <c r="J40" s="4"/>
    </row>
    <row r="41" spans="2:10" hidden="1" x14ac:dyDescent="0.2">
      <c r="B41" s="4"/>
      <c r="C41" s="4"/>
      <c r="D41" s="4"/>
      <c r="E41" s="4"/>
      <c r="F41" s="6" t="s">
        <v>157</v>
      </c>
      <c r="G41" s="4"/>
      <c r="H41" s="4"/>
      <c r="I41" s="4"/>
      <c r="J41" s="4"/>
    </row>
    <row r="42" spans="2:10" hidden="1" x14ac:dyDescent="0.2">
      <c r="B42" s="4"/>
      <c r="C42" s="4"/>
      <c r="D42" s="4"/>
      <c r="E42" s="4"/>
      <c r="F42" s="6" t="s">
        <v>158</v>
      </c>
      <c r="G42" s="4"/>
      <c r="H42" s="4"/>
      <c r="I42" s="4"/>
      <c r="J42" s="4"/>
    </row>
    <row r="43" spans="2:10" hidden="1" x14ac:dyDescent="0.2">
      <c r="B43" s="4"/>
      <c r="C43" s="4"/>
      <c r="D43" s="4"/>
      <c r="E43" s="4"/>
      <c r="F43" s="6" t="s">
        <v>159</v>
      </c>
      <c r="G43" s="4"/>
      <c r="H43" s="4"/>
      <c r="I43" s="4"/>
      <c r="J43" s="4"/>
    </row>
    <row r="44" spans="2:10" hidden="1" x14ac:dyDescent="0.2">
      <c r="B44" s="4"/>
      <c r="C44" s="4"/>
      <c r="D44" s="4"/>
      <c r="E44" s="4"/>
      <c r="F44" s="6" t="s">
        <v>160</v>
      </c>
      <c r="G44" s="4"/>
      <c r="H44" s="4"/>
      <c r="I44" s="4"/>
      <c r="J44" s="4"/>
    </row>
    <row r="45" spans="2:10" hidden="1" x14ac:dyDescent="0.2">
      <c r="B45" s="4"/>
      <c r="C45" s="4"/>
      <c r="D45" s="4"/>
      <c r="E45" s="4"/>
      <c r="F45" s="6" t="s">
        <v>161</v>
      </c>
      <c r="G45" s="4"/>
      <c r="H45" s="4"/>
      <c r="I45" s="4"/>
      <c r="J45" s="4"/>
    </row>
    <row r="46" spans="2:10" hidden="1" x14ac:dyDescent="0.2">
      <c r="B46" s="4"/>
      <c r="C46" s="4"/>
      <c r="D46" s="4"/>
      <c r="E46" s="4"/>
      <c r="F46" s="6" t="s">
        <v>162</v>
      </c>
      <c r="G46" s="4"/>
      <c r="H46" s="4"/>
      <c r="I46" s="4"/>
      <c r="J46" s="4"/>
    </row>
    <row r="47" spans="2:10" hidden="1" x14ac:dyDescent="0.2">
      <c r="B47" s="4"/>
      <c r="C47" s="4"/>
      <c r="D47" s="4"/>
      <c r="E47" s="4"/>
      <c r="F47" s="6" t="s">
        <v>146</v>
      </c>
      <c r="G47" s="4"/>
      <c r="H47" s="4"/>
      <c r="I47" s="4"/>
      <c r="J47" s="4"/>
    </row>
    <row r="48" spans="2:10" hidden="1" x14ac:dyDescent="0.2">
      <c r="F48" s="6" t="s">
        <v>163</v>
      </c>
    </row>
    <row r="49" spans="6:6" hidden="1" x14ac:dyDescent="0.2">
      <c r="F49" s="6" t="s">
        <v>164</v>
      </c>
    </row>
    <row r="50" spans="6:6" hidden="1" x14ac:dyDescent="0.2">
      <c r="F50" s="6" t="s">
        <v>165</v>
      </c>
    </row>
    <row r="51" spans="6:6" hidden="1" x14ac:dyDescent="0.2">
      <c r="F51" s="6" t="s">
        <v>166</v>
      </c>
    </row>
    <row r="52" spans="6:6" hidden="1" x14ac:dyDescent="0.2">
      <c r="F52" s="6" t="s">
        <v>167</v>
      </c>
    </row>
    <row r="53" spans="6:6" hidden="1" x14ac:dyDescent="0.2">
      <c r="F53" s="6" t="s">
        <v>168</v>
      </c>
    </row>
    <row r="54" spans="6:6" hidden="1" x14ac:dyDescent="0.2">
      <c r="F54" s="6" t="s">
        <v>169</v>
      </c>
    </row>
    <row r="55" spans="6:6" hidden="1" x14ac:dyDescent="0.2">
      <c r="F55" s="6" t="s">
        <v>143</v>
      </c>
    </row>
    <row r="58" spans="6:6" ht="57" customHeight="1" x14ac:dyDescent="0.2"/>
  </sheetData>
  <mergeCells count="10">
    <mergeCell ref="G2:J2"/>
    <mergeCell ref="B3:E3"/>
    <mergeCell ref="B2:E2"/>
    <mergeCell ref="F5:F6"/>
    <mergeCell ref="G5:J5"/>
    <mergeCell ref="E5:E6"/>
    <mergeCell ref="B5:D5"/>
    <mergeCell ref="G3:J3"/>
    <mergeCell ref="B4:E4"/>
    <mergeCell ref="G4:J4"/>
  </mergeCells>
  <dataValidations count="3">
    <dataValidation type="list" allowBlank="1" showInputMessage="1" showErrorMessage="1" sqref="H7:I26" xr:uid="{00000000-0002-0000-0200-000000000000}">
      <formula1>#REF!</formula1>
    </dataValidation>
    <dataValidation type="list" allowBlank="1" showInputMessage="1" showErrorMessage="1" sqref="G7:G26" xr:uid="{00000000-0002-0000-0200-000001000000}">
      <formula1>$E$27:$E$28</formula1>
    </dataValidation>
    <dataValidation type="list" allowBlank="1" showInputMessage="1" showErrorMessage="1" sqref="F7:F55" xr:uid="{00000000-0002-0000-0200-000002000000}">
      <formula1>$F$27:$F$58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C885-0571-40BF-AAF9-48181572AC91}">
  <sheetPr codeName="Hoja27">
    <tabColor rgb="FFFFFF00"/>
  </sheetPr>
  <dimension ref="A1:O49"/>
  <sheetViews>
    <sheetView showGridLines="0" topLeftCell="A18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22.33203125" style="35" customWidth="1"/>
    <col min="2" max="2" width="23.1640625" style="46" customWidth="1"/>
    <col min="3" max="3" width="19.83203125" style="45" customWidth="1"/>
    <col min="4" max="4" width="49.33203125" style="45" bestFit="1" customWidth="1"/>
    <col min="5" max="5" width="18.33203125" style="45" customWidth="1"/>
    <col min="6" max="6" width="19.33203125" style="45" customWidth="1"/>
    <col min="7" max="7" width="23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8.1640625" style="45" customWidth="1"/>
    <col min="14" max="14" width="15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470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480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0.1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Berilium (Be)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Berilium (Be)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Berilium (Be)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Berilium (Be)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Berilium (Be)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Berilium (Be)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Berilium (Be)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Berilium (Be)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Berilium (Be)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Berilium (Be)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Berilium (Be)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Berilium (Be)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Berilium (Be)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Berilium (Be)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Berilium (Be)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Berilium (Be)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Berilium (Be)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Berilium (Be)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Berilium (Be)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Berilium (Be)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Berilium (Be)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Berilium (Be)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Berilium (Be)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Berilium (Be)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Berilium (Be)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436" priority="13" operator="equal">
      <formula>"MB"</formula>
    </cfRule>
    <cfRule type="cellIs" dxfId="435" priority="14" operator="equal">
      <formula>"MDL"</formula>
    </cfRule>
    <cfRule type="cellIs" dxfId="434" priority="15" operator="equal">
      <formula>"PQL"</formula>
    </cfRule>
    <cfRule type="cellIs" dxfId="433" priority="16" operator="equal">
      <formula>"LCSD"</formula>
    </cfRule>
    <cfRule type="cellIs" dxfId="432" priority="17" operator="equal">
      <formula>"LCS"</formula>
    </cfRule>
  </conditionalFormatting>
  <conditionalFormatting sqref="D23:D42">
    <cfRule type="cellIs" dxfId="431" priority="1" operator="equal">
      <formula>"LCS2"</formula>
    </cfRule>
    <cfRule type="cellIs" dxfId="430" priority="2" operator="equal">
      <formula>"MSD"</formula>
    </cfRule>
    <cfRule type="cellIs" dxfId="429" priority="3" operator="equal">
      <formula>"MB"</formula>
    </cfRule>
    <cfRule type="cellIs" dxfId="428" priority="4" operator="equal">
      <formula>"MSD"</formula>
    </cfRule>
    <cfRule type="cellIs" dxfId="427" priority="5" operator="equal">
      <formula>"MS"</formula>
    </cfRule>
    <cfRule type="cellIs" dxfId="426" priority="6" operator="equal">
      <formula>"MDL"</formula>
    </cfRule>
    <cfRule type="cellIs" dxfId="425" priority="7" operator="equal">
      <formula>"PQL"</formula>
    </cfRule>
    <cfRule type="cellIs" dxfId="424" priority="8" operator="equal">
      <formula>"LCS2"</formula>
    </cfRule>
    <cfRule type="cellIs" dxfId="423" priority="9" operator="equal">
      <formula>"LCSD"</formula>
    </cfRule>
    <cfRule type="cellIs" dxfId="422" priority="10" operator="equal">
      <formula>"LCS"</formula>
    </cfRule>
    <cfRule type="cellIs" dxfId="421" priority="11" operator="equal">
      <formula>"LCS"</formula>
    </cfRule>
    <cfRule type="cellIs" dxfId="420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D4FD-D62D-4785-B31C-1BB0FC953EC1}">
  <sheetPr codeName="Hoja28">
    <tabColor rgb="FFFFFF00"/>
  </sheetPr>
  <dimension ref="A1:O49"/>
  <sheetViews>
    <sheetView showGridLines="0" topLeftCell="A26" zoomScale="90" zoomScaleNormal="90" workbookViewId="0">
      <selection activeCell="D30" sqref="D30"/>
    </sheetView>
  </sheetViews>
  <sheetFormatPr baseColWidth="10" defaultColWidth="13.33203125" defaultRowHeight="15" x14ac:dyDescent="0.2"/>
  <cols>
    <col min="1" max="1" width="23" style="35" bestFit="1" customWidth="1"/>
    <col min="2" max="2" width="29.5" style="46" customWidth="1"/>
    <col min="3" max="3" width="19.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4.8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492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493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0.4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 xml:space="preserve">Cadmium (Cd) 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+IFERROR(IF(D18="","",(J18*1000)),"")</f>
        <v>4</v>
      </c>
      <c r="L18" s="25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 xml:space="preserve">Cadmium (Cd) 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+IFERROR(IF(D19="","",(J19*1000)),"")</f>
        <v>102</v>
      </c>
      <c r="L19" s="682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 xml:space="preserve">Cadmium (Cd) 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2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 xml:space="preserve">Cadmium (Cd) 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2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 xml:space="preserve">Cadmium (Cd) 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2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 xml:space="preserve">Cadmium (Cd) 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2">
        <f t="shared" si="3"/>
        <v>2840</v>
      </c>
      <c r="M23" s="26"/>
      <c r="N23" s="684" t="s">
        <v>605</v>
      </c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 xml:space="preserve">Cadmium (Cd) 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2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 xml:space="preserve">Cadmium (Cd) 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2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 xml:space="preserve">Cadmium (Cd) 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2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 xml:space="preserve">Cadmium (Cd) 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2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 xml:space="preserve">Cadmium (Cd) 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2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 xml:space="preserve">Cadmium (Cd) 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2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 xml:space="preserve">Cadmium (Cd) 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2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 xml:space="preserve">Cadmium (Cd) 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2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 xml:space="preserve">Cadmium (Cd) 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2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 xml:space="preserve">Cadmium (Cd) 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2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 xml:space="preserve">Cadmium (Cd) 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2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 xml:space="preserve">Cadmium (Cd) 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2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 xml:space="preserve">Cadmium (Cd) 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2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 xml:space="preserve">Cadmium (Cd) 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2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 xml:space="preserve">Cadmium (Cd) 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2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 xml:space="preserve">Cadmium (Cd) 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2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 xml:space="preserve">Cadmium (Cd) 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2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 xml:space="preserve">Cadmium (Cd) 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2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 xml:space="preserve">Cadmium (Cd) 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5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419" priority="13" operator="equal">
      <formula>"MB"</formula>
    </cfRule>
    <cfRule type="cellIs" dxfId="418" priority="14" operator="equal">
      <formula>"MDL"</formula>
    </cfRule>
    <cfRule type="cellIs" dxfId="417" priority="15" operator="equal">
      <formula>"PQL"</formula>
    </cfRule>
    <cfRule type="cellIs" dxfId="416" priority="16" operator="equal">
      <formula>"LCSD"</formula>
    </cfRule>
    <cfRule type="cellIs" dxfId="415" priority="17" operator="equal">
      <formula>"LCS"</formula>
    </cfRule>
  </conditionalFormatting>
  <conditionalFormatting sqref="D23:D42">
    <cfRule type="cellIs" dxfId="414" priority="1" operator="equal">
      <formula>"LCS2"</formula>
    </cfRule>
    <cfRule type="cellIs" dxfId="413" priority="2" operator="equal">
      <formula>"MSD"</formula>
    </cfRule>
    <cfRule type="cellIs" dxfId="412" priority="3" operator="equal">
      <formula>"MB"</formula>
    </cfRule>
    <cfRule type="cellIs" dxfId="411" priority="4" operator="equal">
      <formula>"MSD"</formula>
    </cfRule>
    <cfRule type="cellIs" dxfId="410" priority="5" operator="equal">
      <formula>"MS"</formula>
    </cfRule>
    <cfRule type="cellIs" dxfId="409" priority="6" operator="equal">
      <formula>"MDL"</formula>
    </cfRule>
    <cfRule type="cellIs" dxfId="408" priority="7" operator="equal">
      <formula>"PQL"</formula>
    </cfRule>
    <cfRule type="cellIs" dxfId="407" priority="8" operator="equal">
      <formula>"LCS2"</formula>
    </cfRule>
    <cfRule type="cellIs" dxfId="406" priority="9" operator="equal">
      <formula>"LCSD"</formula>
    </cfRule>
    <cfRule type="cellIs" dxfId="405" priority="10" operator="equal">
      <formula>"LCS"</formula>
    </cfRule>
    <cfRule type="cellIs" dxfId="404" priority="11" operator="equal">
      <formula>"LCS"</formula>
    </cfRule>
    <cfRule type="cellIs" dxfId="403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874E-634C-410B-819B-927694B47A8D}">
  <sheetPr codeName="Hoja29">
    <tabColor rgb="FFFFFF00"/>
  </sheetPr>
  <dimension ref="A1:O49"/>
  <sheetViews>
    <sheetView showGridLines="0" topLeftCell="A29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23" style="35" bestFit="1" customWidth="1"/>
    <col min="2" max="2" width="29.5" style="46" customWidth="1"/>
    <col min="3" max="3" width="22.3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9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33"/>
      <c r="E2" s="33"/>
      <c r="F2" s="33"/>
      <c r="G2" s="33"/>
      <c r="H2" s="33"/>
      <c r="I2" s="33"/>
      <c r="J2" s="33"/>
      <c r="K2" s="33"/>
      <c r="L2" s="33"/>
      <c r="M2" s="33"/>
      <c r="N2" s="62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33"/>
      <c r="E4" s="33"/>
      <c r="F4" s="33"/>
      <c r="G4" s="33"/>
      <c r="H4" s="33"/>
      <c r="I4" s="33"/>
      <c r="J4" s="33"/>
      <c r="K4" s="33"/>
      <c r="L4" s="33"/>
      <c r="M4" s="33"/>
      <c r="N4" s="62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495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496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0.2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Manganese (Mn)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Manganese (Mn)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Manganese (Mn)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Manganese (Mn)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Manganese (Mn)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Manganese (Mn)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 t="s">
        <v>606</v>
      </c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Manganese (Mn)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Manganese (Mn)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Manganese (Mn)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Manganese (Mn)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Manganese (Mn)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Manganese (Mn)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Manganese (Mn)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Manganese (Mn)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Manganese (Mn)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Manganese (Mn)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Manganese (Mn)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Manganese (Mn)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Manganese (Mn)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Manganese (Mn)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Manganese (Mn)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Manganese (Mn)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Manganese (Mn)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Manganese (Mn)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Manganese (Mn)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1">
    <mergeCell ref="D16:D17"/>
    <mergeCell ref="A1:C5"/>
    <mergeCell ref="D1:N1"/>
    <mergeCell ref="D3:N3"/>
    <mergeCell ref="D5:N5"/>
    <mergeCell ref="A7:C7"/>
    <mergeCell ref="C10:C11"/>
    <mergeCell ref="C12:C13"/>
    <mergeCell ref="A14:B14"/>
    <mergeCell ref="A16:A17"/>
    <mergeCell ref="B16:B17"/>
    <mergeCell ref="C16:C17"/>
    <mergeCell ref="K16:K17"/>
    <mergeCell ref="L16:L17"/>
    <mergeCell ref="M16:N17"/>
    <mergeCell ref="E16:E17"/>
    <mergeCell ref="F16:F17"/>
    <mergeCell ref="G16:G17"/>
    <mergeCell ref="H16:H17"/>
    <mergeCell ref="I16:I17"/>
    <mergeCell ref="J16:J17"/>
  </mergeCells>
  <conditionalFormatting sqref="D20:D22">
    <cfRule type="cellIs" dxfId="402" priority="13" operator="equal">
      <formula>"MB"</formula>
    </cfRule>
    <cfRule type="cellIs" dxfId="401" priority="14" operator="equal">
      <formula>"MDL"</formula>
    </cfRule>
    <cfRule type="cellIs" dxfId="400" priority="15" operator="equal">
      <formula>"PQL"</formula>
    </cfRule>
    <cfRule type="cellIs" dxfId="399" priority="16" operator="equal">
      <formula>"LCSD"</formula>
    </cfRule>
    <cfRule type="cellIs" dxfId="398" priority="17" operator="equal">
      <formula>"LCS"</formula>
    </cfRule>
  </conditionalFormatting>
  <conditionalFormatting sqref="D23:D42">
    <cfRule type="cellIs" dxfId="397" priority="1" operator="equal">
      <formula>"LCS2"</formula>
    </cfRule>
    <cfRule type="cellIs" dxfId="396" priority="2" operator="equal">
      <formula>"MSD"</formula>
    </cfRule>
    <cfRule type="cellIs" dxfId="395" priority="3" operator="equal">
      <formula>"MB"</formula>
    </cfRule>
    <cfRule type="cellIs" dxfId="394" priority="4" operator="equal">
      <formula>"MSD"</formula>
    </cfRule>
    <cfRule type="cellIs" dxfId="393" priority="5" operator="equal">
      <formula>"MS"</formula>
    </cfRule>
    <cfRule type="cellIs" dxfId="392" priority="6" operator="equal">
      <formula>"MDL"</formula>
    </cfRule>
    <cfRule type="cellIs" dxfId="391" priority="7" operator="equal">
      <formula>"PQL"</formula>
    </cfRule>
    <cfRule type="cellIs" dxfId="390" priority="8" operator="equal">
      <formula>"LCS2"</formula>
    </cfRule>
    <cfRule type="cellIs" dxfId="389" priority="9" operator="equal">
      <formula>"LCSD"</formula>
    </cfRule>
    <cfRule type="cellIs" dxfId="388" priority="10" operator="equal">
      <formula>"LCS"</formula>
    </cfRule>
    <cfRule type="cellIs" dxfId="387" priority="11" operator="equal">
      <formula>"LCS"</formula>
    </cfRule>
    <cfRule type="cellIs" dxfId="386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4EF7-29AA-4C48-B21D-A520753A0DF8}">
  <sheetPr codeName="Hoja30">
    <tabColor rgb="FF00B050"/>
  </sheetPr>
  <dimension ref="A1:O49"/>
  <sheetViews>
    <sheetView showGridLines="0" topLeftCell="A9" zoomScale="90" zoomScaleNormal="90" workbookViewId="0">
      <selection activeCell="C35" sqref="C35"/>
    </sheetView>
  </sheetViews>
  <sheetFormatPr baseColWidth="10" defaultColWidth="13.33203125" defaultRowHeight="15" x14ac:dyDescent="0.2"/>
  <cols>
    <col min="1" max="1" width="23" style="35" bestFit="1" customWidth="1"/>
    <col min="2" max="2" width="29.5" style="46" customWidth="1"/>
    <col min="3" max="3" width="14.1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.8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497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0.7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Silver (Ag)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Silver (Ag)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Silver (Ag)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Silver (Ag)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Silver (Ag)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Silver (Ag)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Silver (Ag)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Silver (Ag)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Silver (Ag)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Silver (Ag)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Silver (Ag)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Silver (Ag)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Silver (Ag)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Silver (Ag)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Silver (Ag)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Silver (Ag)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Silver (Ag)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Silver (Ag)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Silver (Ag)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Silver (Ag)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Silver (Ag)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Silver (Ag)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Silver (Ag)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Silver (Ag)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Silver (Ag)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85" priority="13" operator="equal">
      <formula>"MB"</formula>
    </cfRule>
    <cfRule type="cellIs" dxfId="384" priority="14" operator="equal">
      <formula>"MDL"</formula>
    </cfRule>
    <cfRule type="cellIs" dxfId="383" priority="15" operator="equal">
      <formula>"PQL"</formula>
    </cfRule>
    <cfRule type="cellIs" dxfId="382" priority="16" operator="equal">
      <formula>"LCSD"</formula>
    </cfRule>
    <cfRule type="cellIs" dxfId="381" priority="17" operator="equal">
      <formula>"LCS"</formula>
    </cfRule>
  </conditionalFormatting>
  <conditionalFormatting sqref="D23:D42">
    <cfRule type="cellIs" dxfId="380" priority="1" operator="equal">
      <formula>"LCS2"</formula>
    </cfRule>
    <cfRule type="cellIs" dxfId="379" priority="2" operator="equal">
      <formula>"MSD"</formula>
    </cfRule>
    <cfRule type="cellIs" dxfId="378" priority="3" operator="equal">
      <formula>"MB"</formula>
    </cfRule>
    <cfRule type="cellIs" dxfId="377" priority="4" operator="equal">
      <formula>"MSD"</formula>
    </cfRule>
    <cfRule type="cellIs" dxfId="376" priority="5" operator="equal">
      <formula>"MS"</formula>
    </cfRule>
    <cfRule type="cellIs" dxfId="375" priority="6" operator="equal">
      <formula>"MDL"</formula>
    </cfRule>
    <cfRule type="cellIs" dxfId="374" priority="7" operator="equal">
      <formula>"PQL"</formula>
    </cfRule>
    <cfRule type="cellIs" dxfId="373" priority="8" operator="equal">
      <formula>"LCS2"</formula>
    </cfRule>
    <cfRule type="cellIs" dxfId="372" priority="9" operator="equal">
      <formula>"LCSD"</formula>
    </cfRule>
    <cfRule type="cellIs" dxfId="371" priority="10" operator="equal">
      <formula>"LCS"</formula>
    </cfRule>
    <cfRule type="cellIs" dxfId="370" priority="11" operator="equal">
      <formula>"LCS"</formula>
    </cfRule>
    <cfRule type="cellIs" dxfId="369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04A0-0DF7-4EC3-BD35-E3ED8B9615F4}">
  <sheetPr codeName="Hoja31">
    <tabColor rgb="FF00B050"/>
  </sheetPr>
  <dimension ref="A1:O49"/>
  <sheetViews>
    <sheetView showGridLines="0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23" style="35" bestFit="1" customWidth="1"/>
    <col min="2" max="2" width="29.5" style="46" customWidth="1"/>
    <col min="3" max="3" width="16.6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4.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498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3.1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Arsenic (As)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Arsenic (As)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Arsenic (As)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Arsenic (As)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Arsenic (As)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Arsenic (As)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Arsenic (As)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Arsenic (As)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Arsenic (As)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Arsenic (As)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Arsenic (As)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Arsenic (As)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Arsenic (As)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Arsenic (As)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Arsenic (As)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Arsenic (As)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Arsenic (As)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Arsenic (As)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Arsenic (As)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Arsenic (As)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Arsenic (As)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Arsenic (As)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Arsenic (As)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Arsenic (As)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Arsenic (As)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68" priority="13" operator="equal">
      <formula>"MB"</formula>
    </cfRule>
    <cfRule type="cellIs" dxfId="367" priority="14" operator="equal">
      <formula>"MDL"</formula>
    </cfRule>
    <cfRule type="cellIs" dxfId="366" priority="15" operator="equal">
      <formula>"PQL"</formula>
    </cfRule>
    <cfRule type="cellIs" dxfId="365" priority="16" operator="equal">
      <formula>"LCSD"</formula>
    </cfRule>
    <cfRule type="cellIs" dxfId="364" priority="17" operator="equal">
      <formula>"LCS"</formula>
    </cfRule>
  </conditionalFormatting>
  <conditionalFormatting sqref="D23:D42">
    <cfRule type="cellIs" dxfId="363" priority="1" operator="equal">
      <formula>"LCS2"</formula>
    </cfRule>
    <cfRule type="cellIs" dxfId="362" priority="2" operator="equal">
      <formula>"MSD"</formula>
    </cfRule>
    <cfRule type="cellIs" dxfId="361" priority="3" operator="equal">
      <formula>"MB"</formula>
    </cfRule>
    <cfRule type="cellIs" dxfId="360" priority="4" operator="equal">
      <formula>"MSD"</formula>
    </cfRule>
    <cfRule type="cellIs" dxfId="359" priority="5" operator="equal">
      <formula>"MS"</formula>
    </cfRule>
    <cfRule type="cellIs" dxfId="358" priority="6" operator="equal">
      <formula>"MDL"</formula>
    </cfRule>
    <cfRule type="cellIs" dxfId="357" priority="7" operator="equal">
      <formula>"PQL"</formula>
    </cfRule>
    <cfRule type="cellIs" dxfId="356" priority="8" operator="equal">
      <formula>"LCS2"</formula>
    </cfRule>
    <cfRule type="cellIs" dxfId="355" priority="9" operator="equal">
      <formula>"LCSD"</formula>
    </cfRule>
    <cfRule type="cellIs" dxfId="354" priority="10" operator="equal">
      <formula>"LCS"</formula>
    </cfRule>
    <cfRule type="cellIs" dxfId="353" priority="11" operator="equal">
      <formula>"LCS"</formula>
    </cfRule>
    <cfRule type="cellIs" dxfId="352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2625-7571-4BED-9C98-457EF0062F1B}">
  <sheetPr codeName="Hoja32">
    <tabColor rgb="FF00B050"/>
  </sheetPr>
  <dimension ref="A1:O49"/>
  <sheetViews>
    <sheetView showGridLines="0" zoomScale="90" zoomScaleNormal="90" workbookViewId="0">
      <selection activeCell="F23" sqref="F23"/>
    </sheetView>
  </sheetViews>
  <sheetFormatPr baseColWidth="10" defaultColWidth="13.33203125" defaultRowHeight="15" x14ac:dyDescent="0.2"/>
  <cols>
    <col min="1" max="1" width="23" style="35" bestFit="1" customWidth="1"/>
    <col min="2" max="2" width="29.5" style="46" customWidth="1"/>
    <col min="3" max="3" width="16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.1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499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2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Barium (Ba)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Barium (Ba)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Barium (Ba)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Barium (Ba)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Barium (Ba)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Barium (Ba)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Barium (Ba)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Barium (Ba)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Barium (Ba)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Barium (Ba)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Barium (Ba)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Barium (Ba)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Barium (Ba)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Barium (Ba)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Barium (Ba)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Barium (Ba)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Barium (Ba)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Barium (Ba)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Barium (Ba)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Barium (Ba)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Barium (Ba)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Barium (Ba)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Barium (Ba)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Barium (Ba)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Barium (Ba)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51" priority="13" operator="equal">
      <formula>"MB"</formula>
    </cfRule>
    <cfRule type="cellIs" dxfId="350" priority="14" operator="equal">
      <formula>"MDL"</formula>
    </cfRule>
    <cfRule type="cellIs" dxfId="349" priority="15" operator="equal">
      <formula>"PQL"</formula>
    </cfRule>
    <cfRule type="cellIs" dxfId="348" priority="16" operator="equal">
      <formula>"LCSD"</formula>
    </cfRule>
    <cfRule type="cellIs" dxfId="347" priority="17" operator="equal">
      <formula>"LCS"</formula>
    </cfRule>
  </conditionalFormatting>
  <conditionalFormatting sqref="D23:D42">
    <cfRule type="cellIs" dxfId="346" priority="1" operator="equal">
      <formula>"LCS2"</formula>
    </cfRule>
    <cfRule type="cellIs" dxfId="345" priority="2" operator="equal">
      <formula>"MSD"</formula>
    </cfRule>
    <cfRule type="cellIs" dxfId="344" priority="3" operator="equal">
      <formula>"MB"</formula>
    </cfRule>
    <cfRule type="cellIs" dxfId="343" priority="4" operator="equal">
      <formula>"MSD"</formula>
    </cfRule>
    <cfRule type="cellIs" dxfId="342" priority="5" operator="equal">
      <formula>"MS"</formula>
    </cfRule>
    <cfRule type="cellIs" dxfId="341" priority="6" operator="equal">
      <formula>"MDL"</formula>
    </cfRule>
    <cfRule type="cellIs" dxfId="340" priority="7" operator="equal">
      <formula>"PQL"</formula>
    </cfRule>
    <cfRule type="cellIs" dxfId="339" priority="8" operator="equal">
      <formula>"LCS2"</formula>
    </cfRule>
    <cfRule type="cellIs" dxfId="338" priority="9" operator="equal">
      <formula>"LCSD"</formula>
    </cfRule>
    <cfRule type="cellIs" dxfId="337" priority="10" operator="equal">
      <formula>"LCS"</formula>
    </cfRule>
    <cfRule type="cellIs" dxfId="336" priority="11" operator="equal">
      <formula>"LCS"</formula>
    </cfRule>
    <cfRule type="cellIs" dxfId="335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7619-3DC1-4802-A39D-9921B2F26E74}">
  <sheetPr codeName="Hoja33">
    <tabColor rgb="FF00B050"/>
  </sheetPr>
  <dimension ref="A1:O49"/>
  <sheetViews>
    <sheetView showGridLines="0" topLeftCell="A14" zoomScale="90" zoomScaleNormal="90" workbookViewId="0">
      <selection activeCell="L16" sqref="L16:L17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5.1640625" style="45" customWidth="1"/>
    <col min="10" max="11" width="19.33203125" style="35" hidden="1" customWidth="1"/>
    <col min="12" max="12" width="16.83203125" style="35" customWidth="1"/>
    <col min="13" max="13" width="14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500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4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Cobalt (Co)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Cobalt (Co)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Cobalt (Co)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Cobalt (Co)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Cobalt (Co)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Cobalt (Co)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Cobalt (Co)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Cobalt (Co)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Cobalt (Co)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Cobalt (Co)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Cobalt (Co)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Cobalt (Co)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Cobalt (Co)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Cobalt (Co)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Cobalt (Co)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Cobalt (Co)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Cobalt (Co)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Cobalt (Co)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Cobalt (Co)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Cobalt (Co)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Cobalt (Co)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Cobalt (Co)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Cobalt (Co)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Cobalt (Co)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Cobalt (Co)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34" priority="13" operator="equal">
      <formula>"MB"</formula>
    </cfRule>
    <cfRule type="cellIs" dxfId="333" priority="14" operator="equal">
      <formula>"MDL"</formula>
    </cfRule>
    <cfRule type="cellIs" dxfId="332" priority="15" operator="equal">
      <formula>"PQL"</formula>
    </cfRule>
    <cfRule type="cellIs" dxfId="331" priority="16" operator="equal">
      <formula>"LCSD"</formula>
    </cfRule>
    <cfRule type="cellIs" dxfId="330" priority="17" operator="equal">
      <formula>"LCS"</formula>
    </cfRule>
  </conditionalFormatting>
  <conditionalFormatting sqref="D23:D42">
    <cfRule type="cellIs" dxfId="329" priority="1" operator="equal">
      <formula>"LCS2"</formula>
    </cfRule>
    <cfRule type="cellIs" dxfId="328" priority="2" operator="equal">
      <formula>"MSD"</formula>
    </cfRule>
    <cfRule type="cellIs" dxfId="327" priority="3" operator="equal">
      <formula>"MB"</formula>
    </cfRule>
    <cfRule type="cellIs" dxfId="326" priority="4" operator="equal">
      <formula>"MSD"</formula>
    </cfRule>
    <cfRule type="cellIs" dxfId="325" priority="5" operator="equal">
      <formula>"MS"</formula>
    </cfRule>
    <cfRule type="cellIs" dxfId="324" priority="6" operator="equal">
      <formula>"MDL"</formula>
    </cfRule>
    <cfRule type="cellIs" dxfId="323" priority="7" operator="equal">
      <formula>"PQL"</formula>
    </cfRule>
    <cfRule type="cellIs" dxfId="322" priority="8" operator="equal">
      <formula>"LCS2"</formula>
    </cfRule>
    <cfRule type="cellIs" dxfId="321" priority="9" operator="equal">
      <formula>"LCSD"</formula>
    </cfRule>
    <cfRule type="cellIs" dxfId="320" priority="10" operator="equal">
      <formula>"LCS"</formula>
    </cfRule>
    <cfRule type="cellIs" dxfId="319" priority="11" operator="equal">
      <formula>"LCS"</formula>
    </cfRule>
    <cfRule type="cellIs" dxfId="318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5180-789D-4EB0-B6FD-0B0BC6B549B7}">
  <sheetPr codeName="Hoja34">
    <tabColor rgb="FF00B050"/>
  </sheetPr>
  <dimension ref="A1:O49"/>
  <sheetViews>
    <sheetView showGridLines="0" topLeftCell="A9" zoomScale="90" zoomScaleNormal="90" workbookViewId="0">
      <selection activeCell="N21" sqref="N21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20.3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5.5" style="45" customWidth="1"/>
    <col min="10" max="10" width="18.33203125" style="35" hidden="1" customWidth="1"/>
    <col min="11" max="11" width="18.1640625" style="35" hidden="1" customWidth="1"/>
    <col min="12" max="12" width="16.83203125" style="35" customWidth="1"/>
    <col min="13" max="13" width="13.6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501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1.4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 xml:space="preserve">Chromium (Cr) 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 xml:space="preserve">Chromium (Cr) 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 xml:space="preserve">Chromium (Cr) 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 xml:space="preserve">Chromium (Cr) 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 xml:space="preserve">Chromium (Cr) 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 xml:space="preserve">Chromium (Cr) 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 xml:space="preserve">Chromium (Cr) 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 xml:space="preserve">Chromium (Cr) 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 xml:space="preserve">Chromium (Cr) 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 xml:space="preserve">Chromium (Cr) 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 xml:space="preserve">Chromium (Cr) 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 xml:space="preserve">Chromium (Cr) 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 xml:space="preserve">Chromium (Cr) 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 xml:space="preserve">Chromium (Cr) 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 xml:space="preserve">Chromium (Cr) 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 xml:space="preserve">Chromium (Cr) 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 xml:space="preserve">Chromium (Cr) 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 xml:space="preserve">Chromium (Cr) 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 xml:space="preserve">Chromium (Cr) 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 xml:space="preserve">Chromium (Cr) 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 xml:space="preserve">Chromium (Cr) 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 xml:space="preserve">Chromium (Cr) 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 xml:space="preserve">Chromium (Cr) 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 xml:space="preserve">Chromium (Cr) 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 xml:space="preserve">Chromium (Cr) 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17" priority="13" operator="equal">
      <formula>"MB"</formula>
    </cfRule>
    <cfRule type="cellIs" dxfId="316" priority="14" operator="equal">
      <formula>"MDL"</formula>
    </cfRule>
    <cfRule type="cellIs" dxfId="315" priority="15" operator="equal">
      <formula>"PQL"</formula>
    </cfRule>
    <cfRule type="cellIs" dxfId="314" priority="16" operator="equal">
      <formula>"LCSD"</formula>
    </cfRule>
    <cfRule type="cellIs" dxfId="313" priority="17" operator="equal">
      <formula>"LCS"</formula>
    </cfRule>
  </conditionalFormatting>
  <conditionalFormatting sqref="D23:D42">
    <cfRule type="cellIs" dxfId="312" priority="1" operator="equal">
      <formula>"LCS2"</formula>
    </cfRule>
    <cfRule type="cellIs" dxfId="311" priority="2" operator="equal">
      <formula>"MSD"</formula>
    </cfRule>
    <cfRule type="cellIs" dxfId="310" priority="3" operator="equal">
      <formula>"MB"</formula>
    </cfRule>
    <cfRule type="cellIs" dxfId="309" priority="4" operator="equal">
      <formula>"MSD"</formula>
    </cfRule>
    <cfRule type="cellIs" dxfId="308" priority="5" operator="equal">
      <formula>"MS"</formula>
    </cfRule>
    <cfRule type="cellIs" dxfId="307" priority="6" operator="equal">
      <formula>"MDL"</formula>
    </cfRule>
    <cfRule type="cellIs" dxfId="306" priority="7" operator="equal">
      <formula>"PQL"</formula>
    </cfRule>
    <cfRule type="cellIs" dxfId="305" priority="8" operator="equal">
      <formula>"LCS2"</formula>
    </cfRule>
    <cfRule type="cellIs" dxfId="304" priority="9" operator="equal">
      <formula>"LCSD"</formula>
    </cfRule>
    <cfRule type="cellIs" dxfId="303" priority="10" operator="equal">
      <formula>"LCS"</formula>
    </cfRule>
    <cfRule type="cellIs" dxfId="302" priority="11" operator="equal">
      <formula>"LCS"</formula>
    </cfRule>
    <cfRule type="cellIs" dxfId="301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045F-1D47-4683-ACE1-C3BF2CF0CF1A}">
  <sheetPr codeName="Hoja35">
    <tabColor rgb="FF00B050"/>
  </sheetPr>
  <dimension ref="A1:O49"/>
  <sheetViews>
    <sheetView showGridLines="0" topLeftCell="A14" zoomScale="90" zoomScaleNormal="90" workbookViewId="0">
      <selection activeCell="D19" sqref="D19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6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502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1.8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Copper (Cu)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Copper (Cu)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Copper (Cu)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Copper (Cu)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Copper (Cu)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Copper (Cu)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Copper (Cu)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Copper (Cu)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Copper (Cu)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Copper (Cu)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Copper (Cu)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Copper (Cu)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Copper (Cu)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Copper (Cu)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Copper (Cu)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Copper (Cu)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Copper (Cu)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Copper (Cu)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Copper (Cu)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Copper (Cu)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Copper (Cu)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Copper (Cu)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Copper (Cu)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Copper (Cu)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Copper (Cu)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300" priority="13" operator="equal">
      <formula>"MB"</formula>
    </cfRule>
    <cfRule type="cellIs" dxfId="299" priority="14" operator="equal">
      <formula>"MDL"</formula>
    </cfRule>
    <cfRule type="cellIs" dxfId="298" priority="15" operator="equal">
      <formula>"PQL"</formula>
    </cfRule>
    <cfRule type="cellIs" dxfId="297" priority="16" operator="equal">
      <formula>"LCSD"</formula>
    </cfRule>
    <cfRule type="cellIs" dxfId="296" priority="17" operator="equal">
      <formula>"LCS"</formula>
    </cfRule>
  </conditionalFormatting>
  <conditionalFormatting sqref="D23:D42">
    <cfRule type="cellIs" dxfId="295" priority="1" operator="equal">
      <formula>"LCS2"</formula>
    </cfRule>
    <cfRule type="cellIs" dxfId="294" priority="2" operator="equal">
      <formula>"MSD"</formula>
    </cfRule>
    <cfRule type="cellIs" dxfId="293" priority="3" operator="equal">
      <formula>"MB"</formula>
    </cfRule>
    <cfRule type="cellIs" dxfId="292" priority="4" operator="equal">
      <formula>"MSD"</formula>
    </cfRule>
    <cfRule type="cellIs" dxfId="291" priority="5" operator="equal">
      <formula>"MS"</formula>
    </cfRule>
    <cfRule type="cellIs" dxfId="290" priority="6" operator="equal">
      <formula>"MDL"</formula>
    </cfRule>
    <cfRule type="cellIs" dxfId="289" priority="7" operator="equal">
      <formula>"PQL"</formula>
    </cfRule>
    <cfRule type="cellIs" dxfId="288" priority="8" operator="equal">
      <formula>"LCS2"</formula>
    </cfRule>
    <cfRule type="cellIs" dxfId="287" priority="9" operator="equal">
      <formula>"LCSD"</formula>
    </cfRule>
    <cfRule type="cellIs" dxfId="286" priority="10" operator="equal">
      <formula>"LCS"</formula>
    </cfRule>
    <cfRule type="cellIs" dxfId="285" priority="11" operator="equal">
      <formula>"LCS"</formula>
    </cfRule>
    <cfRule type="cellIs" dxfId="284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90F-5766-4E39-BD4E-F7B86BA304C6}">
  <sheetPr codeName="Hoja36">
    <tabColor rgb="FF00B050"/>
  </sheetPr>
  <dimension ref="A1:O49"/>
  <sheetViews>
    <sheetView showGridLines="0" topLeftCell="A31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2.1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.3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503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0.4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Iron (Fe)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Iron (Fe)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Iron (Fe)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Iron (Fe)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Iron (Fe)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Iron (Fe)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Iron (Fe)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Iron (Fe)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Iron (Fe)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Iron (Fe)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Iron (Fe)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Iron (Fe)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Iron (Fe)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Iron (Fe)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Iron (Fe)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Iron (Fe)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Iron (Fe)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Iron (Fe)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Iron (Fe)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Iron (Fe)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Iron (Fe)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Iron (Fe)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Iron (Fe)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Iron (Fe)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Iron (Fe)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283" priority="13" operator="equal">
      <formula>"MB"</formula>
    </cfRule>
    <cfRule type="cellIs" dxfId="282" priority="14" operator="equal">
      <formula>"MDL"</formula>
    </cfRule>
    <cfRule type="cellIs" dxfId="281" priority="15" operator="equal">
      <formula>"PQL"</formula>
    </cfRule>
    <cfRule type="cellIs" dxfId="280" priority="16" operator="equal">
      <formula>"LCSD"</formula>
    </cfRule>
    <cfRule type="cellIs" dxfId="279" priority="17" operator="equal">
      <formula>"LCS"</formula>
    </cfRule>
  </conditionalFormatting>
  <conditionalFormatting sqref="D23:D42">
    <cfRule type="cellIs" dxfId="278" priority="1" operator="equal">
      <formula>"LCS2"</formula>
    </cfRule>
    <cfRule type="cellIs" dxfId="277" priority="2" operator="equal">
      <formula>"MSD"</formula>
    </cfRule>
    <cfRule type="cellIs" dxfId="276" priority="3" operator="equal">
      <formula>"MB"</formula>
    </cfRule>
    <cfRule type="cellIs" dxfId="275" priority="4" operator="equal">
      <formula>"MSD"</formula>
    </cfRule>
    <cfRule type="cellIs" dxfId="274" priority="5" operator="equal">
      <formula>"MS"</formula>
    </cfRule>
    <cfRule type="cellIs" dxfId="273" priority="6" operator="equal">
      <formula>"MDL"</formula>
    </cfRule>
    <cfRule type="cellIs" dxfId="272" priority="7" operator="equal">
      <formula>"PQL"</formula>
    </cfRule>
    <cfRule type="cellIs" dxfId="271" priority="8" operator="equal">
      <formula>"LCS2"</formula>
    </cfRule>
    <cfRule type="cellIs" dxfId="270" priority="9" operator="equal">
      <formula>"LCSD"</formula>
    </cfRule>
    <cfRule type="cellIs" dxfId="269" priority="10" operator="equal">
      <formula>"LCS"</formula>
    </cfRule>
    <cfRule type="cellIs" dxfId="268" priority="11" operator="equal">
      <formula>"LCS"</formula>
    </cfRule>
    <cfRule type="cellIs" dxfId="267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2FF7-DE36-4363-863E-F2BD10A0D9E3}">
  <sheetPr codeName="Hoja1"/>
  <dimension ref="A1:I46"/>
  <sheetViews>
    <sheetView showGridLines="0" workbookViewId="0">
      <selection activeCell="E3" sqref="E3:E7"/>
    </sheetView>
  </sheetViews>
  <sheetFormatPr baseColWidth="10" defaultColWidth="10.6640625" defaultRowHeight="15" x14ac:dyDescent="0.25"/>
  <cols>
    <col min="1" max="1" width="67.6640625" style="661" bestFit="1" customWidth="1"/>
    <col min="2" max="2" width="19.6640625" style="661" customWidth="1"/>
    <col min="3" max="3" width="34.33203125" style="208" bestFit="1" customWidth="1"/>
    <col min="4" max="4" width="13.83203125" style="208" customWidth="1"/>
    <col min="5" max="5" width="14" style="208" customWidth="1"/>
    <col min="6" max="6" width="14.83203125" style="208" customWidth="1"/>
    <col min="7" max="7" width="17.5" style="208" customWidth="1"/>
    <col min="8" max="8" width="20.83203125" style="208" bestFit="1" customWidth="1"/>
    <col min="9" max="16384" width="10.6640625" style="208"/>
  </cols>
  <sheetData>
    <row r="1" spans="1:9" x14ac:dyDescent="0.25">
      <c r="A1" s="908" t="s">
        <v>534</v>
      </c>
      <c r="B1" s="909"/>
      <c r="C1" s="909"/>
      <c r="D1" s="909"/>
      <c r="E1" s="909"/>
      <c r="F1" s="909"/>
      <c r="G1" s="909"/>
      <c r="H1" s="909"/>
      <c r="I1" s="909"/>
    </row>
    <row r="2" spans="1:9" s="640" customFormat="1" x14ac:dyDescent="0.25">
      <c r="A2" s="646" t="s">
        <v>535</v>
      </c>
      <c r="B2" s="646" t="s">
        <v>536</v>
      </c>
      <c r="C2" s="646" t="s">
        <v>288</v>
      </c>
      <c r="D2" s="646" t="s">
        <v>537</v>
      </c>
      <c r="E2" s="646" t="s">
        <v>212</v>
      </c>
      <c r="F2" s="646" t="s">
        <v>213</v>
      </c>
      <c r="G2" s="646" t="s">
        <v>472</v>
      </c>
      <c r="H2" s="646" t="s">
        <v>538</v>
      </c>
      <c r="I2" s="646" t="s">
        <v>539</v>
      </c>
    </row>
    <row r="3" spans="1:9" x14ac:dyDescent="0.25">
      <c r="A3" s="647" t="s">
        <v>33</v>
      </c>
      <c r="B3" s="826" t="s">
        <v>540</v>
      </c>
      <c r="C3" s="647" t="s">
        <v>541</v>
      </c>
      <c r="D3" s="648" t="s">
        <v>285</v>
      </c>
      <c r="E3" s="649">
        <v>3</v>
      </c>
      <c r="F3" s="649">
        <v>5</v>
      </c>
      <c r="G3" s="650" t="s">
        <v>542</v>
      </c>
      <c r="H3" s="650" t="s">
        <v>543</v>
      </c>
      <c r="I3" s="651">
        <v>20</v>
      </c>
    </row>
    <row r="4" spans="1:9" x14ac:dyDescent="0.25">
      <c r="A4" s="647" t="s">
        <v>38</v>
      </c>
      <c r="B4" s="826" t="s">
        <v>714</v>
      </c>
      <c r="C4" s="647" t="s">
        <v>544</v>
      </c>
      <c r="D4" s="648" t="s">
        <v>285</v>
      </c>
      <c r="E4" s="652">
        <v>0.2</v>
      </c>
      <c r="F4" s="652">
        <v>0.2</v>
      </c>
      <c r="G4" s="648" t="s">
        <v>545</v>
      </c>
      <c r="H4" s="648" t="s">
        <v>480</v>
      </c>
      <c r="I4" s="651">
        <v>20</v>
      </c>
    </row>
    <row r="5" spans="1:9" x14ac:dyDescent="0.25">
      <c r="A5" s="647" t="s">
        <v>629</v>
      </c>
      <c r="B5" s="826" t="s">
        <v>601</v>
      </c>
      <c r="C5" s="647" t="s">
        <v>546</v>
      </c>
      <c r="D5" s="648" t="s">
        <v>285</v>
      </c>
      <c r="E5" s="649">
        <v>1</v>
      </c>
      <c r="F5" s="649">
        <v>5</v>
      </c>
      <c r="G5" s="648" t="s">
        <v>547</v>
      </c>
      <c r="H5" s="648" t="s">
        <v>480</v>
      </c>
      <c r="I5" s="651">
        <v>20</v>
      </c>
    </row>
    <row r="6" spans="1:9" x14ac:dyDescent="0.25">
      <c r="A6" s="647" t="s">
        <v>630</v>
      </c>
      <c r="B6" s="826" t="s">
        <v>548</v>
      </c>
      <c r="C6" s="647" t="s">
        <v>549</v>
      </c>
      <c r="D6" s="648" t="s">
        <v>550</v>
      </c>
      <c r="E6" s="649">
        <v>5</v>
      </c>
      <c r="F6" s="649">
        <v>5</v>
      </c>
      <c r="G6" s="648" t="s">
        <v>547</v>
      </c>
      <c r="H6" s="650" t="s">
        <v>543</v>
      </c>
      <c r="I6" s="651">
        <v>10</v>
      </c>
    </row>
    <row r="7" spans="1:9" x14ac:dyDescent="0.25">
      <c r="A7" s="647" t="s">
        <v>631</v>
      </c>
      <c r="B7" s="826" t="s">
        <v>715</v>
      </c>
      <c r="C7" s="647" t="s">
        <v>551</v>
      </c>
      <c r="D7" s="648" t="s">
        <v>285</v>
      </c>
      <c r="E7" s="649">
        <v>1</v>
      </c>
      <c r="F7" s="649">
        <v>3</v>
      </c>
      <c r="G7" s="648" t="s">
        <v>552</v>
      </c>
      <c r="H7" s="650" t="s">
        <v>543</v>
      </c>
      <c r="I7" s="651">
        <v>20</v>
      </c>
    </row>
    <row r="8" spans="1:9" x14ac:dyDescent="0.25">
      <c r="A8" s="653" t="s">
        <v>553</v>
      </c>
      <c r="B8" s="829"/>
      <c r="C8" s="653" t="s">
        <v>554</v>
      </c>
      <c r="D8" s="654" t="s">
        <v>285</v>
      </c>
      <c r="E8" s="655">
        <v>6.0000000000000001E-3</v>
      </c>
      <c r="F8" s="656">
        <v>0.5</v>
      </c>
      <c r="G8" s="654" t="s">
        <v>552</v>
      </c>
      <c r="H8" s="654" t="s">
        <v>480</v>
      </c>
      <c r="I8" s="657">
        <v>0.2</v>
      </c>
    </row>
    <row r="9" spans="1:9" x14ac:dyDescent="0.25">
      <c r="A9" s="653" t="s">
        <v>555</v>
      </c>
      <c r="B9" s="829" t="s">
        <v>602</v>
      </c>
      <c r="C9" s="653" t="s">
        <v>556</v>
      </c>
      <c r="D9" s="654" t="s">
        <v>285</v>
      </c>
      <c r="E9" s="656">
        <v>0.2</v>
      </c>
      <c r="F9" s="656">
        <v>0.5</v>
      </c>
      <c r="G9" s="654" t="s">
        <v>547</v>
      </c>
      <c r="H9" s="654" t="s">
        <v>480</v>
      </c>
      <c r="I9" s="657">
        <v>0.1</v>
      </c>
    </row>
    <row r="10" spans="1:9" x14ac:dyDescent="0.25">
      <c r="A10" s="647" t="s">
        <v>557</v>
      </c>
      <c r="B10" s="826" t="s">
        <v>716</v>
      </c>
      <c r="C10" s="647" t="s">
        <v>558</v>
      </c>
      <c r="D10" s="648" t="s">
        <v>285</v>
      </c>
      <c r="E10" s="658">
        <v>3.0000000000000001E-3</v>
      </c>
      <c r="F10" s="658">
        <v>6.0000000000000001E-3</v>
      </c>
      <c r="G10" s="648" t="s">
        <v>552</v>
      </c>
      <c r="H10" s="648" t="s">
        <v>480</v>
      </c>
      <c r="I10" s="651">
        <v>20</v>
      </c>
    </row>
    <row r="11" spans="1:9" x14ac:dyDescent="0.25">
      <c r="A11" s="647" t="s">
        <v>632</v>
      </c>
      <c r="B11" s="826" t="s">
        <v>717</v>
      </c>
      <c r="C11" s="647" t="s">
        <v>559</v>
      </c>
      <c r="D11" s="648" t="s">
        <v>285</v>
      </c>
      <c r="E11" s="659">
        <v>3</v>
      </c>
      <c r="F11" s="659">
        <v>5</v>
      </c>
      <c r="G11" s="648" t="s">
        <v>560</v>
      </c>
      <c r="H11" s="648" t="s">
        <v>561</v>
      </c>
      <c r="I11" s="651">
        <v>20</v>
      </c>
    </row>
    <row r="12" spans="1:9" x14ac:dyDescent="0.25">
      <c r="A12" s="647" t="s">
        <v>633</v>
      </c>
      <c r="B12" s="826" t="s">
        <v>603</v>
      </c>
      <c r="C12" s="647" t="s">
        <v>562</v>
      </c>
      <c r="D12" s="648" t="s">
        <v>285</v>
      </c>
      <c r="E12" s="658">
        <v>5.0000000000000001E-3</v>
      </c>
      <c r="F12" s="658">
        <v>5.0000000000000001E-3</v>
      </c>
      <c r="G12" s="648" t="s">
        <v>547</v>
      </c>
      <c r="H12" s="648" t="s">
        <v>480</v>
      </c>
      <c r="I12" s="651">
        <v>20</v>
      </c>
    </row>
    <row r="13" spans="1:9" x14ac:dyDescent="0.25">
      <c r="A13" s="647" t="s">
        <v>634</v>
      </c>
      <c r="B13" s="826" t="s">
        <v>718</v>
      </c>
      <c r="C13" s="647" t="s">
        <v>563</v>
      </c>
      <c r="D13" s="648" t="s">
        <v>285</v>
      </c>
      <c r="E13" s="649">
        <v>5</v>
      </c>
      <c r="F13" s="649">
        <v>5</v>
      </c>
      <c r="G13" s="648" t="s">
        <v>545</v>
      </c>
      <c r="H13" s="650" t="s">
        <v>543</v>
      </c>
      <c r="I13" s="651">
        <v>10</v>
      </c>
    </row>
    <row r="14" spans="1:9" x14ac:dyDescent="0.25">
      <c r="A14" s="647" t="s">
        <v>564</v>
      </c>
      <c r="B14" s="826" t="s">
        <v>719</v>
      </c>
      <c r="C14" s="647" t="s">
        <v>565</v>
      </c>
      <c r="D14" s="648" t="s">
        <v>285</v>
      </c>
      <c r="E14" s="652">
        <v>0.5</v>
      </c>
      <c r="F14" s="652">
        <v>0.7</v>
      </c>
      <c r="G14" s="648" t="s">
        <v>545</v>
      </c>
      <c r="H14" s="648" t="s">
        <v>480</v>
      </c>
      <c r="I14" s="651">
        <v>20</v>
      </c>
    </row>
    <row r="15" spans="1:9" x14ac:dyDescent="0.25">
      <c r="A15" s="647" t="s">
        <v>566</v>
      </c>
      <c r="B15" s="826" t="s">
        <v>720</v>
      </c>
      <c r="C15" s="647" t="s">
        <v>567</v>
      </c>
      <c r="D15" s="648" t="s">
        <v>285</v>
      </c>
      <c r="E15" s="649">
        <v>9</v>
      </c>
      <c r="F15" s="660">
        <v>10</v>
      </c>
      <c r="G15" s="648" t="s">
        <v>545</v>
      </c>
      <c r="H15" s="650" t="s">
        <v>543</v>
      </c>
      <c r="I15" s="651">
        <v>10</v>
      </c>
    </row>
    <row r="16" spans="1:9" x14ac:dyDescent="0.25">
      <c r="A16" s="647" t="s">
        <v>636</v>
      </c>
      <c r="B16" s="826" t="s">
        <v>604</v>
      </c>
      <c r="C16" s="647" t="s">
        <v>568</v>
      </c>
      <c r="D16" s="648" t="s">
        <v>285</v>
      </c>
      <c r="E16" s="649">
        <v>1</v>
      </c>
      <c r="F16" s="649">
        <v>1</v>
      </c>
      <c r="G16" s="648" t="s">
        <v>545</v>
      </c>
      <c r="H16" s="650" t="s">
        <v>543</v>
      </c>
      <c r="I16" s="651">
        <v>10</v>
      </c>
    </row>
    <row r="17" spans="1:9" x14ac:dyDescent="0.25">
      <c r="A17" s="647" t="s">
        <v>637</v>
      </c>
      <c r="B17" s="826" t="s">
        <v>569</v>
      </c>
      <c r="C17" s="647" t="s">
        <v>570</v>
      </c>
      <c r="D17" s="648" t="s">
        <v>571</v>
      </c>
      <c r="E17" s="652">
        <v>0.2</v>
      </c>
      <c r="F17" s="652">
        <v>0.2</v>
      </c>
      <c r="G17" s="650" t="s">
        <v>547</v>
      </c>
      <c r="H17" s="650" t="s">
        <v>543</v>
      </c>
      <c r="I17" s="651">
        <v>10</v>
      </c>
    </row>
    <row r="18" spans="1:9" s="661" customFormat="1" ht="12.75" x14ac:dyDescent="0.2">
      <c r="A18" s="647" t="s">
        <v>635</v>
      </c>
      <c r="B18" s="826" t="s">
        <v>721</v>
      </c>
      <c r="C18" s="647" t="s">
        <v>572</v>
      </c>
      <c r="D18" s="648" t="s">
        <v>285</v>
      </c>
      <c r="E18" s="658">
        <v>4.0000000000000001E-3</v>
      </c>
      <c r="F18" s="658">
        <v>5.0000000000000001E-3</v>
      </c>
      <c r="G18" s="650" t="s">
        <v>542</v>
      </c>
      <c r="H18" s="648" t="s">
        <v>480</v>
      </c>
      <c r="I18" s="651">
        <v>20</v>
      </c>
    </row>
    <row r="19" spans="1:9" x14ac:dyDescent="0.25">
      <c r="A19" s="647" t="s">
        <v>48</v>
      </c>
      <c r="B19" s="826" t="s">
        <v>722</v>
      </c>
      <c r="C19" s="647" t="s">
        <v>573</v>
      </c>
      <c r="D19" s="648" t="s">
        <v>285</v>
      </c>
      <c r="E19" s="649">
        <v>2.2000000000000002</v>
      </c>
      <c r="F19" s="649">
        <v>6</v>
      </c>
      <c r="G19" s="650" t="s">
        <v>542</v>
      </c>
      <c r="H19" s="648" t="s">
        <v>480</v>
      </c>
      <c r="I19" s="651">
        <v>20</v>
      </c>
    </row>
    <row r="20" spans="1:9" x14ac:dyDescent="0.25">
      <c r="A20" s="653" t="s">
        <v>638</v>
      </c>
      <c r="B20" s="826" t="s">
        <v>723</v>
      </c>
      <c r="C20" s="653" t="s">
        <v>574</v>
      </c>
      <c r="D20" s="662" t="s">
        <v>575</v>
      </c>
      <c r="E20" s="662">
        <v>1</v>
      </c>
      <c r="F20" s="662">
        <v>3</v>
      </c>
      <c r="G20" s="663" t="s">
        <v>543</v>
      </c>
      <c r="H20" s="663" t="s">
        <v>543</v>
      </c>
      <c r="I20" s="664">
        <v>20</v>
      </c>
    </row>
    <row r="21" spans="1:9" x14ac:dyDescent="0.25">
      <c r="A21" s="665" t="s">
        <v>576</v>
      </c>
      <c r="B21" s="827">
        <v>7440417</v>
      </c>
      <c r="C21" s="666" t="s">
        <v>577</v>
      </c>
      <c r="D21" s="650" t="s">
        <v>578</v>
      </c>
      <c r="E21" s="667">
        <v>0.1</v>
      </c>
      <c r="F21" s="651">
        <v>20</v>
      </c>
      <c r="G21" s="650" t="s">
        <v>542</v>
      </c>
      <c r="H21" s="648" t="s">
        <v>480</v>
      </c>
      <c r="I21" s="651">
        <v>20</v>
      </c>
    </row>
    <row r="22" spans="1:9" x14ac:dyDescent="0.25">
      <c r="A22" s="665" t="s">
        <v>579</v>
      </c>
      <c r="B22" s="827">
        <v>7440439</v>
      </c>
      <c r="C22" s="666" t="s">
        <v>577</v>
      </c>
      <c r="D22" s="650" t="s">
        <v>578</v>
      </c>
      <c r="E22" s="667">
        <v>0.8</v>
      </c>
      <c r="F22" s="651">
        <v>20</v>
      </c>
      <c r="G22" s="650" t="s">
        <v>542</v>
      </c>
      <c r="H22" s="648" t="s">
        <v>480</v>
      </c>
      <c r="I22" s="651">
        <v>20</v>
      </c>
    </row>
    <row r="23" spans="1:9" x14ac:dyDescent="0.25">
      <c r="A23" s="665" t="s">
        <v>580</v>
      </c>
      <c r="B23" s="827">
        <v>7439965</v>
      </c>
      <c r="C23" s="666" t="s">
        <v>577</v>
      </c>
      <c r="D23" s="650" t="s">
        <v>578</v>
      </c>
      <c r="E23" s="667">
        <v>0.4</v>
      </c>
      <c r="F23" s="651">
        <v>20</v>
      </c>
      <c r="G23" s="650" t="s">
        <v>542</v>
      </c>
      <c r="H23" s="648" t="s">
        <v>480</v>
      </c>
      <c r="I23" s="651">
        <v>20</v>
      </c>
    </row>
    <row r="24" spans="1:9" x14ac:dyDescent="0.25">
      <c r="A24" s="665" t="s">
        <v>581</v>
      </c>
      <c r="B24" s="827">
        <v>7440382</v>
      </c>
      <c r="C24" s="666" t="s">
        <v>577</v>
      </c>
      <c r="D24" s="650" t="s">
        <v>578</v>
      </c>
      <c r="E24" s="659">
        <v>6.8</v>
      </c>
      <c r="F24" s="651">
        <v>20</v>
      </c>
      <c r="G24" s="650" t="s">
        <v>542</v>
      </c>
      <c r="H24" s="648" t="s">
        <v>480</v>
      </c>
      <c r="I24" s="651">
        <v>20</v>
      </c>
    </row>
    <row r="25" spans="1:9" x14ac:dyDescent="0.25">
      <c r="A25" s="665" t="s">
        <v>582</v>
      </c>
      <c r="B25" s="827">
        <v>7440393</v>
      </c>
      <c r="C25" s="666" t="s">
        <v>577</v>
      </c>
      <c r="D25" s="650" t="s">
        <v>578</v>
      </c>
      <c r="E25" s="659">
        <v>2</v>
      </c>
      <c r="F25" s="651">
        <v>20</v>
      </c>
      <c r="G25" s="650" t="s">
        <v>542</v>
      </c>
      <c r="H25" s="648" t="s">
        <v>480</v>
      </c>
      <c r="I25" s="651">
        <v>20</v>
      </c>
    </row>
    <row r="26" spans="1:9" x14ac:dyDescent="0.25">
      <c r="A26" s="665" t="s">
        <v>583</v>
      </c>
      <c r="B26" s="827">
        <v>7440473</v>
      </c>
      <c r="C26" s="666" t="s">
        <v>577</v>
      </c>
      <c r="D26" s="650" t="s">
        <v>578</v>
      </c>
      <c r="E26" s="659">
        <v>3.3</v>
      </c>
      <c r="F26" s="651">
        <v>20</v>
      </c>
      <c r="G26" s="650" t="s">
        <v>542</v>
      </c>
      <c r="H26" s="648" t="s">
        <v>480</v>
      </c>
      <c r="I26" s="651">
        <v>20</v>
      </c>
    </row>
    <row r="27" spans="1:9" x14ac:dyDescent="0.25">
      <c r="A27" s="665" t="s">
        <v>584</v>
      </c>
      <c r="B27" s="827">
        <v>7440508</v>
      </c>
      <c r="C27" s="666" t="s">
        <v>577</v>
      </c>
      <c r="D27" s="650" t="s">
        <v>578</v>
      </c>
      <c r="E27" s="659">
        <v>2.1</v>
      </c>
      <c r="F27" s="651">
        <v>20</v>
      </c>
      <c r="G27" s="650" t="s">
        <v>542</v>
      </c>
      <c r="H27" s="648" t="s">
        <v>480</v>
      </c>
      <c r="I27" s="651">
        <v>20</v>
      </c>
    </row>
    <row r="28" spans="1:9" x14ac:dyDescent="0.25">
      <c r="A28" s="665" t="s">
        <v>585</v>
      </c>
      <c r="B28" s="827">
        <v>7440484</v>
      </c>
      <c r="C28" s="666" t="s">
        <v>577</v>
      </c>
      <c r="D28" s="650" t="s">
        <v>578</v>
      </c>
      <c r="E28" s="659">
        <v>7.3</v>
      </c>
      <c r="F28" s="651">
        <v>20</v>
      </c>
      <c r="G28" s="650" t="s">
        <v>542</v>
      </c>
      <c r="H28" s="648" t="s">
        <v>480</v>
      </c>
      <c r="I28" s="651">
        <v>20</v>
      </c>
    </row>
    <row r="29" spans="1:9" x14ac:dyDescent="0.25">
      <c r="A29" s="665" t="s">
        <v>586</v>
      </c>
      <c r="B29" s="827">
        <v>7439921</v>
      </c>
      <c r="C29" s="666" t="s">
        <v>577</v>
      </c>
      <c r="D29" s="650" t="s">
        <v>578</v>
      </c>
      <c r="E29" s="659">
        <v>5.5</v>
      </c>
      <c r="F29" s="668">
        <v>20</v>
      </c>
      <c r="G29" s="650" t="s">
        <v>542</v>
      </c>
      <c r="H29" s="648" t="s">
        <v>480</v>
      </c>
      <c r="I29" s="651">
        <v>20</v>
      </c>
    </row>
    <row r="30" spans="1:9" x14ac:dyDescent="0.25">
      <c r="A30" s="665" t="s">
        <v>587</v>
      </c>
      <c r="B30" s="827">
        <v>7440020</v>
      </c>
      <c r="C30" s="666" t="s">
        <v>577</v>
      </c>
      <c r="D30" s="650" t="s">
        <v>578</v>
      </c>
      <c r="E30" s="659">
        <v>3.9</v>
      </c>
      <c r="F30" s="651">
        <v>20</v>
      </c>
      <c r="G30" s="650" t="s">
        <v>542</v>
      </c>
      <c r="H30" s="648" t="s">
        <v>480</v>
      </c>
      <c r="I30" s="651">
        <v>20</v>
      </c>
    </row>
    <row r="31" spans="1:9" x14ac:dyDescent="0.25">
      <c r="A31" s="665" t="s">
        <v>588</v>
      </c>
      <c r="B31" s="827">
        <v>7782492</v>
      </c>
      <c r="C31" s="666" t="s">
        <v>577</v>
      </c>
      <c r="D31" s="650" t="s">
        <v>578</v>
      </c>
      <c r="E31" s="659">
        <v>3.5</v>
      </c>
      <c r="F31" s="668">
        <v>20</v>
      </c>
      <c r="G31" s="650" t="s">
        <v>542</v>
      </c>
      <c r="H31" s="648" t="s">
        <v>480</v>
      </c>
      <c r="I31" s="651">
        <v>20</v>
      </c>
    </row>
    <row r="32" spans="1:9" x14ac:dyDescent="0.25">
      <c r="A32" s="665" t="s">
        <v>589</v>
      </c>
      <c r="B32" s="827">
        <v>7440246</v>
      </c>
      <c r="C32" s="666" t="s">
        <v>577</v>
      </c>
      <c r="D32" s="650" t="s">
        <v>578</v>
      </c>
      <c r="E32" s="659">
        <v>1.3</v>
      </c>
      <c r="F32" s="651">
        <v>20</v>
      </c>
      <c r="G32" s="650" t="s">
        <v>542</v>
      </c>
      <c r="H32" s="648" t="s">
        <v>480</v>
      </c>
      <c r="I32" s="651">
        <v>20</v>
      </c>
    </row>
    <row r="33" spans="1:9" x14ac:dyDescent="0.25">
      <c r="A33" s="665" t="s">
        <v>590</v>
      </c>
      <c r="B33" s="827">
        <v>7440622</v>
      </c>
      <c r="C33" s="666" t="s">
        <v>577</v>
      </c>
      <c r="D33" s="650" t="s">
        <v>578</v>
      </c>
      <c r="E33" s="659">
        <v>2.2000000000000002</v>
      </c>
      <c r="F33" s="651">
        <v>20</v>
      </c>
      <c r="G33" s="650" t="s">
        <v>542</v>
      </c>
      <c r="H33" s="648" t="s">
        <v>480</v>
      </c>
      <c r="I33" s="651">
        <v>20</v>
      </c>
    </row>
    <row r="34" spans="1:9" x14ac:dyDescent="0.25">
      <c r="A34" s="665" t="s">
        <v>591</v>
      </c>
      <c r="B34" s="827">
        <v>7440666</v>
      </c>
      <c r="C34" s="666" t="s">
        <v>577</v>
      </c>
      <c r="D34" s="650" t="s">
        <v>578</v>
      </c>
      <c r="E34" s="659">
        <v>2.1</v>
      </c>
      <c r="F34" s="651">
        <v>20</v>
      </c>
      <c r="G34" s="650" t="s">
        <v>542</v>
      </c>
      <c r="H34" s="648" t="s">
        <v>480</v>
      </c>
      <c r="I34" s="651">
        <v>20</v>
      </c>
    </row>
    <row r="35" spans="1:9" x14ac:dyDescent="0.25">
      <c r="A35" s="665" t="s">
        <v>592</v>
      </c>
      <c r="B35" s="827">
        <v>7440280</v>
      </c>
      <c r="C35" s="666" t="s">
        <v>577</v>
      </c>
      <c r="D35" s="650" t="s">
        <v>578</v>
      </c>
      <c r="E35" s="651">
        <v>18</v>
      </c>
      <c r="F35" s="668">
        <v>20</v>
      </c>
      <c r="G35" s="650" t="s">
        <v>542</v>
      </c>
      <c r="H35" s="648" t="s">
        <v>480</v>
      </c>
      <c r="I35" s="651">
        <v>20</v>
      </c>
    </row>
    <row r="36" spans="1:9" x14ac:dyDescent="0.25">
      <c r="A36" s="665" t="s">
        <v>593</v>
      </c>
      <c r="B36" s="827">
        <v>7440224</v>
      </c>
      <c r="C36" s="666" t="s">
        <v>577</v>
      </c>
      <c r="D36" s="650" t="s">
        <v>578</v>
      </c>
      <c r="E36" s="667">
        <v>0.9</v>
      </c>
      <c r="F36" s="651">
        <v>20</v>
      </c>
      <c r="G36" s="650" t="s">
        <v>542</v>
      </c>
      <c r="H36" s="648" t="s">
        <v>480</v>
      </c>
      <c r="I36" s="651">
        <v>20</v>
      </c>
    </row>
    <row r="37" spans="1:9" x14ac:dyDescent="0.25">
      <c r="A37" s="665" t="s">
        <v>594</v>
      </c>
      <c r="B37" s="827">
        <v>7439896</v>
      </c>
      <c r="C37" s="666" t="s">
        <v>577</v>
      </c>
      <c r="D37" s="650" t="s">
        <v>578</v>
      </c>
      <c r="E37" s="651">
        <v>27</v>
      </c>
      <c r="F37" s="650">
        <v>100</v>
      </c>
      <c r="G37" s="650" t="s">
        <v>542</v>
      </c>
      <c r="H37" s="648" t="s">
        <v>480</v>
      </c>
      <c r="I37" s="651">
        <v>20</v>
      </c>
    </row>
    <row r="38" spans="1:9" x14ac:dyDescent="0.25">
      <c r="A38" s="665" t="s">
        <v>595</v>
      </c>
      <c r="B38" s="827">
        <v>7429905</v>
      </c>
      <c r="C38" s="666" t="s">
        <v>577</v>
      </c>
      <c r="D38" s="650" t="s">
        <v>578</v>
      </c>
      <c r="E38" s="651">
        <v>14.1</v>
      </c>
      <c r="F38" s="669">
        <v>20</v>
      </c>
      <c r="G38" s="650" t="s">
        <v>542</v>
      </c>
      <c r="H38" s="648" t="s">
        <v>480</v>
      </c>
      <c r="I38" s="651">
        <v>20</v>
      </c>
    </row>
    <row r="39" spans="1:9" x14ac:dyDescent="0.25">
      <c r="A39" s="665" t="s">
        <v>596</v>
      </c>
      <c r="B39" s="827">
        <v>7440702</v>
      </c>
      <c r="C39" s="666" t="s">
        <v>577</v>
      </c>
      <c r="D39" s="650" t="s">
        <v>578</v>
      </c>
      <c r="E39" s="651">
        <v>39</v>
      </c>
      <c r="F39" s="650">
        <v>100</v>
      </c>
      <c r="G39" s="650" t="s">
        <v>542</v>
      </c>
      <c r="H39" s="648" t="s">
        <v>480</v>
      </c>
      <c r="I39" s="651">
        <v>20</v>
      </c>
    </row>
    <row r="40" spans="1:9" x14ac:dyDescent="0.25">
      <c r="A40" s="665" t="s">
        <v>597</v>
      </c>
      <c r="B40" s="827">
        <v>7439954</v>
      </c>
      <c r="C40" s="666" t="s">
        <v>577</v>
      </c>
      <c r="D40" s="650" t="s">
        <v>578</v>
      </c>
      <c r="E40" s="651">
        <v>20</v>
      </c>
      <c r="F40" s="650">
        <v>100</v>
      </c>
      <c r="G40" s="650" t="s">
        <v>542</v>
      </c>
      <c r="H40" s="648" t="s">
        <v>480</v>
      </c>
      <c r="I40" s="651">
        <v>20</v>
      </c>
    </row>
    <row r="41" spans="1:9" x14ac:dyDescent="0.25">
      <c r="A41" s="665" t="s">
        <v>598</v>
      </c>
      <c r="B41" s="827">
        <v>7440097</v>
      </c>
      <c r="C41" s="666" t="s">
        <v>577</v>
      </c>
      <c r="D41" s="650" t="s">
        <v>578</v>
      </c>
      <c r="E41" s="651">
        <v>87</v>
      </c>
      <c r="F41" s="650">
        <v>200</v>
      </c>
      <c r="G41" s="650" t="s">
        <v>542</v>
      </c>
      <c r="H41" s="648" t="s">
        <v>480</v>
      </c>
      <c r="I41" s="651">
        <v>20</v>
      </c>
    </row>
    <row r="42" spans="1:9" x14ac:dyDescent="0.25">
      <c r="A42" s="665" t="s">
        <v>599</v>
      </c>
      <c r="B42" s="827">
        <v>7440235</v>
      </c>
      <c r="C42" s="666" t="s">
        <v>577</v>
      </c>
      <c r="D42" s="650" t="s">
        <v>578</v>
      </c>
      <c r="E42" s="650">
        <v>100</v>
      </c>
      <c r="F42" s="650">
        <v>1000</v>
      </c>
      <c r="G42" s="650" t="s">
        <v>542</v>
      </c>
      <c r="H42" s="648" t="s">
        <v>480</v>
      </c>
      <c r="I42" s="651">
        <v>20</v>
      </c>
    </row>
    <row r="43" spans="1:9" x14ac:dyDescent="0.25">
      <c r="A43" s="665" t="s">
        <v>600</v>
      </c>
      <c r="B43" s="827">
        <v>7439976</v>
      </c>
      <c r="C43" s="666" t="s">
        <v>577</v>
      </c>
      <c r="D43" s="650" t="s">
        <v>578</v>
      </c>
      <c r="E43" s="670">
        <v>1.2</v>
      </c>
      <c r="F43" s="650">
        <v>2000</v>
      </c>
      <c r="G43" s="650" t="s">
        <v>542</v>
      </c>
      <c r="H43" s="648" t="s">
        <v>480</v>
      </c>
      <c r="I43" s="651">
        <v>20</v>
      </c>
    </row>
    <row r="44" spans="1:9" x14ac:dyDescent="0.25">
      <c r="A44" s="822" t="s">
        <v>708</v>
      </c>
      <c r="B44" s="828">
        <v>2500</v>
      </c>
      <c r="C44" s="818" t="s">
        <v>709</v>
      </c>
      <c r="D44" s="818"/>
      <c r="E44" s="823">
        <v>1</v>
      </c>
      <c r="F44" s="823">
        <v>1</v>
      </c>
      <c r="G44" s="818"/>
      <c r="H44" s="818"/>
      <c r="I44" s="819">
        <v>30</v>
      </c>
    </row>
    <row r="45" spans="1:9" x14ac:dyDescent="0.25">
      <c r="A45" s="824" t="s">
        <v>710</v>
      </c>
      <c r="B45" s="828">
        <v>2530</v>
      </c>
      <c r="C45" s="820" t="s">
        <v>711</v>
      </c>
      <c r="D45" s="820"/>
      <c r="E45" s="825">
        <v>1</v>
      </c>
      <c r="F45" s="825">
        <v>1</v>
      </c>
      <c r="G45" s="820"/>
      <c r="H45" s="820"/>
      <c r="I45" s="821">
        <v>30</v>
      </c>
    </row>
    <row r="46" spans="1:9" x14ac:dyDescent="0.25">
      <c r="A46" s="822" t="s">
        <v>712</v>
      </c>
      <c r="B46" s="828">
        <v>2525</v>
      </c>
      <c r="C46" s="818" t="s">
        <v>713</v>
      </c>
      <c r="D46" s="818"/>
      <c r="E46" s="823">
        <v>1</v>
      </c>
      <c r="F46" s="823">
        <v>1</v>
      </c>
      <c r="G46" s="818"/>
      <c r="H46" s="818"/>
      <c r="I46" s="819">
        <v>30</v>
      </c>
    </row>
  </sheetData>
  <mergeCells count="1">
    <mergeCell ref="A1:I1"/>
  </mergeCells>
  <pageMargins left="0.7" right="0.7" top="0.75" bottom="0.75" header="0.3" footer="0.3"/>
  <pageSetup scale="90" orientation="landscape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BD69-FE0A-474D-B6DB-A63D0B11CE8D}">
  <sheetPr codeName="Hoja37">
    <tabColor rgb="FF00B050"/>
  </sheetPr>
  <dimension ref="A1:O49"/>
  <sheetViews>
    <sheetView showGridLines="0" zoomScale="90" zoomScaleNormal="90" workbookViewId="0">
      <selection activeCell="N20" sqref="N20"/>
    </sheetView>
  </sheetViews>
  <sheetFormatPr baseColWidth="10" defaultColWidth="13.33203125" defaultRowHeight="15" x14ac:dyDescent="0.2"/>
  <cols>
    <col min="1" max="1" width="21.83203125" style="35" customWidth="1"/>
    <col min="2" max="2" width="29.5" style="46" customWidth="1"/>
    <col min="3" max="3" width="14.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0" width="19.33203125" style="35" hidden="1" customWidth="1"/>
    <col min="11" max="11" width="18.1640625" style="35" hidden="1" customWidth="1"/>
    <col min="12" max="12" width="16.83203125" style="35" customWidth="1"/>
    <col min="13" max="13" width="15.1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504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3.2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Nickel (Ni)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Nickel (Ni)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Nickel (Ni)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Nickel (Ni)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Nickel (Ni)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Nickel (Ni)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Nickel (Ni)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Nickel (Ni)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Nickel (Ni)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Nickel (Ni)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Nickel (Ni)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Nickel (Ni)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Nickel (Ni)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Nickel (Ni)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Nickel (Ni)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Nickel (Ni)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Nickel (Ni)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Nickel (Ni)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Nickel (Ni)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Nickel (Ni)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Nickel (Ni)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Nickel (Ni)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Nickel (Ni)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Nickel (Ni)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Nickel (Ni)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266" priority="13" operator="equal">
      <formula>"MB"</formula>
    </cfRule>
    <cfRule type="cellIs" dxfId="265" priority="14" operator="equal">
      <formula>"MDL"</formula>
    </cfRule>
    <cfRule type="cellIs" dxfId="264" priority="15" operator="equal">
      <formula>"PQL"</formula>
    </cfRule>
    <cfRule type="cellIs" dxfId="263" priority="16" operator="equal">
      <formula>"LCSD"</formula>
    </cfRule>
    <cfRule type="cellIs" dxfId="262" priority="17" operator="equal">
      <formula>"LCS"</formula>
    </cfRule>
  </conditionalFormatting>
  <conditionalFormatting sqref="D23:D42">
    <cfRule type="cellIs" dxfId="261" priority="1" operator="equal">
      <formula>"LCS2"</formula>
    </cfRule>
    <cfRule type="cellIs" dxfId="260" priority="2" operator="equal">
      <formula>"MSD"</formula>
    </cfRule>
    <cfRule type="cellIs" dxfId="259" priority="3" operator="equal">
      <formula>"MB"</formula>
    </cfRule>
    <cfRule type="cellIs" dxfId="258" priority="4" operator="equal">
      <formula>"MSD"</formula>
    </cfRule>
    <cfRule type="cellIs" dxfId="257" priority="5" operator="equal">
      <formula>"MS"</formula>
    </cfRule>
    <cfRule type="cellIs" dxfId="256" priority="6" operator="equal">
      <formula>"MDL"</formula>
    </cfRule>
    <cfRule type="cellIs" dxfId="255" priority="7" operator="equal">
      <formula>"PQL"</formula>
    </cfRule>
    <cfRule type="cellIs" dxfId="254" priority="8" operator="equal">
      <formula>"LCS2"</formula>
    </cfRule>
    <cfRule type="cellIs" dxfId="253" priority="9" operator="equal">
      <formula>"LCSD"</formula>
    </cfRule>
    <cfRule type="cellIs" dxfId="252" priority="10" operator="equal">
      <formula>"LCS"</formula>
    </cfRule>
    <cfRule type="cellIs" dxfId="251" priority="11" operator="equal">
      <formula>"LCS"</formula>
    </cfRule>
    <cfRule type="cellIs" dxfId="250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5D52-B872-4199-A08B-FF8F834D4E44}">
  <sheetPr codeName="Hoja38">
    <tabColor rgb="FF00B050"/>
  </sheetPr>
  <dimension ref="A1:O49"/>
  <sheetViews>
    <sheetView showGridLines="0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22.6640625" style="35" customWidth="1"/>
    <col min="2" max="2" width="29.5" style="46" customWidth="1"/>
    <col min="3" max="3" width="12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6.6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505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3.4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Lead (Pb)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Lead (Pb)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Lead (Pb)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Lead (Pb)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Lead (Pb)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Lead (Pb)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Lead (Pb)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Lead (Pb)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Lead (Pb)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Lead (Pb)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Lead (Pb)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Lead (Pb)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Lead (Pb)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Lead (Pb)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Lead (Pb)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Lead (Pb)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Lead (Pb)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Lead (Pb)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Lead (Pb)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Lead (Pb)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Lead (Pb)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Lead (Pb)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Lead (Pb)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Lead (Pb)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Lead (Pb)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249" priority="13" operator="equal">
      <formula>"MB"</formula>
    </cfRule>
    <cfRule type="cellIs" dxfId="248" priority="14" operator="equal">
      <formula>"MDL"</formula>
    </cfRule>
    <cfRule type="cellIs" dxfId="247" priority="15" operator="equal">
      <formula>"PQL"</formula>
    </cfRule>
    <cfRule type="cellIs" dxfId="246" priority="16" operator="equal">
      <formula>"LCSD"</formula>
    </cfRule>
    <cfRule type="cellIs" dxfId="245" priority="17" operator="equal">
      <formula>"LCS"</formula>
    </cfRule>
  </conditionalFormatting>
  <conditionalFormatting sqref="D23:D42">
    <cfRule type="cellIs" dxfId="244" priority="1" operator="equal">
      <formula>"LCS2"</formula>
    </cfRule>
    <cfRule type="cellIs" dxfId="243" priority="2" operator="equal">
      <formula>"MSD"</formula>
    </cfRule>
    <cfRule type="cellIs" dxfId="242" priority="3" operator="equal">
      <formula>"MB"</formula>
    </cfRule>
    <cfRule type="cellIs" dxfId="241" priority="4" operator="equal">
      <formula>"MSD"</formula>
    </cfRule>
    <cfRule type="cellIs" dxfId="240" priority="5" operator="equal">
      <formula>"MS"</formula>
    </cfRule>
    <cfRule type="cellIs" dxfId="239" priority="6" operator="equal">
      <formula>"MDL"</formula>
    </cfRule>
    <cfRule type="cellIs" dxfId="238" priority="7" operator="equal">
      <formula>"PQL"</formula>
    </cfRule>
    <cfRule type="cellIs" dxfId="237" priority="8" operator="equal">
      <formula>"LCS2"</formula>
    </cfRule>
    <cfRule type="cellIs" dxfId="236" priority="9" operator="equal">
      <formula>"LCSD"</formula>
    </cfRule>
    <cfRule type="cellIs" dxfId="235" priority="10" operator="equal">
      <formula>"LCS"</formula>
    </cfRule>
    <cfRule type="cellIs" dxfId="234" priority="11" operator="equal">
      <formula>"LCS"</formula>
    </cfRule>
    <cfRule type="cellIs" dxfId="233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7658-9AEA-43BB-A120-8E6F8EAB64DB}">
  <sheetPr codeName="Hoja39">
    <tabColor rgb="FF00B050"/>
  </sheetPr>
  <dimension ref="A1:O49"/>
  <sheetViews>
    <sheetView showGridLines="0" topLeftCell="A6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22.83203125" style="35" customWidth="1"/>
    <col min="2" max="2" width="29.5" style="46" customWidth="1"/>
    <col min="3" max="3" width="11.83203125" style="45" bestFit="1" customWidth="1"/>
    <col min="4" max="4" width="37.33203125" style="45" customWidth="1"/>
    <col min="5" max="6" width="12" style="45" customWidth="1"/>
    <col min="7" max="7" width="19.6640625" style="45" customWidth="1"/>
    <col min="8" max="8" width="11.33203125" style="45" customWidth="1"/>
    <col min="9" max="9" width="14" style="45" customWidth="1"/>
    <col min="10" max="11" width="19.33203125" style="35" hidden="1" customWidth="1"/>
    <col min="12" max="12" width="12.33203125" style="35" customWidth="1"/>
    <col min="13" max="13" width="11.1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5.75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81" t="s">
        <v>217</v>
      </c>
      <c r="B7" s="1382"/>
      <c r="C7" s="138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506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507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0.5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15.75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3" t="s">
        <v>508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9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26" t="s">
        <v>508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0">+IFERROR(IF(D19="","",((((G19*F19)/E19)*H19))),"")</f>
        <v>0.10199999999999999</v>
      </c>
      <c r="K19" s="682">
        <f t="shared" ref="K19:K42" si="1">+IFERROR(IF(D19="","",ROUND(J19*1000,3)),"")</f>
        <v>102</v>
      </c>
      <c r="L19" s="700">
        <f t="shared" ref="L19:L42" si="2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26" t="s">
        <v>508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0"/>
        <v>1.004</v>
      </c>
      <c r="K20" s="682">
        <f t="shared" si="1"/>
        <v>1004</v>
      </c>
      <c r="L20" s="700">
        <f t="shared" si="2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26" t="s">
        <v>508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0"/>
        <v>1.018</v>
      </c>
      <c r="K21" s="682">
        <f t="shared" si="1"/>
        <v>1018</v>
      </c>
      <c r="L21" s="700">
        <f t="shared" si="2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26" t="s">
        <v>508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0"/>
        <v>1.042</v>
      </c>
      <c r="K22" s="682">
        <f t="shared" si="1"/>
        <v>1042</v>
      </c>
      <c r="L22" s="700">
        <f t="shared" si="2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26" t="s">
        <v>508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0"/>
        <v>2.84</v>
      </c>
      <c r="K23" s="682">
        <f t="shared" si="1"/>
        <v>2840</v>
      </c>
      <c r="L23" s="700">
        <f t="shared" si="2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26" t="s">
        <v>508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0"/>
        <v>3.04</v>
      </c>
      <c r="K24" s="682">
        <f t="shared" si="1"/>
        <v>3040</v>
      </c>
      <c r="L24" s="700">
        <f t="shared" si="2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26" t="s">
        <v>508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0"/>
        <v>3.24</v>
      </c>
      <c r="K25" s="682">
        <f t="shared" si="1"/>
        <v>3240</v>
      </c>
      <c r="L25" s="700">
        <f t="shared" si="2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26" t="s">
        <v>508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0"/>
        <v>3.44</v>
      </c>
      <c r="K26" s="682">
        <f t="shared" si="1"/>
        <v>3440</v>
      </c>
      <c r="L26" s="700">
        <f t="shared" si="2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26" t="s">
        <v>508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0"/>
        <v>3.64</v>
      </c>
      <c r="K27" s="682">
        <f t="shared" si="1"/>
        <v>3640</v>
      </c>
      <c r="L27" s="700">
        <f t="shared" si="2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26" t="s">
        <v>508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0"/>
        <v>7.68</v>
      </c>
      <c r="K28" s="682">
        <f t="shared" si="1"/>
        <v>7680</v>
      </c>
      <c r="L28" s="700">
        <f t="shared" si="2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26" t="s">
        <v>508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0"/>
        <v>8.08</v>
      </c>
      <c r="K29" s="682">
        <f t="shared" si="1"/>
        <v>8080</v>
      </c>
      <c r="L29" s="700">
        <f t="shared" si="2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26" t="s">
        <v>508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0"/>
        <v>8.48</v>
      </c>
      <c r="K30" s="682">
        <f t="shared" si="1"/>
        <v>8480</v>
      </c>
      <c r="L30" s="700">
        <f t="shared" si="2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26" t="s">
        <v>508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0"/>
        <v>8.8800000000000008</v>
      </c>
      <c r="K31" s="682">
        <f t="shared" si="1"/>
        <v>8880</v>
      </c>
      <c r="L31" s="700">
        <f t="shared" si="2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26" t="s">
        <v>508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0"/>
        <v>9.2799999999999994</v>
      </c>
      <c r="K32" s="682">
        <f t="shared" si="1"/>
        <v>9280</v>
      </c>
      <c r="L32" s="700">
        <f t="shared" si="2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26" t="s">
        <v>508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0"/>
        <v>9.68</v>
      </c>
      <c r="K33" s="682">
        <f t="shared" si="1"/>
        <v>9680</v>
      </c>
      <c r="L33" s="700">
        <f t="shared" si="2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26" t="s">
        <v>508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0"/>
        <v>5.04</v>
      </c>
      <c r="K34" s="682">
        <f t="shared" si="1"/>
        <v>5040</v>
      </c>
      <c r="L34" s="700">
        <f t="shared" si="2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26" t="s">
        <v>508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0"/>
        <v>5.24</v>
      </c>
      <c r="K35" s="682">
        <f t="shared" si="1"/>
        <v>5240</v>
      </c>
      <c r="L35" s="700">
        <f t="shared" si="2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26" t="s">
        <v>508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0"/>
        <v>5.44</v>
      </c>
      <c r="K36" s="682">
        <f t="shared" si="1"/>
        <v>5440</v>
      </c>
      <c r="L36" s="700">
        <f t="shared" si="2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26" t="s">
        <v>508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0"/>
        <v>5.64</v>
      </c>
      <c r="K37" s="682">
        <f t="shared" si="1"/>
        <v>5640</v>
      </c>
      <c r="L37" s="700">
        <f t="shared" si="2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26" t="s">
        <v>508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0"/>
        <v>5.84</v>
      </c>
      <c r="K38" s="682">
        <f t="shared" si="1"/>
        <v>5840</v>
      </c>
      <c r="L38" s="700">
        <f t="shared" si="2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26" t="s">
        <v>508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0"/>
        <v>6.04</v>
      </c>
      <c r="K39" s="682">
        <f t="shared" si="1"/>
        <v>6040</v>
      </c>
      <c r="L39" s="700">
        <f t="shared" si="2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26" t="s">
        <v>508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0"/>
        <v>6.24</v>
      </c>
      <c r="K40" s="682">
        <f t="shared" si="1"/>
        <v>6240</v>
      </c>
      <c r="L40" s="700">
        <f t="shared" si="2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26" t="s">
        <v>508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0"/>
        <v>6.44</v>
      </c>
      <c r="K41" s="682">
        <f t="shared" si="1"/>
        <v>6440</v>
      </c>
      <c r="L41" s="700">
        <f t="shared" si="2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3" t="s">
        <v>508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0"/>
        <v>6.64</v>
      </c>
      <c r="K42" s="695">
        <f t="shared" si="1"/>
        <v>6640</v>
      </c>
      <c r="L42" s="701">
        <f t="shared" si="2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67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232" priority="13" operator="equal">
      <formula>"MB"</formula>
    </cfRule>
    <cfRule type="cellIs" dxfId="231" priority="14" operator="equal">
      <formula>"MDL"</formula>
    </cfRule>
    <cfRule type="cellIs" dxfId="230" priority="15" operator="equal">
      <formula>"PQL"</formula>
    </cfRule>
    <cfRule type="cellIs" dxfId="229" priority="16" operator="equal">
      <formula>"LCSD"</formula>
    </cfRule>
    <cfRule type="cellIs" dxfId="228" priority="17" operator="equal">
      <formula>"LCS"</formula>
    </cfRule>
  </conditionalFormatting>
  <conditionalFormatting sqref="D23:D42">
    <cfRule type="cellIs" dxfId="227" priority="1" operator="equal">
      <formula>"LCS2"</formula>
    </cfRule>
    <cfRule type="cellIs" dxfId="226" priority="2" operator="equal">
      <formula>"MSD"</formula>
    </cfRule>
    <cfRule type="cellIs" dxfId="225" priority="3" operator="equal">
      <formula>"MB"</formula>
    </cfRule>
    <cfRule type="cellIs" dxfId="224" priority="4" operator="equal">
      <formula>"MSD"</formula>
    </cfRule>
    <cfRule type="cellIs" dxfId="223" priority="5" operator="equal">
      <formula>"MS"</formula>
    </cfRule>
    <cfRule type="cellIs" dxfId="222" priority="6" operator="equal">
      <formula>"MDL"</formula>
    </cfRule>
    <cfRule type="cellIs" dxfId="221" priority="7" operator="equal">
      <formula>"PQL"</formula>
    </cfRule>
    <cfRule type="cellIs" dxfId="220" priority="8" operator="equal">
      <formula>"LCS2"</formula>
    </cfRule>
    <cfRule type="cellIs" dxfId="219" priority="9" operator="equal">
      <formula>"LCSD"</formula>
    </cfRule>
    <cfRule type="cellIs" dxfId="218" priority="10" operator="equal">
      <formula>"LCS"</formula>
    </cfRule>
    <cfRule type="cellIs" dxfId="217" priority="11" operator="equal">
      <formula>"LCS"</formula>
    </cfRule>
    <cfRule type="cellIs" dxfId="216" priority="12" operator="equal">
      <formula>"BLANK"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032A-D190-4357-A141-A68B9B37968E}">
  <sheetPr codeName="Hoja40">
    <tabColor rgb="FF00B050"/>
  </sheetPr>
  <dimension ref="A1:O49"/>
  <sheetViews>
    <sheetView showGridLines="0" topLeftCell="A17" zoomScale="90" zoomScaleNormal="90" workbookViewId="0">
      <selection activeCell="N28" sqref="N28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9.3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0" width="19.33203125" style="35" hidden="1" customWidth="1"/>
    <col min="11" max="11" width="18.1640625" style="35" hidden="1" customWidth="1"/>
    <col min="12" max="12" width="16.83203125" style="35" customWidth="1"/>
    <col min="13" max="13" width="13.3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509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3.5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Selenium (Se)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Selenium (Se)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Selenium (Se)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Selenium (Se)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Selenium (Se)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Selenium (Se)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Selenium (Se)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Selenium (Se)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Selenium (Se)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Selenium (Se)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Selenium (Se)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Selenium (Se)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Selenium (Se)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Selenium (Se)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Selenium (Se)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Selenium (Se)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Selenium (Se)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Selenium (Se)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Selenium (Se)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Selenium (Se)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Selenium (Se)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Selenium (Se)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Selenium (Se)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Selenium (Se)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Selenium (Se)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215" priority="13" operator="equal">
      <formula>"MB"</formula>
    </cfRule>
    <cfRule type="cellIs" dxfId="214" priority="14" operator="equal">
      <formula>"MDL"</formula>
    </cfRule>
    <cfRule type="cellIs" dxfId="213" priority="15" operator="equal">
      <formula>"PQL"</formula>
    </cfRule>
    <cfRule type="cellIs" dxfId="212" priority="16" operator="equal">
      <formula>"LCSD"</formula>
    </cfRule>
    <cfRule type="cellIs" dxfId="211" priority="17" operator="equal">
      <formula>"LCS"</formula>
    </cfRule>
  </conditionalFormatting>
  <conditionalFormatting sqref="D23:D42">
    <cfRule type="cellIs" dxfId="210" priority="1" operator="equal">
      <formula>"LCS2"</formula>
    </cfRule>
    <cfRule type="cellIs" dxfId="209" priority="2" operator="equal">
      <formula>"MSD"</formula>
    </cfRule>
    <cfRule type="cellIs" dxfId="208" priority="3" operator="equal">
      <formula>"MB"</formula>
    </cfRule>
    <cfRule type="cellIs" dxfId="207" priority="4" operator="equal">
      <formula>"MSD"</formula>
    </cfRule>
    <cfRule type="cellIs" dxfId="206" priority="5" operator="equal">
      <formula>"MS"</formula>
    </cfRule>
    <cfRule type="cellIs" dxfId="205" priority="6" operator="equal">
      <formula>"MDL"</formula>
    </cfRule>
    <cfRule type="cellIs" dxfId="204" priority="7" operator="equal">
      <formula>"PQL"</formula>
    </cfRule>
    <cfRule type="cellIs" dxfId="203" priority="8" operator="equal">
      <formula>"LCS2"</formula>
    </cfRule>
    <cfRule type="cellIs" dxfId="202" priority="9" operator="equal">
      <formula>"LCSD"</formula>
    </cfRule>
    <cfRule type="cellIs" dxfId="201" priority="10" operator="equal">
      <formula>"LCS"</formula>
    </cfRule>
    <cfRule type="cellIs" dxfId="200" priority="11" operator="equal">
      <formula>"LCS"</formula>
    </cfRule>
    <cfRule type="cellIs" dxfId="199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983-DB46-4E13-AE8E-FEEAA7A7A0CE}">
  <sheetPr codeName="Hoja41">
    <tabColor rgb="FF00B050"/>
  </sheetPr>
  <dimension ref="A1:O49"/>
  <sheetViews>
    <sheetView showGridLines="0" topLeftCell="A3" zoomScale="90" zoomScaleNormal="90" workbookViewId="0">
      <selection activeCell="L16" sqref="L16:L17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9.6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7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510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1.3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Strontium (Sr)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Strontium (Sr)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Strontium (Sr)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Strontium (Sr)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Strontium (Sr)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Strontium (Sr)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Strontium (Sr)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Strontium (Sr)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Strontium (Sr)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Strontium (Sr)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Strontium (Sr)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Strontium (Sr)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Strontium (Sr)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Strontium (Sr)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Strontium (Sr)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Strontium (Sr)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Strontium (Sr)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Strontium (Sr)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Strontium (Sr)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Strontium (Sr)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Strontium (Sr)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Strontium (Sr)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Strontium (Sr)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Strontium (Sr)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Strontium (Sr)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98" priority="13" operator="equal">
      <formula>"MB"</formula>
    </cfRule>
    <cfRule type="cellIs" dxfId="197" priority="14" operator="equal">
      <formula>"MDL"</formula>
    </cfRule>
    <cfRule type="cellIs" dxfId="196" priority="15" operator="equal">
      <formula>"PQL"</formula>
    </cfRule>
    <cfRule type="cellIs" dxfId="195" priority="16" operator="equal">
      <formula>"LCSD"</formula>
    </cfRule>
    <cfRule type="cellIs" dxfId="194" priority="17" operator="equal">
      <formula>"LCS"</formula>
    </cfRule>
  </conditionalFormatting>
  <conditionalFormatting sqref="D23:D42">
    <cfRule type="cellIs" dxfId="193" priority="1" operator="equal">
      <formula>"LCS2"</formula>
    </cfRule>
    <cfRule type="cellIs" dxfId="192" priority="2" operator="equal">
      <formula>"MSD"</formula>
    </cfRule>
    <cfRule type="cellIs" dxfId="191" priority="3" operator="equal">
      <formula>"MB"</formula>
    </cfRule>
    <cfRule type="cellIs" dxfId="190" priority="4" operator="equal">
      <formula>"MSD"</formula>
    </cfRule>
    <cfRule type="cellIs" dxfId="189" priority="5" operator="equal">
      <formula>"MS"</formula>
    </cfRule>
    <cfRule type="cellIs" dxfId="188" priority="6" operator="equal">
      <formula>"MDL"</formula>
    </cfRule>
    <cfRule type="cellIs" dxfId="187" priority="7" operator="equal">
      <formula>"PQL"</formula>
    </cfRule>
    <cfRule type="cellIs" dxfId="186" priority="8" operator="equal">
      <formula>"LCS2"</formula>
    </cfRule>
    <cfRule type="cellIs" dxfId="185" priority="9" operator="equal">
      <formula>"LCSD"</formula>
    </cfRule>
    <cfRule type="cellIs" dxfId="184" priority="10" operator="equal">
      <formula>"LCS"</formula>
    </cfRule>
    <cfRule type="cellIs" dxfId="183" priority="11" operator="equal">
      <formula>"LCS"</formula>
    </cfRule>
    <cfRule type="cellIs" dxfId="182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7888-CF4F-475D-853E-9DB142D714EC}">
  <sheetPr codeName="Hoja42">
    <tabColor rgb="FF00B050"/>
  </sheetPr>
  <dimension ref="A1:O49"/>
  <sheetViews>
    <sheetView showGridLines="0" topLeftCell="A21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7.6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5.5" style="45" customWidth="1"/>
    <col min="10" max="11" width="19.33203125" style="35" hidden="1" customWidth="1"/>
    <col min="12" max="12" width="16.83203125" style="35" customWidth="1"/>
    <col min="13" max="13" width="15.3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511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18.100000000000001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Thallium (Tl)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18,1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Thallium (Tl)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Thallium (Tl)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Thallium (Tl)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Thallium (Tl)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Thallium (Tl)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Thallium (Tl)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Thallium (Tl)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Thallium (Tl)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Thallium (Tl)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Thallium (Tl)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Thallium (Tl)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Thallium (Tl)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Thallium (Tl)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Thallium (Tl)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Thallium (Tl)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Thallium (Tl)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Thallium (Tl)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Thallium (Tl)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Thallium (Tl)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Thallium (Tl)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Thallium (Tl)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Thallium (Tl)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Thallium (Tl)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Thallium (Tl)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81" priority="13" operator="equal">
      <formula>"MB"</formula>
    </cfRule>
    <cfRule type="cellIs" dxfId="180" priority="14" operator="equal">
      <formula>"MDL"</formula>
    </cfRule>
    <cfRule type="cellIs" dxfId="179" priority="15" operator="equal">
      <formula>"PQL"</formula>
    </cfRule>
    <cfRule type="cellIs" dxfId="178" priority="16" operator="equal">
      <formula>"LCSD"</formula>
    </cfRule>
    <cfRule type="cellIs" dxfId="177" priority="17" operator="equal">
      <formula>"LCS"</formula>
    </cfRule>
  </conditionalFormatting>
  <conditionalFormatting sqref="D23:D42">
    <cfRule type="cellIs" dxfId="176" priority="1" operator="equal">
      <formula>"LCS2"</formula>
    </cfRule>
    <cfRule type="cellIs" dxfId="175" priority="2" operator="equal">
      <formula>"MSD"</formula>
    </cfRule>
    <cfRule type="cellIs" dxfId="174" priority="3" operator="equal">
      <formula>"MB"</formula>
    </cfRule>
    <cfRule type="cellIs" dxfId="173" priority="4" operator="equal">
      <formula>"MSD"</formula>
    </cfRule>
    <cfRule type="cellIs" dxfId="172" priority="5" operator="equal">
      <formula>"MS"</formula>
    </cfRule>
    <cfRule type="cellIs" dxfId="171" priority="6" operator="equal">
      <formula>"MDL"</formula>
    </cfRule>
    <cfRule type="cellIs" dxfId="170" priority="7" operator="equal">
      <formula>"PQL"</formula>
    </cfRule>
    <cfRule type="cellIs" dxfId="169" priority="8" operator="equal">
      <formula>"LCS2"</formula>
    </cfRule>
    <cfRule type="cellIs" dxfId="168" priority="9" operator="equal">
      <formula>"LCSD"</formula>
    </cfRule>
    <cfRule type="cellIs" dxfId="167" priority="10" operator="equal">
      <formula>"LCS"</formula>
    </cfRule>
    <cfRule type="cellIs" dxfId="166" priority="11" operator="equal">
      <formula>"LCS"</formula>
    </cfRule>
    <cfRule type="cellIs" dxfId="165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9FD6-B95B-47C5-8589-8C8C79F6B5EC}">
  <sheetPr codeName="Hoja43">
    <tabColor rgb="FF00B050"/>
  </sheetPr>
  <dimension ref="A1:O49"/>
  <sheetViews>
    <sheetView showGridLines="0" topLeftCell="A20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8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3.1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512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2.2000000000000002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Vanadium (V)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Vanadium (V)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Vanadium (V)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Vanadium (V)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Vanadium (V)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Vanadium (V)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Vanadium (V)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Vanadium (V)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Vanadium (V)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Vanadium (V)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Vanadium (V)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Vanadium (V)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Vanadium (V)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Vanadium (V)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Vanadium (V)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Vanadium (V)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Vanadium (V)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Vanadium (V)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Vanadium (V)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Vanadium (V)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Vanadium (V)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Vanadium (V)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Vanadium (V)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Vanadium (V)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Vanadium (V)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64" priority="13" operator="equal">
      <formula>"MB"</formula>
    </cfRule>
    <cfRule type="cellIs" dxfId="163" priority="14" operator="equal">
      <formula>"MDL"</formula>
    </cfRule>
    <cfRule type="cellIs" dxfId="162" priority="15" operator="equal">
      <formula>"PQL"</formula>
    </cfRule>
    <cfRule type="cellIs" dxfId="161" priority="16" operator="equal">
      <formula>"LCSD"</formula>
    </cfRule>
    <cfRule type="cellIs" dxfId="160" priority="17" operator="equal">
      <formula>"LCS"</formula>
    </cfRule>
  </conditionalFormatting>
  <conditionalFormatting sqref="D23:D42">
    <cfRule type="cellIs" dxfId="159" priority="1" operator="equal">
      <formula>"LCS2"</formula>
    </cfRule>
    <cfRule type="cellIs" dxfId="158" priority="2" operator="equal">
      <formula>"MSD"</formula>
    </cfRule>
    <cfRule type="cellIs" dxfId="157" priority="3" operator="equal">
      <formula>"MB"</formula>
    </cfRule>
    <cfRule type="cellIs" dxfId="156" priority="4" operator="equal">
      <formula>"MSD"</formula>
    </cfRule>
    <cfRule type="cellIs" dxfId="155" priority="5" operator="equal">
      <formula>"MS"</formula>
    </cfRule>
    <cfRule type="cellIs" dxfId="154" priority="6" operator="equal">
      <formula>"MDL"</formula>
    </cfRule>
    <cfRule type="cellIs" dxfId="153" priority="7" operator="equal">
      <formula>"PQL"</formula>
    </cfRule>
    <cfRule type="cellIs" dxfId="152" priority="8" operator="equal">
      <formula>"LCS2"</formula>
    </cfRule>
    <cfRule type="cellIs" dxfId="151" priority="9" operator="equal">
      <formula>"LCSD"</formula>
    </cfRule>
    <cfRule type="cellIs" dxfId="150" priority="10" operator="equal">
      <formula>"LCS"</formula>
    </cfRule>
    <cfRule type="cellIs" dxfId="149" priority="11" operator="equal">
      <formula>"LCS"</formula>
    </cfRule>
    <cfRule type="cellIs" dxfId="148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60AA-5991-45D1-9F6A-531348EEE303}">
  <sheetPr codeName="Hoja44">
    <tabColor rgb="FF00B050"/>
  </sheetPr>
  <dimension ref="A1:O49"/>
  <sheetViews>
    <sheetView showGridLines="0" topLeftCell="A22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2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3.6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513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34" t="s">
        <v>607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34" t="s">
        <v>478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34" t="s">
        <v>478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34" t="s">
        <v>478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482</v>
      </c>
      <c r="M13" s="41" t="s">
        <v>483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43">
        <v>2.1</v>
      </c>
      <c r="M14" s="44">
        <v>20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608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Zinc (Zn)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Zinc (Zn)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Zinc (Zn)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Zinc (Zn)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Zinc (Zn)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Zinc (Zn)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Zinc (Zn)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Zinc (Zn)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Zinc (Zn)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Zinc (Zn)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Zinc (Zn)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Zinc (Zn)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Zinc (Zn)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Zinc (Zn)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Zinc (Zn)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Zinc (Zn)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Zinc (Zn)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Zinc (Zn)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Zinc (Zn)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Zinc (Zn)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Zinc (Zn)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Zinc (Zn)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Zinc (Zn)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Zinc (Zn)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Zinc (Zn)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47" priority="13" operator="equal">
      <formula>"MB"</formula>
    </cfRule>
    <cfRule type="cellIs" dxfId="146" priority="14" operator="equal">
      <formula>"MDL"</formula>
    </cfRule>
    <cfRule type="cellIs" dxfId="145" priority="15" operator="equal">
      <formula>"PQL"</formula>
    </cfRule>
    <cfRule type="cellIs" dxfId="144" priority="16" operator="equal">
      <formula>"LCSD"</formula>
    </cfRule>
    <cfRule type="cellIs" dxfId="143" priority="17" operator="equal">
      <formula>"LCS"</formula>
    </cfRule>
  </conditionalFormatting>
  <conditionalFormatting sqref="D23:D42">
    <cfRule type="cellIs" dxfId="142" priority="1" operator="equal">
      <formula>"LCS2"</formula>
    </cfRule>
    <cfRule type="cellIs" dxfId="141" priority="2" operator="equal">
      <formula>"MSD"</formula>
    </cfRule>
    <cfRule type="cellIs" dxfId="140" priority="3" operator="equal">
      <formula>"MB"</formula>
    </cfRule>
    <cfRule type="cellIs" dxfId="139" priority="4" operator="equal">
      <formula>"MSD"</formula>
    </cfRule>
    <cfRule type="cellIs" dxfId="138" priority="5" operator="equal">
      <formula>"MS"</formula>
    </cfRule>
    <cfRule type="cellIs" dxfId="137" priority="6" operator="equal">
      <formula>"MDL"</formula>
    </cfRule>
    <cfRule type="cellIs" dxfId="136" priority="7" operator="equal">
      <formula>"PQL"</formula>
    </cfRule>
    <cfRule type="cellIs" dxfId="135" priority="8" operator="equal">
      <formula>"LCS2"</formula>
    </cfRule>
    <cfRule type="cellIs" dxfId="134" priority="9" operator="equal">
      <formula>"LCSD"</formula>
    </cfRule>
    <cfRule type="cellIs" dxfId="133" priority="10" operator="equal">
      <formula>"LCS"</formula>
    </cfRule>
    <cfRule type="cellIs" dxfId="132" priority="11" operator="equal">
      <formula>"LCS"</formula>
    </cfRule>
    <cfRule type="cellIs" dxfId="131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569F-6371-4E81-A0B9-B70122D795D3}">
  <sheetPr codeName="Hoja45">
    <tabColor theme="8" tint="0.39997558519241921"/>
  </sheetPr>
  <dimension ref="A1:O49"/>
  <sheetViews>
    <sheetView showGridLines="0" zoomScale="90" zoomScaleNormal="90" workbookViewId="0">
      <pane ySplit="4" topLeftCell="A15" activePane="bottomLeft" state="frozen"/>
      <selection sqref="A1:XFD1048576"/>
      <selection pane="bottomLeft" activeCell="M22" sqref="M22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9.6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5.33203125" style="45" customWidth="1"/>
    <col min="10" max="11" width="19.33203125" style="35" hidden="1" customWidth="1"/>
    <col min="12" max="12" width="16.83203125" style="35" customWidth="1"/>
    <col min="13" max="13" width="14.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514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46" t="s">
        <v>515</v>
      </c>
      <c r="C10" s="1384" t="s">
        <v>476</v>
      </c>
    </row>
    <row r="11" spans="1:15" x14ac:dyDescent="0.2">
      <c r="A11" s="51" t="s">
        <v>477</v>
      </c>
      <c r="B11" s="46" t="s">
        <v>516</v>
      </c>
      <c r="C11" s="1384"/>
    </row>
    <row r="12" spans="1:15" x14ac:dyDescent="0.2">
      <c r="A12" s="51" t="s">
        <v>479</v>
      </c>
      <c r="B12" s="46" t="s">
        <v>516</v>
      </c>
      <c r="C12" s="1384" t="s">
        <v>494</v>
      </c>
    </row>
    <row r="13" spans="1:15" x14ac:dyDescent="0.2">
      <c r="A13" s="51" t="s">
        <v>481</v>
      </c>
      <c r="B13" s="46" t="s">
        <v>516</v>
      </c>
      <c r="C13" s="1384"/>
      <c r="L13" s="53" t="s">
        <v>517</v>
      </c>
      <c r="M13" s="53" t="s">
        <v>518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8">
        <v>1.4E-2</v>
      </c>
      <c r="M14" s="59">
        <v>0.02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443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Aluminum (Al)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8">
        <f>+IFERROR(IF(D18="","",(ROUND(((G18*F18)/E18)*H18,3))),"")</f>
        <v>4.0000000000000001E-3</v>
      </c>
      <c r="K18" s="25">
        <f>+IFERROR(IF(D18="","",ROUND(J18*1000,3)),"")</f>
        <v>4</v>
      </c>
      <c r="L18" s="28" t="str">
        <f>IF(K18="","",IF(J18&gt;$M$14,J18,IF(J18&lt;$L$14,_xlfn.CONCAT($L$14," u"),_xlfn.CONCAT(J18,"  I"))))</f>
        <v>0,014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Aluminum (Al)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98">
        <f t="shared" ref="J19:J42" si="1">+IFERROR(IF(D19="","",(ROUND(((G19*F19)/E19)*H19,3))),"")</f>
        <v>0.10199999999999999</v>
      </c>
      <c r="K19" s="682">
        <f t="shared" ref="K19:K42" si="2">+IFERROR(IF(D19="","",ROUND(J19*1000,3)),"")</f>
        <v>102</v>
      </c>
      <c r="L19" s="698">
        <f t="shared" ref="L19:L42" si="3">IF(K19="","",IF(J19&gt;$M$14,J19,IF(J19&lt;$L$14,_xlfn.CONCAT($L$14," u"),_xlfn.CONCAT(J19,"  I"))))</f>
        <v>0.10199999999999999</v>
      </c>
      <c r="M19" s="685">
        <f>L19/100</f>
        <v>1.0199999999999999E-3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Aluminum (Al)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98">
        <f t="shared" si="1"/>
        <v>1.004</v>
      </c>
      <c r="K20" s="682">
        <f t="shared" si="2"/>
        <v>1004</v>
      </c>
      <c r="L20" s="698">
        <f t="shared" si="3"/>
        <v>1.004</v>
      </c>
      <c r="M20" s="685">
        <f>L20/1000</f>
        <v>1.0039999999999999E-3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Aluminum (Al)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98">
        <f t="shared" si="1"/>
        <v>1.018</v>
      </c>
      <c r="K21" s="682">
        <f t="shared" si="2"/>
        <v>1018</v>
      </c>
      <c r="L21" s="698">
        <f t="shared" si="3"/>
        <v>1.018</v>
      </c>
      <c r="M21" s="687">
        <f>ABS(L21-L22)/AVERAGE(L21:L22)</f>
        <v>2.3300970873786429E-2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Aluminum (Al)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98">
        <f t="shared" si="1"/>
        <v>1.042</v>
      </c>
      <c r="K22" s="682">
        <f t="shared" si="2"/>
        <v>1042</v>
      </c>
      <c r="L22" s="698">
        <f t="shared" si="3"/>
        <v>1.042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Aluminum (Al)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98">
        <f t="shared" si="1"/>
        <v>2.84</v>
      </c>
      <c r="K23" s="682">
        <f t="shared" si="2"/>
        <v>2840</v>
      </c>
      <c r="L23" s="698">
        <f t="shared" si="3"/>
        <v>2.84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Aluminum (Al)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98">
        <f t="shared" si="1"/>
        <v>3.04</v>
      </c>
      <c r="K24" s="682">
        <f t="shared" si="2"/>
        <v>3040</v>
      </c>
      <c r="L24" s="698">
        <f t="shared" si="3"/>
        <v>3.04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Aluminum (Al)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98">
        <f t="shared" si="1"/>
        <v>3.24</v>
      </c>
      <c r="K25" s="682">
        <f t="shared" si="2"/>
        <v>3240</v>
      </c>
      <c r="L25" s="698">
        <f t="shared" si="3"/>
        <v>3.24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Aluminum (Al)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98">
        <f t="shared" si="1"/>
        <v>3.44</v>
      </c>
      <c r="K26" s="682">
        <f t="shared" si="2"/>
        <v>3440</v>
      </c>
      <c r="L26" s="698">
        <f t="shared" si="3"/>
        <v>3.44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Aluminum (Al)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98">
        <f t="shared" si="1"/>
        <v>3.64</v>
      </c>
      <c r="K27" s="682">
        <f t="shared" si="2"/>
        <v>3640</v>
      </c>
      <c r="L27" s="698">
        <f t="shared" si="3"/>
        <v>3.64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Aluminum (Al)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98">
        <f t="shared" si="1"/>
        <v>7.68</v>
      </c>
      <c r="K28" s="682">
        <f t="shared" si="2"/>
        <v>7680</v>
      </c>
      <c r="L28" s="698">
        <f t="shared" si="3"/>
        <v>7.68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Aluminum (Al)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98">
        <f t="shared" si="1"/>
        <v>8.08</v>
      </c>
      <c r="K29" s="682">
        <f t="shared" si="2"/>
        <v>8080</v>
      </c>
      <c r="L29" s="698">
        <f t="shared" si="3"/>
        <v>8.08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Aluminum (Al)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98">
        <f t="shared" si="1"/>
        <v>8.48</v>
      </c>
      <c r="K30" s="682">
        <f t="shared" si="2"/>
        <v>8480</v>
      </c>
      <c r="L30" s="698">
        <f t="shared" si="3"/>
        <v>8.48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Aluminum (Al)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98">
        <f t="shared" si="1"/>
        <v>8.8800000000000008</v>
      </c>
      <c r="K31" s="682">
        <f t="shared" si="2"/>
        <v>8880</v>
      </c>
      <c r="L31" s="698">
        <f t="shared" si="3"/>
        <v>8.8800000000000008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Aluminum (Al)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98">
        <f t="shared" si="1"/>
        <v>9.2799999999999994</v>
      </c>
      <c r="K32" s="682">
        <f t="shared" si="2"/>
        <v>9280</v>
      </c>
      <c r="L32" s="698">
        <f t="shared" si="3"/>
        <v>9.2799999999999994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Aluminum (Al)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98">
        <f t="shared" si="1"/>
        <v>9.68</v>
      </c>
      <c r="K33" s="682">
        <f t="shared" si="2"/>
        <v>9680</v>
      </c>
      <c r="L33" s="698">
        <f t="shared" si="3"/>
        <v>9.68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Aluminum (Al)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98">
        <f t="shared" si="1"/>
        <v>5.04</v>
      </c>
      <c r="K34" s="682">
        <f t="shared" si="2"/>
        <v>5040</v>
      </c>
      <c r="L34" s="698">
        <f t="shared" si="3"/>
        <v>5.04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Aluminum (Al)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98">
        <f t="shared" si="1"/>
        <v>5.24</v>
      </c>
      <c r="K35" s="682">
        <f t="shared" si="2"/>
        <v>5240</v>
      </c>
      <c r="L35" s="698">
        <f t="shared" si="3"/>
        <v>5.24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Aluminum (Al)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98">
        <f t="shared" si="1"/>
        <v>5.44</v>
      </c>
      <c r="K36" s="682">
        <f t="shared" si="2"/>
        <v>5440</v>
      </c>
      <c r="L36" s="698">
        <f t="shared" si="3"/>
        <v>5.44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Aluminum (Al)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98">
        <f t="shared" si="1"/>
        <v>5.64</v>
      </c>
      <c r="K37" s="682">
        <f t="shared" si="2"/>
        <v>5640</v>
      </c>
      <c r="L37" s="698">
        <f t="shared" si="3"/>
        <v>5.64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Aluminum (Al)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98">
        <f t="shared" si="1"/>
        <v>5.84</v>
      </c>
      <c r="K38" s="682">
        <f t="shared" si="2"/>
        <v>5840</v>
      </c>
      <c r="L38" s="698">
        <f t="shared" si="3"/>
        <v>5.84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Aluminum (Al)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98">
        <f t="shared" si="1"/>
        <v>6.04</v>
      </c>
      <c r="K39" s="682">
        <f t="shared" si="2"/>
        <v>6040</v>
      </c>
      <c r="L39" s="698">
        <f t="shared" si="3"/>
        <v>6.04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Aluminum (Al)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98">
        <f t="shared" si="1"/>
        <v>6.24</v>
      </c>
      <c r="K40" s="682">
        <f t="shared" si="2"/>
        <v>6240</v>
      </c>
      <c r="L40" s="698">
        <f t="shared" si="3"/>
        <v>6.24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Aluminum (Al)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98">
        <f t="shared" si="1"/>
        <v>6.44</v>
      </c>
      <c r="K41" s="682">
        <f t="shared" si="2"/>
        <v>6440</v>
      </c>
      <c r="L41" s="698">
        <f t="shared" si="3"/>
        <v>6.44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Aluminum (Al)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9">
        <f t="shared" si="1"/>
        <v>6.64</v>
      </c>
      <c r="K42" s="695">
        <f t="shared" si="2"/>
        <v>6640</v>
      </c>
      <c r="L42" s="699">
        <f t="shared" si="3"/>
        <v>6.64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30" priority="13" operator="equal">
      <formula>"MB"</formula>
    </cfRule>
    <cfRule type="cellIs" dxfId="129" priority="14" operator="equal">
      <formula>"MDL"</formula>
    </cfRule>
    <cfRule type="cellIs" dxfId="128" priority="15" operator="equal">
      <formula>"PQL"</formula>
    </cfRule>
    <cfRule type="cellIs" dxfId="127" priority="16" operator="equal">
      <formula>"LCSD"</formula>
    </cfRule>
    <cfRule type="cellIs" dxfId="126" priority="17" operator="equal">
      <formula>"LCS"</formula>
    </cfRule>
  </conditionalFormatting>
  <conditionalFormatting sqref="D23:D42">
    <cfRule type="cellIs" dxfId="125" priority="1" operator="equal">
      <formula>"LCS2"</formula>
    </cfRule>
    <cfRule type="cellIs" dxfId="124" priority="2" operator="equal">
      <formula>"MSD"</formula>
    </cfRule>
    <cfRule type="cellIs" dxfId="123" priority="3" operator="equal">
      <formula>"MB"</formula>
    </cfRule>
    <cfRule type="cellIs" dxfId="122" priority="4" operator="equal">
      <formula>"MSD"</formula>
    </cfRule>
    <cfRule type="cellIs" dxfId="121" priority="5" operator="equal">
      <formula>"MS"</formula>
    </cfRule>
    <cfRule type="cellIs" dxfId="120" priority="6" operator="equal">
      <formula>"MDL"</formula>
    </cfRule>
    <cfRule type="cellIs" dxfId="119" priority="7" operator="equal">
      <formula>"PQL"</formula>
    </cfRule>
    <cfRule type="cellIs" dxfId="118" priority="8" operator="equal">
      <formula>"LCS2"</formula>
    </cfRule>
    <cfRule type="cellIs" dxfId="117" priority="9" operator="equal">
      <formula>"LCSD"</formula>
    </cfRule>
    <cfRule type="cellIs" dxfId="116" priority="10" operator="equal">
      <formula>"LCS"</formula>
    </cfRule>
    <cfRule type="cellIs" dxfId="115" priority="11" operator="equal">
      <formula>"LCS"</formula>
    </cfRule>
    <cfRule type="cellIs" dxfId="114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C075-63B3-49BC-8DAD-005C120D4C91}">
  <sheetPr codeName="Hoja46">
    <tabColor theme="8" tint="0.39997558519241921"/>
  </sheetPr>
  <dimension ref="A1:O49"/>
  <sheetViews>
    <sheetView showGridLines="0" zoomScale="90" zoomScaleNormal="90" workbookViewId="0">
      <pane ySplit="4" topLeftCell="A26" activePane="bottomLeft" state="frozen"/>
      <selection sqref="A1:XFD1048576"/>
      <selection pane="bottomLeft" activeCell="L18" sqref="L18:L42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7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3.8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519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46" t="s">
        <v>515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46" t="s">
        <v>516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46" t="s">
        <v>516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46" t="s">
        <v>516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517</v>
      </c>
      <c r="M13" s="41" t="s">
        <v>518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60">
        <v>3.9E-2</v>
      </c>
      <c r="M14" s="61">
        <v>0.02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443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Calcium (Ca)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+IFERROR(IF(D18="","",(ROUND(((G18*F18)/E18)*H18,3))),"")</f>
        <v>4.0000000000000001E-3</v>
      </c>
      <c r="K18" s="25">
        <f>+IFERROR(IF(D18="","",(J18*1000)),"")</f>
        <v>4</v>
      </c>
      <c r="L18" s="25" t="str">
        <f>IF(K18="","",IF(J18&gt;$M$14,J18,IF(J18&lt;$L$14,_xlfn.CONCAT($L$14," u"),_xlfn.CONCAT(J18,"  I"))))</f>
        <v>0,039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Calcium (Ca)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+IFERROR(IF(D19="","",(ROUND(((G19*F19)/E19)*H19,3))),"")</f>
        <v>0.10199999999999999</v>
      </c>
      <c r="K19" s="682">
        <f t="shared" ref="K19:K42" si="2">+IFERROR(IF(D19="","",(J19*1000)),"")</f>
        <v>102</v>
      </c>
      <c r="L19" s="682">
        <f t="shared" ref="L19:L42" si="3">IF(K19="","",IF(J19&gt;$M$14,J19,IF(J19&lt;$L$14,_xlfn.CONCAT($L$14," u"),_xlfn.CONCAT(J19,"  I"))))</f>
        <v>0.10199999999999999</v>
      </c>
      <c r="M19" s="685">
        <f>L19/100</f>
        <v>1.0199999999999999E-3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Calcium (Ca)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2">
        <f t="shared" si="3"/>
        <v>1.004</v>
      </c>
      <c r="M20" s="685">
        <f>L20/1000</f>
        <v>1.0039999999999999E-3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Calcium (Ca)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2">
        <f t="shared" si="3"/>
        <v>1.018</v>
      </c>
      <c r="M21" s="687">
        <f>ABS(L21-L22)/AVERAGE(L21:L22)</f>
        <v>2.3300970873786429E-2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Calcium (Ca)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2">
        <f t="shared" si="3"/>
        <v>1.042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Calcium (Ca)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2">
        <f t="shared" si="3"/>
        <v>2.84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Calcium (Ca)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2">
        <f t="shared" si="3"/>
        <v>3.04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Calcium (Ca)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2">
        <f t="shared" si="3"/>
        <v>3.24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Calcium (Ca)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2">
        <f t="shared" si="3"/>
        <v>3.44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Calcium (Ca)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2">
        <f t="shared" si="3"/>
        <v>3.64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Calcium (Ca)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2">
        <f t="shared" si="3"/>
        <v>7.68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Calcium (Ca)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2">
        <f t="shared" si="3"/>
        <v>8.08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Calcium (Ca)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2">
        <f t="shared" si="3"/>
        <v>8.48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Calcium (Ca)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2">
        <f t="shared" si="3"/>
        <v>8.8800000000000008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Calcium (Ca)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2">
        <f t="shared" si="3"/>
        <v>9.2799999999999994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Calcium (Ca)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2">
        <f t="shared" si="3"/>
        <v>9.68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Calcium (Ca)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2">
        <f t="shared" si="3"/>
        <v>5.04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Calcium (Ca)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2">
        <f t="shared" si="3"/>
        <v>5.24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Calcium (Ca)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2">
        <f t="shared" si="3"/>
        <v>5.44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Calcium (Ca)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2">
        <f t="shared" si="3"/>
        <v>5.64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Calcium (Ca)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2">
        <f t="shared" si="3"/>
        <v>5.84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Calcium (Ca)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2">
        <f t="shared" si="3"/>
        <v>6.04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Calcium (Ca)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2">
        <f t="shared" si="3"/>
        <v>6.24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Calcium (Ca)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2">
        <f t="shared" si="3"/>
        <v>6.44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Calcium (Ca)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5">
        <f t="shared" si="3"/>
        <v>6.64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113" priority="13" operator="equal">
      <formula>"MB"</formula>
    </cfRule>
    <cfRule type="cellIs" dxfId="112" priority="14" operator="equal">
      <formula>"MDL"</formula>
    </cfRule>
    <cfRule type="cellIs" dxfId="111" priority="15" operator="equal">
      <formula>"PQL"</formula>
    </cfRule>
    <cfRule type="cellIs" dxfId="110" priority="16" operator="equal">
      <formula>"LCSD"</formula>
    </cfRule>
    <cfRule type="cellIs" dxfId="109" priority="17" operator="equal">
      <formula>"LCS"</formula>
    </cfRule>
  </conditionalFormatting>
  <conditionalFormatting sqref="D23:D42">
    <cfRule type="cellIs" dxfId="108" priority="1" operator="equal">
      <formula>"LCS2"</formula>
    </cfRule>
    <cfRule type="cellIs" dxfId="107" priority="2" operator="equal">
      <formula>"MSD"</formula>
    </cfRule>
    <cfRule type="cellIs" dxfId="106" priority="3" operator="equal">
      <formula>"MB"</formula>
    </cfRule>
    <cfRule type="cellIs" dxfId="105" priority="4" operator="equal">
      <formula>"MSD"</formula>
    </cfRule>
    <cfRule type="cellIs" dxfId="104" priority="5" operator="equal">
      <formula>"MS"</formula>
    </cfRule>
    <cfRule type="cellIs" dxfId="103" priority="6" operator="equal">
      <formula>"MDL"</formula>
    </cfRule>
    <cfRule type="cellIs" dxfId="102" priority="7" operator="equal">
      <formula>"PQL"</formula>
    </cfRule>
    <cfRule type="cellIs" dxfId="101" priority="8" operator="equal">
      <formula>"LCS2"</formula>
    </cfRule>
    <cfRule type="cellIs" dxfId="100" priority="9" operator="equal">
      <formula>"LCSD"</formula>
    </cfRule>
    <cfRule type="cellIs" dxfId="99" priority="10" operator="equal">
      <formula>"LCS"</formula>
    </cfRule>
    <cfRule type="cellIs" dxfId="98" priority="11" operator="equal">
      <formula>"LCS"</formula>
    </cfRule>
    <cfRule type="cellIs" dxfId="97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00B050"/>
  </sheetPr>
  <dimension ref="A2:IV55"/>
  <sheetViews>
    <sheetView showGridLines="0" topLeftCell="A8" zoomScale="80" zoomScaleNormal="80" workbookViewId="0">
      <selection activeCell="J21" sqref="J21"/>
    </sheetView>
  </sheetViews>
  <sheetFormatPr baseColWidth="10" defaultColWidth="0" defaultRowHeight="15" zeroHeight="1" x14ac:dyDescent="0.2"/>
  <cols>
    <col min="1" max="1" width="26" style="126" customWidth="1"/>
    <col min="2" max="2" width="28.5" style="126" customWidth="1"/>
    <col min="3" max="3" width="20.6640625" style="95" customWidth="1"/>
    <col min="4" max="5" width="16" style="95" customWidth="1"/>
    <col min="6" max="6" width="18.5" style="95" customWidth="1"/>
    <col min="7" max="7" width="22" style="95" customWidth="1"/>
    <col min="8" max="8" width="19" style="95" customWidth="1"/>
    <col min="9" max="9" width="31" style="95" customWidth="1"/>
    <col min="10" max="10" width="34" style="95" customWidth="1"/>
    <col min="11" max="11" width="13.33203125" style="95" customWidth="1"/>
    <col min="12" max="12" width="38.83203125" style="95" customWidth="1"/>
    <col min="13" max="13" width="13.33203125" style="95" customWidth="1"/>
    <col min="14" max="14" width="23" style="95" customWidth="1"/>
    <col min="15" max="255" width="13.33203125" style="95" customWidth="1"/>
    <col min="256" max="256" width="0" style="95" hidden="1" customWidth="1"/>
    <col min="257" max="344" width="13" style="95" hidden="1" customWidth="1"/>
    <col min="345" max="16384" width="13" style="95" hidden="1"/>
  </cols>
  <sheetData>
    <row r="2" spans="1:14" s="64" customFormat="1" ht="22.5" customHeight="1" x14ac:dyDescent="0.2">
      <c r="A2" s="928" t="e" vm="1">
        <v>#VALUE!</v>
      </c>
      <c r="B2" s="929"/>
      <c r="C2" s="926" t="s">
        <v>170</v>
      </c>
      <c r="D2" s="927"/>
      <c r="E2" s="927"/>
      <c r="F2" s="927"/>
      <c r="G2" s="927"/>
      <c r="H2" s="927"/>
      <c r="I2" s="927"/>
      <c r="J2" s="927"/>
      <c r="K2" s="63"/>
    </row>
    <row r="3" spans="1:14" s="64" customFormat="1" ht="22.5" customHeight="1" x14ac:dyDescent="0.2">
      <c r="A3" s="930"/>
      <c r="B3" s="931"/>
      <c r="C3" s="917" t="s">
        <v>171</v>
      </c>
      <c r="D3" s="918"/>
      <c r="E3" s="918"/>
      <c r="F3" s="918"/>
      <c r="G3" s="918"/>
      <c r="H3" s="918"/>
      <c r="I3" s="918"/>
      <c r="J3" s="918"/>
      <c r="K3" s="63"/>
    </row>
    <row r="4" spans="1:14" s="64" customFormat="1" ht="22.5" customHeight="1" x14ac:dyDescent="0.2">
      <c r="A4" s="930"/>
      <c r="B4" s="931"/>
      <c r="C4" s="946" t="s">
        <v>172</v>
      </c>
      <c r="D4" s="922"/>
      <c r="E4" s="922"/>
      <c r="F4" s="922"/>
      <c r="G4" s="922"/>
      <c r="H4" s="922"/>
      <c r="I4" s="922"/>
      <c r="J4" s="922"/>
      <c r="K4" s="63"/>
    </row>
    <row r="5" spans="1:14" s="64" customFormat="1" ht="22.5" customHeight="1" x14ac:dyDescent="0.2">
      <c r="A5" s="930"/>
      <c r="B5" s="931"/>
      <c r="C5" s="937"/>
      <c r="D5" s="938"/>
      <c r="E5" s="938"/>
      <c r="F5" s="939"/>
      <c r="G5" s="922"/>
      <c r="H5" s="65"/>
      <c r="I5" s="947">
        <v>45244</v>
      </c>
      <c r="J5" s="922"/>
      <c r="K5" s="63"/>
    </row>
    <row r="6" spans="1:14" s="64" customFormat="1" ht="22.5" customHeight="1" x14ac:dyDescent="0.2">
      <c r="A6" s="932"/>
      <c r="B6" s="933"/>
      <c r="C6" s="921" t="s">
        <v>173</v>
      </c>
      <c r="D6" s="922"/>
      <c r="E6" s="922"/>
      <c r="F6" s="934">
        <v>1</v>
      </c>
      <c r="G6" s="922"/>
      <c r="H6" s="65"/>
      <c r="I6" s="925" t="s">
        <v>174</v>
      </c>
      <c r="J6" s="922"/>
      <c r="K6" s="63"/>
    </row>
    <row r="7" spans="1:14" s="64" customFormat="1" ht="6" customHeight="1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6" t="s">
        <v>175</v>
      </c>
    </row>
    <row r="8" spans="1:14" s="64" customFormat="1" ht="16.5" customHeight="1" x14ac:dyDescent="0.25">
      <c r="A8" s="923" t="s">
        <v>176</v>
      </c>
      <c r="B8" s="923" t="s">
        <v>177</v>
      </c>
      <c r="C8" s="924"/>
      <c r="D8" s="924"/>
      <c r="H8" s="68"/>
      <c r="K8" s="69"/>
      <c r="L8" s="70" t="s">
        <v>178</v>
      </c>
      <c r="M8" s="71"/>
      <c r="N8" s="72" t="s">
        <v>179</v>
      </c>
    </row>
    <row r="9" spans="1:14" s="64" customFormat="1" ht="16.5" customHeight="1" x14ac:dyDescent="0.25">
      <c r="A9" s="924"/>
      <c r="B9" s="923" t="s">
        <v>180</v>
      </c>
      <c r="C9" s="924"/>
      <c r="D9" s="924"/>
      <c r="H9" s="68"/>
      <c r="K9" s="69"/>
      <c r="L9" s="73" t="s">
        <v>181</v>
      </c>
      <c r="M9" s="74"/>
      <c r="N9" s="75" t="s">
        <v>182</v>
      </c>
    </row>
    <row r="10" spans="1:14" s="64" customFormat="1" ht="16.5" customHeight="1" x14ac:dyDescent="0.25">
      <c r="A10" s="67"/>
      <c r="B10" s="923" t="s">
        <v>183</v>
      </c>
      <c r="C10" s="924"/>
      <c r="D10" s="924"/>
      <c r="H10" s="76"/>
      <c r="K10" s="63"/>
      <c r="L10" s="73" t="s">
        <v>184</v>
      </c>
      <c r="M10" s="74"/>
      <c r="N10" s="75" t="s">
        <v>185</v>
      </c>
    </row>
    <row r="11" spans="1:14" s="64" customFormat="1" ht="16.5" customHeight="1" x14ac:dyDescent="0.25">
      <c r="A11" s="67"/>
      <c r="B11" s="923" t="s">
        <v>186</v>
      </c>
      <c r="C11" s="924"/>
      <c r="D11" s="924"/>
      <c r="H11" s="76"/>
      <c r="K11" s="63"/>
      <c r="L11" s="73" t="s">
        <v>187</v>
      </c>
      <c r="M11" s="74"/>
      <c r="N11" s="77">
        <v>2323443000001</v>
      </c>
    </row>
    <row r="12" spans="1:14" s="64" customFormat="1" ht="16.5" customHeight="1" x14ac:dyDescent="0.25">
      <c r="A12" s="67"/>
      <c r="B12" s="923" t="s">
        <v>188</v>
      </c>
      <c r="C12" s="924"/>
      <c r="D12" s="67"/>
      <c r="H12" s="76"/>
      <c r="K12" s="63"/>
      <c r="L12" s="78" t="s">
        <v>189</v>
      </c>
      <c r="M12" s="79"/>
      <c r="N12" s="77">
        <v>233352613347</v>
      </c>
    </row>
    <row r="13" spans="1:14" s="64" customFormat="1" ht="16.5" customHeight="1" x14ac:dyDescent="0.2">
      <c r="A13" s="67"/>
      <c r="B13" s="67" t="s">
        <v>190</v>
      </c>
      <c r="C13" s="67"/>
      <c r="D13" s="67"/>
      <c r="H13" s="76"/>
      <c r="K13" s="63"/>
    </row>
    <row r="14" spans="1:14" s="64" customFormat="1" ht="16.5" customHeight="1" x14ac:dyDescent="0.2">
      <c r="A14" s="67"/>
      <c r="D14" s="80"/>
      <c r="H14" s="76"/>
      <c r="K14" s="63"/>
    </row>
    <row r="15" spans="1:14" s="64" customFormat="1" ht="16.5" customHeight="1" thickBot="1" x14ac:dyDescent="0.25">
      <c r="A15" s="919" t="s">
        <v>191</v>
      </c>
      <c r="B15" s="920"/>
      <c r="C15" s="81" t="s">
        <v>192</v>
      </c>
      <c r="D15" s="81" t="s">
        <v>193</v>
      </c>
      <c r="E15" s="67"/>
      <c r="F15" s="67"/>
      <c r="G15" s="68"/>
      <c r="H15" s="76"/>
      <c r="K15" s="63"/>
    </row>
    <row r="16" spans="1:14" s="64" customFormat="1" ht="16.5" customHeight="1" thickTop="1" x14ac:dyDescent="0.2">
      <c r="A16" s="82" t="s">
        <v>138</v>
      </c>
      <c r="B16" s="83">
        <v>45582.645833333343</v>
      </c>
      <c r="C16" s="84">
        <v>4</v>
      </c>
      <c r="D16" s="85">
        <v>4.01</v>
      </c>
      <c r="E16" s="67"/>
      <c r="F16" s="67"/>
      <c r="G16" s="68"/>
      <c r="H16" s="76"/>
      <c r="K16" s="63"/>
      <c r="L16" s="86" t="s">
        <v>194</v>
      </c>
      <c r="M16" s="86" t="s">
        <v>195</v>
      </c>
    </row>
    <row r="17" spans="1:13" s="64" customFormat="1" ht="16.5" customHeight="1" thickBot="1" x14ac:dyDescent="0.25">
      <c r="A17" s="82" t="s">
        <v>196</v>
      </c>
      <c r="B17" s="87">
        <v>57.65</v>
      </c>
      <c r="C17" s="88">
        <v>7</v>
      </c>
      <c r="D17" s="89">
        <v>7</v>
      </c>
      <c r="E17" s="67"/>
      <c r="F17" s="67"/>
      <c r="G17" s="68"/>
      <c r="H17" s="76"/>
      <c r="I17" s="76"/>
      <c r="J17" s="90"/>
      <c r="K17" s="63"/>
      <c r="L17" s="91" t="s">
        <v>197</v>
      </c>
      <c r="M17" s="91">
        <v>1</v>
      </c>
    </row>
    <row r="18" spans="1:13" ht="16.5" customHeight="1" thickBot="1" x14ac:dyDescent="0.25">
      <c r="A18" s="92" t="s">
        <v>198</v>
      </c>
      <c r="B18" s="93" t="s">
        <v>199</v>
      </c>
      <c r="C18" s="88">
        <v>10</v>
      </c>
      <c r="D18" s="94">
        <v>10.01</v>
      </c>
      <c r="F18" s="96"/>
      <c r="G18" s="96"/>
      <c r="H18" s="97"/>
      <c r="I18" s="98" t="s">
        <v>200</v>
      </c>
      <c r="J18" s="98" t="s">
        <v>201</v>
      </c>
      <c r="K18" s="97"/>
      <c r="L18" s="99" t="s">
        <v>202</v>
      </c>
      <c r="M18" s="99">
        <v>1</v>
      </c>
    </row>
    <row r="19" spans="1:13" s="101" customFormat="1" ht="21" customHeight="1" thickBot="1" x14ac:dyDescent="0.25">
      <c r="A19" s="915" t="s">
        <v>203</v>
      </c>
      <c r="B19" s="915" t="s">
        <v>204</v>
      </c>
      <c r="C19" s="915" t="s">
        <v>205</v>
      </c>
      <c r="D19" s="915" t="s">
        <v>206</v>
      </c>
      <c r="E19" s="915" t="s">
        <v>207</v>
      </c>
      <c r="F19" s="915" t="s">
        <v>208</v>
      </c>
      <c r="G19" s="915" t="s">
        <v>209</v>
      </c>
      <c r="H19" s="944" t="s">
        <v>210</v>
      </c>
      <c r="I19" s="940" t="s">
        <v>211</v>
      </c>
      <c r="J19" s="941"/>
      <c r="K19" s="100"/>
      <c r="L19" s="99" t="s">
        <v>212</v>
      </c>
      <c r="M19" s="99">
        <v>0.2</v>
      </c>
    </row>
    <row r="20" spans="1:13" s="101" customFormat="1" ht="51" customHeight="1" thickBot="1" x14ac:dyDescent="0.25">
      <c r="A20" s="916"/>
      <c r="B20" s="916"/>
      <c r="C20" s="916"/>
      <c r="D20" s="916"/>
      <c r="E20" s="916"/>
      <c r="F20" s="916"/>
      <c r="G20" s="916"/>
      <c r="H20" s="945"/>
      <c r="I20" s="942"/>
      <c r="J20" s="943"/>
      <c r="K20" s="100"/>
      <c r="L20" s="99" t="s">
        <v>213</v>
      </c>
      <c r="M20" s="99">
        <v>0.2</v>
      </c>
    </row>
    <row r="21" spans="1:13" s="101" customFormat="1" ht="27" customHeight="1" x14ac:dyDescent="0.2">
      <c r="A21" s="102">
        <v>45730.364583333343</v>
      </c>
      <c r="B21" s="103" t="s">
        <v>214</v>
      </c>
      <c r="C21" s="104">
        <v>100</v>
      </c>
      <c r="D21" s="105">
        <v>7</v>
      </c>
      <c r="E21" s="106">
        <v>0.1</v>
      </c>
      <c r="F21" s="106">
        <v>0.1</v>
      </c>
      <c r="G21" s="107">
        <v>1.89E-2</v>
      </c>
      <c r="H21" s="108" t="str">
        <f t="shared" ref="H21:H45" si="0">IF(A21="","",IF((((G21*(F21-E21))*14000)/C21)&lt;0.2," 0.2 U",((G21*(F21-E21))*14000)/C21))</f>
        <v xml:space="preserve"> 0.2 U</v>
      </c>
      <c r="I21" s="109"/>
      <c r="J21" s="110"/>
    </row>
    <row r="22" spans="1:13" s="101" customFormat="1" ht="27" customHeight="1" x14ac:dyDescent="0.25">
      <c r="A22" s="102">
        <v>45730.365972222222</v>
      </c>
      <c r="B22" s="111" t="s">
        <v>215</v>
      </c>
      <c r="C22" s="104">
        <v>100</v>
      </c>
      <c r="D22" s="105">
        <v>7.01</v>
      </c>
      <c r="E22" s="106">
        <v>0.1</v>
      </c>
      <c r="F22" s="106">
        <v>3.8</v>
      </c>
      <c r="G22" s="107">
        <v>1.89E-2</v>
      </c>
      <c r="H22" s="108">
        <f t="shared" si="0"/>
        <v>9.7901999999999987</v>
      </c>
      <c r="I22" s="112"/>
      <c r="J22" s="110"/>
      <c r="L22" s="935" t="s">
        <v>216</v>
      </c>
      <c r="M22" s="936"/>
    </row>
    <row r="23" spans="1:13" s="101" customFormat="1" ht="27" customHeight="1" x14ac:dyDescent="0.25">
      <c r="A23" s="102">
        <v>45730.367360995369</v>
      </c>
      <c r="B23" s="111" t="s">
        <v>217</v>
      </c>
      <c r="C23" s="113">
        <v>100</v>
      </c>
      <c r="D23" s="114">
        <v>7</v>
      </c>
      <c r="E23" s="106">
        <v>0.1</v>
      </c>
      <c r="F23" s="106">
        <v>7.5</v>
      </c>
      <c r="G23" s="107">
        <v>1.89E-2</v>
      </c>
      <c r="H23" s="108">
        <f t="shared" si="0"/>
        <v>19.580400000000001</v>
      </c>
      <c r="I23" s="115"/>
      <c r="J23" s="110"/>
      <c r="L23" s="116" t="s">
        <v>218</v>
      </c>
      <c r="M23" s="72">
        <v>230901</v>
      </c>
    </row>
    <row r="24" spans="1:13" s="101" customFormat="1" ht="27" customHeight="1" x14ac:dyDescent="0.25">
      <c r="A24" s="102">
        <v>45730.36874982639</v>
      </c>
      <c r="B24" s="111" t="s">
        <v>219</v>
      </c>
      <c r="C24" s="113">
        <v>100</v>
      </c>
      <c r="D24" s="114">
        <v>7</v>
      </c>
      <c r="E24" s="106">
        <v>0.1</v>
      </c>
      <c r="F24" s="106">
        <v>0.5</v>
      </c>
      <c r="G24" s="107">
        <v>1.89E-2</v>
      </c>
      <c r="H24" s="108">
        <f t="shared" si="0"/>
        <v>1.0584</v>
      </c>
      <c r="I24" s="117"/>
      <c r="J24" s="118" t="s">
        <v>220</v>
      </c>
      <c r="L24" s="119" t="s">
        <v>221</v>
      </c>
      <c r="M24" s="75" t="s">
        <v>222</v>
      </c>
    </row>
    <row r="25" spans="1:13" s="101" customFormat="1" ht="27" customHeight="1" x14ac:dyDescent="0.25">
      <c r="A25" s="102">
        <v>45730.37013865741</v>
      </c>
      <c r="B25" s="111" t="s">
        <v>223</v>
      </c>
      <c r="C25" s="113">
        <v>100</v>
      </c>
      <c r="D25" s="105">
        <v>7</v>
      </c>
      <c r="E25" s="106">
        <v>0.1</v>
      </c>
      <c r="F25" s="106">
        <v>0.55000000000000004</v>
      </c>
      <c r="G25" s="107">
        <v>1.89E-2</v>
      </c>
      <c r="H25" s="108">
        <f t="shared" si="0"/>
        <v>1.1907000000000003</v>
      </c>
      <c r="I25" s="117"/>
      <c r="J25" s="120"/>
      <c r="L25" s="121" t="s">
        <v>224</v>
      </c>
      <c r="M25" s="75" t="s">
        <v>225</v>
      </c>
    </row>
    <row r="26" spans="1:13" s="101" customFormat="1" ht="27" customHeight="1" x14ac:dyDescent="0.25">
      <c r="A26" s="102">
        <v>45730.371527488423</v>
      </c>
      <c r="B26" s="104" t="s">
        <v>56</v>
      </c>
      <c r="C26" s="113">
        <v>100</v>
      </c>
      <c r="D26" s="105">
        <v>6.9989999999999997</v>
      </c>
      <c r="E26" s="106">
        <v>0.1</v>
      </c>
      <c r="F26" s="106">
        <v>0.25</v>
      </c>
      <c r="G26" s="107">
        <v>1.89E-2</v>
      </c>
      <c r="H26" s="108">
        <f t="shared" si="0"/>
        <v>0.39689999999999998</v>
      </c>
      <c r="I26" s="115"/>
      <c r="J26" s="110"/>
      <c r="L26" s="121" t="s">
        <v>226</v>
      </c>
      <c r="M26" s="75">
        <v>215675</v>
      </c>
    </row>
    <row r="27" spans="1:13" s="101" customFormat="1" ht="27" customHeight="1" x14ac:dyDescent="0.25">
      <c r="A27" s="102">
        <v>45730.372916319437</v>
      </c>
      <c r="B27" s="104" t="s">
        <v>60</v>
      </c>
      <c r="C27" s="113">
        <v>100</v>
      </c>
      <c r="D27" s="114">
        <v>6.9980000000000002</v>
      </c>
      <c r="E27" s="106">
        <v>0.1</v>
      </c>
      <c r="F27" s="106">
        <v>0.3</v>
      </c>
      <c r="G27" s="107">
        <v>1.89E-2</v>
      </c>
      <c r="H27" s="108">
        <f t="shared" si="0"/>
        <v>0.52919999999999989</v>
      </c>
      <c r="I27" s="115" t="s">
        <v>724</v>
      </c>
      <c r="J27" s="110"/>
      <c r="L27" s="121" t="s">
        <v>227</v>
      </c>
      <c r="M27" s="75" t="s">
        <v>228</v>
      </c>
    </row>
    <row r="28" spans="1:13" s="101" customFormat="1" ht="27" customHeight="1" x14ac:dyDescent="0.25">
      <c r="A28" s="102">
        <v>45730.374305150457</v>
      </c>
      <c r="B28" s="104" t="s">
        <v>63</v>
      </c>
      <c r="C28" s="113">
        <v>100</v>
      </c>
      <c r="D28" s="114">
        <v>6.9969999999999999</v>
      </c>
      <c r="E28" s="106">
        <v>0.1</v>
      </c>
      <c r="F28" s="106">
        <v>0.35</v>
      </c>
      <c r="G28" s="107">
        <v>1.89E-2</v>
      </c>
      <c r="H28" s="108">
        <f t="shared" si="0"/>
        <v>0.66149999999999987</v>
      </c>
      <c r="I28" s="115"/>
      <c r="J28" s="110"/>
      <c r="L28" s="121" t="s">
        <v>229</v>
      </c>
      <c r="M28" s="75">
        <v>44080108</v>
      </c>
    </row>
    <row r="29" spans="1:13" s="101" customFormat="1" ht="27" customHeight="1" x14ac:dyDescent="0.25">
      <c r="A29" s="102">
        <v>45730.375693981478</v>
      </c>
      <c r="B29" s="104" t="s">
        <v>66</v>
      </c>
      <c r="C29" s="113">
        <v>100</v>
      </c>
      <c r="D29" s="105">
        <v>6.9960000000000004</v>
      </c>
      <c r="E29" s="106">
        <v>0.1</v>
      </c>
      <c r="F29" s="106">
        <v>0.4</v>
      </c>
      <c r="G29" s="107">
        <v>1.89E-2</v>
      </c>
      <c r="H29" s="108">
        <f t="shared" si="0"/>
        <v>0.79380000000000006</v>
      </c>
      <c r="I29" s="115"/>
      <c r="J29" s="110"/>
      <c r="L29" s="121" t="s">
        <v>230</v>
      </c>
      <c r="M29" s="75">
        <v>83305</v>
      </c>
    </row>
    <row r="30" spans="1:13" s="101" customFormat="1" ht="27" customHeight="1" x14ac:dyDescent="0.25">
      <c r="A30" s="102">
        <v>45730.377082812498</v>
      </c>
      <c r="B30" s="104" t="s">
        <v>68</v>
      </c>
      <c r="C30" s="113">
        <v>100</v>
      </c>
      <c r="D30" s="105">
        <v>6.9950000000000001</v>
      </c>
      <c r="E30" s="106">
        <v>0.1</v>
      </c>
      <c r="F30" s="106">
        <v>0.45</v>
      </c>
      <c r="G30" s="107">
        <v>1.89E-2</v>
      </c>
      <c r="H30" s="108">
        <f t="shared" si="0"/>
        <v>0.92609999999999981</v>
      </c>
      <c r="I30" s="115"/>
      <c r="J30" s="110"/>
      <c r="L30" s="121" t="s">
        <v>231</v>
      </c>
      <c r="M30" s="75">
        <v>83306</v>
      </c>
    </row>
    <row r="31" spans="1:13" s="101" customFormat="1" ht="27" customHeight="1" x14ac:dyDescent="0.25">
      <c r="A31" s="102">
        <v>45730.378471643518</v>
      </c>
      <c r="B31" s="104" t="s">
        <v>71</v>
      </c>
      <c r="C31" s="113">
        <v>100</v>
      </c>
      <c r="D31" s="114">
        <v>6.9939999999999998</v>
      </c>
      <c r="E31" s="106">
        <v>0.1</v>
      </c>
      <c r="F31" s="106">
        <v>0.5</v>
      </c>
      <c r="G31" s="107">
        <v>1.89E-2</v>
      </c>
      <c r="H31" s="108">
        <f t="shared" si="0"/>
        <v>1.0584</v>
      </c>
      <c r="I31" s="115"/>
      <c r="J31" s="110"/>
      <c r="L31" s="122" t="s">
        <v>232</v>
      </c>
      <c r="M31" s="75">
        <v>83304</v>
      </c>
    </row>
    <row r="32" spans="1:13" s="101" customFormat="1" ht="27" customHeight="1" x14ac:dyDescent="0.2">
      <c r="A32" s="102">
        <v>45730.379860474539</v>
      </c>
      <c r="B32" s="104" t="s">
        <v>73</v>
      </c>
      <c r="C32" s="113">
        <v>100</v>
      </c>
      <c r="D32" s="114">
        <v>6.9930000000000003</v>
      </c>
      <c r="E32" s="106">
        <v>0.1</v>
      </c>
      <c r="F32" s="106">
        <v>0.55000000000000004</v>
      </c>
      <c r="G32" s="107">
        <v>1.89E-2</v>
      </c>
      <c r="H32" s="108">
        <f t="shared" si="0"/>
        <v>1.1907000000000003</v>
      </c>
      <c r="I32" s="115"/>
      <c r="J32" s="110"/>
    </row>
    <row r="33" spans="1:12" s="101" customFormat="1" ht="27" customHeight="1" x14ac:dyDescent="0.2">
      <c r="A33" s="102">
        <v>45730.381249305552</v>
      </c>
      <c r="B33" s="104" t="s">
        <v>75</v>
      </c>
      <c r="C33" s="113">
        <v>100</v>
      </c>
      <c r="D33" s="105">
        <v>6.992</v>
      </c>
      <c r="E33" s="106">
        <v>0.1</v>
      </c>
      <c r="F33" s="106">
        <v>0.6</v>
      </c>
      <c r="G33" s="107">
        <v>1.89E-2</v>
      </c>
      <c r="H33" s="108">
        <f t="shared" si="0"/>
        <v>1.3230000000000002</v>
      </c>
      <c r="I33" s="115"/>
      <c r="J33" s="110"/>
      <c r="L33" s="64"/>
    </row>
    <row r="34" spans="1:12" s="101" customFormat="1" ht="27" customHeight="1" x14ac:dyDescent="0.2">
      <c r="A34" s="102">
        <v>45730.382638136572</v>
      </c>
      <c r="B34" s="104" t="s">
        <v>78</v>
      </c>
      <c r="C34" s="113">
        <v>100</v>
      </c>
      <c r="D34" s="105">
        <v>6.9909999999999997</v>
      </c>
      <c r="E34" s="106">
        <v>0.1</v>
      </c>
      <c r="F34" s="106">
        <v>0.65</v>
      </c>
      <c r="G34" s="107">
        <v>1.89E-2</v>
      </c>
      <c r="H34" s="108">
        <f t="shared" si="0"/>
        <v>1.4553000000000003</v>
      </c>
      <c r="I34" s="115"/>
      <c r="J34" s="110"/>
    </row>
    <row r="35" spans="1:12" s="101" customFormat="1" ht="27" customHeight="1" x14ac:dyDescent="0.2">
      <c r="A35" s="102">
        <v>45730.384026967593</v>
      </c>
      <c r="B35" s="104" t="s">
        <v>81</v>
      </c>
      <c r="C35" s="113">
        <v>100</v>
      </c>
      <c r="D35" s="114">
        <v>6.99</v>
      </c>
      <c r="E35" s="106">
        <v>0.1</v>
      </c>
      <c r="F35" s="106">
        <v>0.7</v>
      </c>
      <c r="G35" s="107">
        <v>1.89E-2</v>
      </c>
      <c r="H35" s="108">
        <f t="shared" si="0"/>
        <v>1.5875999999999999</v>
      </c>
      <c r="I35" s="115"/>
      <c r="J35" s="110"/>
    </row>
    <row r="36" spans="1:12" s="101" customFormat="1" ht="27" customHeight="1" x14ac:dyDescent="0.2">
      <c r="A36" s="102">
        <v>45730.385415798613</v>
      </c>
      <c r="B36" s="104" t="s">
        <v>83</v>
      </c>
      <c r="C36" s="113">
        <v>100</v>
      </c>
      <c r="D36" s="114">
        <v>6.9889999999999999</v>
      </c>
      <c r="E36" s="106">
        <v>0.1</v>
      </c>
      <c r="F36" s="106">
        <v>0.75</v>
      </c>
      <c r="G36" s="107">
        <v>1.89E-2</v>
      </c>
      <c r="H36" s="108">
        <f t="shared" si="0"/>
        <v>1.7199</v>
      </c>
      <c r="I36" s="115"/>
      <c r="J36" s="110"/>
    </row>
    <row r="37" spans="1:12" s="101" customFormat="1" ht="27" customHeight="1" x14ac:dyDescent="0.2">
      <c r="A37" s="102">
        <v>45730.386804629627</v>
      </c>
      <c r="B37" s="104" t="s">
        <v>85</v>
      </c>
      <c r="C37" s="113">
        <v>100</v>
      </c>
      <c r="D37" s="105">
        <v>6.9880000000000004</v>
      </c>
      <c r="E37" s="106">
        <v>0.1</v>
      </c>
      <c r="F37" s="106">
        <v>0.8</v>
      </c>
      <c r="G37" s="107">
        <v>1.89E-2</v>
      </c>
      <c r="H37" s="108">
        <f t="shared" si="0"/>
        <v>1.8522000000000003</v>
      </c>
      <c r="I37" s="115"/>
      <c r="J37" s="110"/>
    </row>
    <row r="38" spans="1:12" s="101" customFormat="1" ht="27" customHeight="1" x14ac:dyDescent="0.2">
      <c r="A38" s="102">
        <v>45730.388193460647</v>
      </c>
      <c r="B38" s="104" t="s">
        <v>87</v>
      </c>
      <c r="C38" s="113">
        <v>100</v>
      </c>
      <c r="D38" s="105">
        <v>6.9870000000000001</v>
      </c>
      <c r="E38" s="106">
        <v>0.1</v>
      </c>
      <c r="F38" s="106">
        <v>0.85</v>
      </c>
      <c r="G38" s="107">
        <v>1.89E-2</v>
      </c>
      <c r="H38" s="108">
        <f t="shared" si="0"/>
        <v>1.9844999999999999</v>
      </c>
      <c r="I38" s="115"/>
      <c r="J38" s="110"/>
    </row>
    <row r="39" spans="1:12" s="101" customFormat="1" ht="27" customHeight="1" x14ac:dyDescent="0.2">
      <c r="A39" s="102">
        <v>45730.389582291667</v>
      </c>
      <c r="B39" s="104" t="s">
        <v>89</v>
      </c>
      <c r="C39" s="113">
        <v>100</v>
      </c>
      <c r="D39" s="114">
        <v>6.9859999999999998</v>
      </c>
      <c r="E39" s="106">
        <v>0.1</v>
      </c>
      <c r="F39" s="106">
        <v>0.9</v>
      </c>
      <c r="G39" s="107">
        <v>1.89E-2</v>
      </c>
      <c r="H39" s="108">
        <f t="shared" si="0"/>
        <v>2.1168</v>
      </c>
      <c r="I39" s="115"/>
      <c r="J39" s="110"/>
    </row>
    <row r="40" spans="1:12" s="101" customFormat="1" ht="27" customHeight="1" x14ac:dyDescent="0.2">
      <c r="A40" s="102">
        <v>45730.390971122688</v>
      </c>
      <c r="B40" s="104" t="s">
        <v>91</v>
      </c>
      <c r="C40" s="113">
        <v>100</v>
      </c>
      <c r="D40" s="114">
        <v>6.9850000000000003</v>
      </c>
      <c r="E40" s="106">
        <v>0.1</v>
      </c>
      <c r="F40" s="106">
        <v>0.95</v>
      </c>
      <c r="G40" s="107">
        <v>1.89E-2</v>
      </c>
      <c r="H40" s="108">
        <f t="shared" si="0"/>
        <v>2.2490999999999999</v>
      </c>
      <c r="I40" s="115"/>
      <c r="J40" s="110"/>
    </row>
    <row r="41" spans="1:12" s="101" customFormat="1" ht="27" customHeight="1" x14ac:dyDescent="0.2">
      <c r="A41" s="102">
        <v>45730.392359953701</v>
      </c>
      <c r="B41" s="104" t="s">
        <v>93</v>
      </c>
      <c r="C41" s="113">
        <v>100</v>
      </c>
      <c r="D41" s="105">
        <v>6.984</v>
      </c>
      <c r="E41" s="106">
        <v>0.1</v>
      </c>
      <c r="F41" s="106">
        <v>1</v>
      </c>
      <c r="G41" s="107">
        <v>1.89E-2</v>
      </c>
      <c r="H41" s="108">
        <f t="shared" si="0"/>
        <v>2.3814000000000002</v>
      </c>
      <c r="I41" s="115"/>
      <c r="J41" s="110"/>
    </row>
    <row r="42" spans="1:12" s="101" customFormat="1" ht="27" customHeight="1" x14ac:dyDescent="0.2">
      <c r="A42" s="102">
        <v>45730.393748784722</v>
      </c>
      <c r="B42" s="104" t="s">
        <v>95</v>
      </c>
      <c r="C42" s="113">
        <v>100</v>
      </c>
      <c r="D42" s="105">
        <v>6.9829999999999997</v>
      </c>
      <c r="E42" s="106">
        <v>0.1</v>
      </c>
      <c r="F42" s="106">
        <v>1.05</v>
      </c>
      <c r="G42" s="107">
        <v>1.89E-2</v>
      </c>
      <c r="H42" s="108">
        <f t="shared" si="0"/>
        <v>2.5137000000000005</v>
      </c>
      <c r="I42" s="115"/>
      <c r="J42" s="110"/>
    </row>
    <row r="43" spans="1:12" s="101" customFormat="1" ht="27" customHeight="1" x14ac:dyDescent="0.2">
      <c r="A43" s="102">
        <v>45730.395137615742</v>
      </c>
      <c r="B43" s="104" t="s">
        <v>97</v>
      </c>
      <c r="C43" s="113">
        <v>100</v>
      </c>
      <c r="D43" s="114">
        <v>6.9820000000000002</v>
      </c>
      <c r="E43" s="106">
        <v>0.1</v>
      </c>
      <c r="F43" s="106">
        <v>1.1000000000000001</v>
      </c>
      <c r="G43" s="107">
        <v>1.89E-2</v>
      </c>
      <c r="H43" s="108">
        <f t="shared" si="0"/>
        <v>2.6460000000000004</v>
      </c>
      <c r="I43" s="115"/>
      <c r="J43" s="110"/>
    </row>
    <row r="44" spans="1:12" s="101" customFormat="1" ht="27" customHeight="1" x14ac:dyDescent="0.2">
      <c r="A44" s="102">
        <v>45730.396526446762</v>
      </c>
      <c r="B44" s="104" t="s">
        <v>99</v>
      </c>
      <c r="C44" s="113">
        <v>100</v>
      </c>
      <c r="D44" s="114">
        <v>6.9809999999999999</v>
      </c>
      <c r="E44" s="106">
        <v>0.1</v>
      </c>
      <c r="F44" s="106">
        <v>1.1499999999999999</v>
      </c>
      <c r="G44" s="107">
        <v>1.89E-2</v>
      </c>
      <c r="H44" s="108">
        <f t="shared" si="0"/>
        <v>2.7782999999999998</v>
      </c>
      <c r="I44" s="115"/>
      <c r="J44" s="110"/>
    </row>
    <row r="45" spans="1:12" s="101" customFormat="1" ht="27" customHeight="1" thickBot="1" x14ac:dyDescent="0.25">
      <c r="A45" s="102">
        <v>45730.397915277783</v>
      </c>
      <c r="B45" s="104" t="s">
        <v>101</v>
      </c>
      <c r="C45" s="113">
        <v>100</v>
      </c>
      <c r="D45" s="113">
        <v>7.01</v>
      </c>
      <c r="E45" s="106">
        <v>0.1</v>
      </c>
      <c r="F45" s="106">
        <v>0.25</v>
      </c>
      <c r="G45" s="123">
        <v>1.89E-2</v>
      </c>
      <c r="H45" s="108">
        <f t="shared" si="0"/>
        <v>0.39689999999999998</v>
      </c>
      <c r="I45" s="115"/>
      <c r="J45" s="110"/>
    </row>
    <row r="46" spans="1:12" ht="15.75" hidden="1" customHeight="1" x14ac:dyDescent="0.25">
      <c r="A46" s="124" t="s">
        <v>233</v>
      </c>
      <c r="B46" s="910"/>
      <c r="C46" s="911"/>
      <c r="D46" s="911"/>
      <c r="E46" s="911"/>
      <c r="F46" s="911"/>
      <c r="G46" s="911"/>
      <c r="H46" s="911"/>
      <c r="I46" s="911"/>
      <c r="J46" s="912"/>
    </row>
    <row r="47" spans="1:12" ht="15.75" hidden="1" customHeight="1" thickBot="1" x14ac:dyDescent="0.3">
      <c r="A47" s="125"/>
      <c r="B47" s="913"/>
      <c r="C47" s="913"/>
      <c r="D47" s="913"/>
      <c r="E47" s="913"/>
      <c r="F47" s="913"/>
      <c r="G47" s="913"/>
      <c r="H47" s="913"/>
      <c r="I47" s="913"/>
      <c r="J47" s="914"/>
    </row>
    <row r="55" ht="7.5" customHeight="1" x14ac:dyDescent="0.2"/>
  </sheetData>
  <mergeCells count="28">
    <mergeCell ref="C2:J2"/>
    <mergeCell ref="B8:D8"/>
    <mergeCell ref="A2:B6"/>
    <mergeCell ref="F6:G6"/>
    <mergeCell ref="L22:M22"/>
    <mergeCell ref="A19:A20"/>
    <mergeCell ref="G19:G20"/>
    <mergeCell ref="B12:C12"/>
    <mergeCell ref="C5:E5"/>
    <mergeCell ref="F5:G5"/>
    <mergeCell ref="I19:J20"/>
    <mergeCell ref="H19:H20"/>
    <mergeCell ref="C4:J4"/>
    <mergeCell ref="B19:B20"/>
    <mergeCell ref="I5:J5"/>
    <mergeCell ref="B9:D9"/>
    <mergeCell ref="B46:J47"/>
    <mergeCell ref="C19:C20"/>
    <mergeCell ref="C3:J3"/>
    <mergeCell ref="E19:E20"/>
    <mergeCell ref="A15:B15"/>
    <mergeCell ref="C6:E6"/>
    <mergeCell ref="B10:D10"/>
    <mergeCell ref="A8:A9"/>
    <mergeCell ref="D19:D20"/>
    <mergeCell ref="F19:F20"/>
    <mergeCell ref="B11:D11"/>
    <mergeCell ref="I6:J6"/>
  </mergeCells>
  <conditionalFormatting sqref="B17:B18">
    <cfRule type="cellIs" dxfId="953" priority="6" operator="equal">
      <formula>"MB"</formula>
    </cfRule>
    <cfRule type="cellIs" dxfId="952" priority="7" operator="equal">
      <formula>"LCSD"</formula>
    </cfRule>
    <cfRule type="cellIs" dxfId="951" priority="8" operator="equal">
      <formula>"LCS"</formula>
    </cfRule>
  </conditionalFormatting>
  <conditionalFormatting sqref="B22:B25">
    <cfRule type="cellIs" dxfId="950" priority="1" operator="equal">
      <formula>"MB"</formula>
    </cfRule>
    <cfRule type="cellIs" dxfId="949" priority="2" operator="equal">
      <formula>"MDL"</formula>
    </cfRule>
    <cfRule type="cellIs" dxfId="948" priority="3" operator="equal">
      <formula>"PQL"</formula>
    </cfRule>
    <cfRule type="cellIs" dxfId="947" priority="4" operator="equal">
      <formula>"LCSD"</formula>
    </cfRule>
    <cfRule type="cellIs" dxfId="946" priority="5" operator="equal">
      <formula>"LCS"</formula>
    </cfRule>
  </conditionalFormatting>
  <conditionalFormatting sqref="B26:B45">
    <cfRule type="cellIs" dxfId="945" priority="10" operator="equal">
      <formula>"LCS2"</formula>
    </cfRule>
    <cfRule type="cellIs" dxfId="944" priority="11" operator="equal">
      <formula>"MSD"</formula>
    </cfRule>
    <cfRule type="cellIs" dxfId="943" priority="12" operator="equal">
      <formula>"MB"</formula>
    </cfRule>
    <cfRule type="cellIs" dxfId="942" priority="13" operator="equal">
      <formula>"MSD"</formula>
    </cfRule>
    <cfRule type="cellIs" dxfId="941" priority="14" operator="equal">
      <formula>"MS"</formula>
    </cfRule>
    <cfRule type="cellIs" dxfId="940" priority="15" operator="equal">
      <formula>"MDL"</formula>
    </cfRule>
    <cfRule type="cellIs" dxfId="939" priority="16" operator="equal">
      <formula>"PQL"</formula>
    </cfRule>
    <cfRule type="cellIs" dxfId="938" priority="17" operator="equal">
      <formula>"LCS2"</formula>
    </cfRule>
    <cfRule type="cellIs" dxfId="937" priority="18" operator="equal">
      <formula>"LCSD"</formula>
    </cfRule>
    <cfRule type="cellIs" dxfId="936" priority="19" operator="equal">
      <formula>"LCS"</formula>
    </cfRule>
    <cfRule type="cellIs" dxfId="935" priority="20" operator="equal">
      <formula>"LCS"</formula>
    </cfRule>
    <cfRule type="cellIs" dxfId="934" priority="21" operator="equal">
      <formula>"BLANK"</formula>
    </cfRule>
  </conditionalFormatting>
  <pageMargins left="0.7" right="0.7" top="0.75" bottom="0.75" header="0.51180555555555551" footer="0.51180555555555551"/>
  <pageSetup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2E18-A042-480B-B687-216C38D890F2}">
  <sheetPr codeName="Hoja47">
    <tabColor theme="8" tint="0.39997558519241921"/>
  </sheetPr>
  <dimension ref="A1:O49"/>
  <sheetViews>
    <sheetView showGridLines="0" zoomScale="90" zoomScaleNormal="90" workbookViewId="0">
      <pane ySplit="4" topLeftCell="A25" activePane="bottomLeft" state="frozen"/>
      <selection sqref="A1:XFD1048576"/>
      <selection pane="bottomLeft" activeCell="L18" sqref="L18:L42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22.16406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4.66406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70" t="s">
        <v>459</v>
      </c>
      <c r="E1" s="1371"/>
      <c r="F1" s="1371"/>
      <c r="G1" s="1371"/>
      <c r="H1" s="1371"/>
      <c r="I1" s="1371"/>
      <c r="J1" s="1371"/>
      <c r="K1" s="1371"/>
      <c r="L1" s="1371"/>
      <c r="M1" s="1371"/>
      <c r="N1" s="1372"/>
      <c r="O1" s="30"/>
    </row>
    <row r="2" spans="1:15" s="31" customFormat="1" ht="15.75" thickBot="1" x14ac:dyDescent="0.3">
      <c r="A2" s="1364"/>
      <c r="B2" s="1365"/>
      <c r="C2" s="1366"/>
      <c r="D2" s="1373"/>
      <c r="E2" s="1374"/>
      <c r="F2" s="1374"/>
      <c r="G2" s="1374"/>
      <c r="H2" s="1374"/>
      <c r="I2" s="1374"/>
      <c r="J2" s="1374"/>
      <c r="K2" s="1374"/>
      <c r="L2" s="1374"/>
      <c r="M2" s="1374"/>
      <c r="N2" s="1374"/>
      <c r="O2" s="30"/>
    </row>
    <row r="3" spans="1:15" s="31" customFormat="1" ht="15.75" thickBot="1" x14ac:dyDescent="0.3">
      <c r="A3" s="1364"/>
      <c r="B3" s="1365"/>
      <c r="C3" s="1366"/>
      <c r="D3" s="1370" t="s">
        <v>460</v>
      </c>
      <c r="E3" s="1371"/>
      <c r="F3" s="1371"/>
      <c r="G3" s="1371"/>
      <c r="H3" s="1371"/>
      <c r="I3" s="1371"/>
      <c r="J3" s="1371"/>
      <c r="K3" s="1371"/>
      <c r="L3" s="1371"/>
      <c r="M3" s="1371"/>
      <c r="N3" s="1372"/>
      <c r="O3" s="30"/>
    </row>
    <row r="4" spans="1:15" s="31" customFormat="1" ht="15.75" thickBot="1" x14ac:dyDescent="0.3">
      <c r="A4" s="1364"/>
      <c r="B4" s="1365"/>
      <c r="C4" s="1366"/>
      <c r="D4" s="1373"/>
      <c r="E4" s="1374"/>
      <c r="F4" s="1374"/>
      <c r="G4" s="1374"/>
      <c r="H4" s="1374"/>
      <c r="I4" s="1374"/>
      <c r="J4" s="1374"/>
      <c r="K4" s="1374"/>
      <c r="L4" s="1374"/>
      <c r="M4" s="1374"/>
      <c r="N4" s="1374"/>
      <c r="O4" s="30"/>
    </row>
    <row r="5" spans="1:15" s="31" customFormat="1" ht="16.5" customHeight="1" thickBot="1" x14ac:dyDescent="0.3">
      <c r="A5" s="1367"/>
      <c r="B5" s="1368"/>
      <c r="C5" s="1369"/>
      <c r="D5" s="1370" t="s">
        <v>461</v>
      </c>
      <c r="E5" s="1371"/>
      <c r="F5" s="1371"/>
      <c r="G5" s="1371"/>
      <c r="H5" s="1371"/>
      <c r="I5" s="1371"/>
      <c r="J5" s="1371"/>
      <c r="K5" s="1371"/>
      <c r="L5" s="1371"/>
      <c r="M5" s="1371"/>
      <c r="N5" s="1372"/>
      <c r="O5" s="32"/>
    </row>
    <row r="6" spans="1:15" ht="15.75" thickBot="1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5" ht="15.75" thickBot="1" x14ac:dyDescent="0.25">
      <c r="A7" s="1351" t="s">
        <v>217</v>
      </c>
      <c r="B7" s="1352"/>
      <c r="C7" s="135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x14ac:dyDescent="0.2">
      <c r="A8" s="36" t="s">
        <v>520</v>
      </c>
      <c r="B8" s="37" t="s">
        <v>471</v>
      </c>
      <c r="C8" s="38" t="s">
        <v>472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5" x14ac:dyDescent="0.2">
      <c r="A9" s="39" t="s">
        <v>386</v>
      </c>
      <c r="B9" s="33" t="s">
        <v>473</v>
      </c>
      <c r="C9" s="40" t="s">
        <v>474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5" x14ac:dyDescent="0.2">
      <c r="A10" s="39" t="s">
        <v>475</v>
      </c>
      <c r="B10" s="46" t="s">
        <v>515</v>
      </c>
      <c r="C10" s="1354" t="s">
        <v>476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">
      <c r="A11" s="39" t="s">
        <v>477</v>
      </c>
      <c r="B11" s="46" t="s">
        <v>516</v>
      </c>
      <c r="C11" s="1354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x14ac:dyDescent="0.2">
      <c r="A12" s="39" t="s">
        <v>479</v>
      </c>
      <c r="B12" s="46" t="s">
        <v>516</v>
      </c>
      <c r="C12" s="1354" t="s">
        <v>494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5" x14ac:dyDescent="0.2">
      <c r="A13" s="39" t="s">
        <v>481</v>
      </c>
      <c r="B13" s="46" t="s">
        <v>516</v>
      </c>
      <c r="C13" s="1354"/>
      <c r="D13" s="33"/>
      <c r="E13" s="33"/>
      <c r="F13" s="33"/>
      <c r="G13" s="33"/>
      <c r="H13" s="33"/>
      <c r="I13" s="33"/>
      <c r="J13" s="33"/>
      <c r="K13" s="33"/>
      <c r="L13" s="41" t="s">
        <v>517</v>
      </c>
      <c r="M13" s="41" t="s">
        <v>518</v>
      </c>
      <c r="N13" s="33"/>
    </row>
    <row r="14" spans="1:15" ht="15.75" thickBot="1" x14ac:dyDescent="0.25">
      <c r="A14" s="1355" t="s">
        <v>484</v>
      </c>
      <c r="B14" s="1356"/>
      <c r="C14" s="42">
        <v>0.2</v>
      </c>
      <c r="D14" s="33"/>
      <c r="E14" s="33"/>
      <c r="F14" s="33"/>
      <c r="G14" s="33"/>
      <c r="H14" s="33"/>
      <c r="I14" s="33"/>
      <c r="J14" s="33"/>
      <c r="K14" s="33"/>
      <c r="L14" s="60">
        <v>1.7000000000000001E-2</v>
      </c>
      <c r="M14" s="61">
        <v>0.02</v>
      </c>
      <c r="N14" s="33"/>
    </row>
    <row r="15" spans="1:15" ht="15.75" thickBot="1" x14ac:dyDescent="0.25">
      <c r="A15" s="33"/>
      <c r="B15" s="3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5" ht="20.25" customHeight="1" x14ac:dyDescent="0.2">
      <c r="A16" s="1357" t="s">
        <v>485</v>
      </c>
      <c r="B16" s="1359" t="s">
        <v>486</v>
      </c>
      <c r="C16" s="1349" t="s">
        <v>487</v>
      </c>
      <c r="D16" s="1349" t="s">
        <v>204</v>
      </c>
      <c r="E16" s="1349" t="s">
        <v>488</v>
      </c>
      <c r="F16" s="1349" t="s">
        <v>489</v>
      </c>
      <c r="G16" s="1349" t="s">
        <v>490</v>
      </c>
      <c r="H16" s="1349" t="s">
        <v>302</v>
      </c>
      <c r="I16" s="1349" t="s">
        <v>259</v>
      </c>
      <c r="J16" s="1345" t="s">
        <v>443</v>
      </c>
      <c r="K16" s="1345" t="s">
        <v>608</v>
      </c>
      <c r="L16" s="1345" t="s">
        <v>443</v>
      </c>
      <c r="M16" s="1345" t="s">
        <v>287</v>
      </c>
      <c r="N16" s="1347"/>
    </row>
    <row r="17" spans="1:14" ht="20.25" customHeight="1" thickBot="1" x14ac:dyDescent="0.25">
      <c r="A17" s="1358"/>
      <c r="B17" s="1360"/>
      <c r="C17" s="1350"/>
      <c r="D17" s="1350"/>
      <c r="E17" s="1350"/>
      <c r="F17" s="1350"/>
      <c r="G17" s="1350"/>
      <c r="H17" s="1350"/>
      <c r="I17" s="1350"/>
      <c r="J17" s="1346"/>
      <c r="K17" s="1346"/>
      <c r="L17" s="1346"/>
      <c r="M17" s="1346"/>
      <c r="N17" s="134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Magnesium (Mg)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+IFERROR(IF(D18="","",(ROUND(((G18*F18)/E18)*H18,3))),"")</f>
        <v>4.0000000000000001E-3</v>
      </c>
      <c r="K18" s="25">
        <f>+IFERROR(IF(D18="","",(J18*1000)),"")</f>
        <v>4</v>
      </c>
      <c r="L18" s="25" t="str">
        <f>IF(K18="","",IF(J18&gt;$M$14,J18,IF(J18&lt;$L$14,_xlfn.CONCAT($L$14," u"),_xlfn.CONCAT(J18,"  I"))))</f>
        <v>0,017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Magnesium (Mg)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+IFERROR(IF(D19="","",(ROUND(((G19*F19)/E19)*H19,3))),"")</f>
        <v>0.10199999999999999</v>
      </c>
      <c r="K19" s="682">
        <f t="shared" ref="K19:K42" si="2">+IFERROR(IF(D19="","",(J19*1000)),"")</f>
        <v>102</v>
      </c>
      <c r="L19" s="682">
        <f t="shared" ref="L19:L42" si="3">IF(K19="","",IF(J19&gt;$M$14,J19,IF(J19&lt;$L$14,_xlfn.CONCAT($L$14," u"),_xlfn.CONCAT(J19,"  I"))))</f>
        <v>0.10199999999999999</v>
      </c>
      <c r="M19" s="685">
        <f>L19/100</f>
        <v>1.0199999999999999E-3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Magnesium (Mg)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2">
        <f t="shared" si="3"/>
        <v>1.004</v>
      </c>
      <c r="M20" s="685">
        <f>L20/1000</f>
        <v>1.0039999999999999E-3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Magnesium (Mg)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2">
        <f t="shared" si="3"/>
        <v>1.018</v>
      </c>
      <c r="M21" s="687">
        <f>ABS(L21-L22)/AVERAGE(L21:L22)</f>
        <v>2.3300970873786429E-2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Magnesium (Mg)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2">
        <f t="shared" si="3"/>
        <v>1.042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Magnesium (Mg)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2">
        <f t="shared" si="3"/>
        <v>2.84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Magnesium (Mg)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2">
        <f t="shared" si="3"/>
        <v>3.04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Magnesium (Mg)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2">
        <f t="shared" si="3"/>
        <v>3.24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Magnesium (Mg)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2">
        <f t="shared" si="3"/>
        <v>3.44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Magnesium (Mg)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2">
        <f t="shared" si="3"/>
        <v>3.64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Magnesium (Mg)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2">
        <f t="shared" si="3"/>
        <v>7.68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Magnesium (Mg)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2">
        <f t="shared" si="3"/>
        <v>8.08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Magnesium (Mg)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2">
        <f t="shared" si="3"/>
        <v>8.48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Magnesium (Mg)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2">
        <f t="shared" si="3"/>
        <v>8.8800000000000008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Magnesium (Mg)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2">
        <f t="shared" si="3"/>
        <v>9.2799999999999994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Magnesium (Mg)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2">
        <f t="shared" si="3"/>
        <v>9.68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Magnesium (Mg)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2">
        <f t="shared" si="3"/>
        <v>5.04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Magnesium (Mg)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2">
        <f t="shared" si="3"/>
        <v>5.24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Magnesium (Mg)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2">
        <f t="shared" si="3"/>
        <v>5.44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Magnesium (Mg)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2">
        <f t="shared" si="3"/>
        <v>5.64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Magnesium (Mg)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2">
        <f t="shared" si="3"/>
        <v>5.84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Magnesium (Mg)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2">
        <f t="shared" si="3"/>
        <v>6.04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Magnesium (Mg)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2">
        <f t="shared" si="3"/>
        <v>6.24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Magnesium (Mg)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2">
        <f t="shared" si="3"/>
        <v>6.44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Magnesium (Mg)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5">
        <f t="shared" si="3"/>
        <v>6.64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96" priority="13" operator="equal">
      <formula>"MB"</formula>
    </cfRule>
    <cfRule type="cellIs" dxfId="95" priority="14" operator="equal">
      <formula>"MDL"</formula>
    </cfRule>
    <cfRule type="cellIs" dxfId="94" priority="15" operator="equal">
      <formula>"PQL"</formula>
    </cfRule>
    <cfRule type="cellIs" dxfId="93" priority="16" operator="equal">
      <formula>"LCSD"</formula>
    </cfRule>
    <cfRule type="cellIs" dxfId="92" priority="17" operator="equal">
      <formula>"LCS"</formula>
    </cfRule>
  </conditionalFormatting>
  <conditionalFormatting sqref="D23:D42">
    <cfRule type="cellIs" dxfId="91" priority="1" operator="equal">
      <formula>"LCS2"</formula>
    </cfRule>
    <cfRule type="cellIs" dxfId="90" priority="2" operator="equal">
      <formula>"MSD"</formula>
    </cfRule>
    <cfRule type="cellIs" dxfId="89" priority="3" operator="equal">
      <formula>"MB"</formula>
    </cfRule>
    <cfRule type="cellIs" dxfId="88" priority="4" operator="equal">
      <formula>"MSD"</formula>
    </cfRule>
    <cfRule type="cellIs" dxfId="87" priority="5" operator="equal">
      <formula>"MS"</formula>
    </cfRule>
    <cfRule type="cellIs" dxfId="86" priority="6" operator="equal">
      <formula>"MDL"</formula>
    </cfRule>
    <cfRule type="cellIs" dxfId="85" priority="7" operator="equal">
      <formula>"PQL"</formula>
    </cfRule>
    <cfRule type="cellIs" dxfId="84" priority="8" operator="equal">
      <formula>"LCS2"</formula>
    </cfRule>
    <cfRule type="cellIs" dxfId="83" priority="9" operator="equal">
      <formula>"LCSD"</formula>
    </cfRule>
    <cfRule type="cellIs" dxfId="82" priority="10" operator="equal">
      <formula>"LCS"</formula>
    </cfRule>
    <cfRule type="cellIs" dxfId="81" priority="11" operator="equal">
      <formula>"LCS"</formula>
    </cfRule>
    <cfRule type="cellIs" dxfId="80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6094-D478-4D0B-81FE-CAD437DAF6A2}">
  <sheetPr codeName="Hoja48">
    <tabColor theme="8" tint="0.39997558519241921"/>
  </sheetPr>
  <dimension ref="A1:O49"/>
  <sheetViews>
    <sheetView showGridLines="0" zoomScale="90" zoomScaleNormal="90" workbookViewId="0">
      <pane ySplit="4" topLeftCell="A25" activePane="bottomLeft" state="frozen"/>
      <selection sqref="A1:XFD1048576"/>
      <selection pane="bottomLeft" activeCell="L18" sqref="L18:L42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8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.8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521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46" t="s">
        <v>516</v>
      </c>
      <c r="C10" s="1384" t="s">
        <v>476</v>
      </c>
    </row>
    <row r="11" spans="1:15" x14ac:dyDescent="0.2">
      <c r="A11" s="51" t="s">
        <v>477</v>
      </c>
      <c r="B11" s="46" t="s">
        <v>522</v>
      </c>
      <c r="C11" s="1384"/>
    </row>
    <row r="12" spans="1:15" x14ac:dyDescent="0.2">
      <c r="A12" s="51" t="s">
        <v>479</v>
      </c>
      <c r="B12" s="46" t="s">
        <v>522</v>
      </c>
      <c r="C12" s="1384" t="s">
        <v>494</v>
      </c>
    </row>
    <row r="13" spans="1:15" x14ac:dyDescent="0.2">
      <c r="A13" s="51" t="s">
        <v>481</v>
      </c>
      <c r="B13" s="46" t="s">
        <v>522</v>
      </c>
      <c r="C13" s="1384"/>
      <c r="L13" s="53" t="s">
        <v>517</v>
      </c>
      <c r="M13" s="53" t="s">
        <v>518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8">
        <v>6.3E-2</v>
      </c>
      <c r="M14" s="59">
        <v>0.2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443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Potassium(K)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+IFERROR(IF(D18="","",(ROUND(((G18*F18)/E18)*H18,3))),"")</f>
        <v>4.0000000000000001E-3</v>
      </c>
      <c r="K18" s="25">
        <f>+IFERROR(IF(D18="","",(J18*1000)),"")</f>
        <v>4</v>
      </c>
      <c r="L18" s="25" t="str">
        <f>IF(K18="","",IF(J18&gt;$M$14,J18,IF(J18&lt;$L$14,_xlfn.CONCAT($L$14," u"),_xlfn.CONCAT(J18,"  I"))))</f>
        <v>0,063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Potassium(K)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+IFERROR(IF(D19="","",(ROUND(((G19*F19)/E19)*H19,3))),"")</f>
        <v>0.10199999999999999</v>
      </c>
      <c r="K19" s="682">
        <f t="shared" ref="K19:K42" si="2">+IFERROR(IF(D19="","",(J19*1000)),"")</f>
        <v>102</v>
      </c>
      <c r="L19" s="682" t="str">
        <f t="shared" ref="L19:L42" si="3">IF(K19="","",IF(J19&gt;$M$14,J19,IF(J19&lt;$L$14,_xlfn.CONCAT($L$14," u"),_xlfn.CONCAT(J19,"  I"))))</f>
        <v>0,102  I</v>
      </c>
      <c r="M19" s="685" t="e">
        <f>L19/100</f>
        <v>#VALUE!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Potassium(K)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2">
        <f t="shared" si="3"/>
        <v>1.004</v>
      </c>
      <c r="M20" s="685">
        <f>L20/1000</f>
        <v>1.0039999999999999E-3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Potassium(K)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2">
        <f t="shared" si="3"/>
        <v>1.018</v>
      </c>
      <c r="M21" s="687">
        <f>ABS(L21-L22)/AVERAGE(L21:L22)</f>
        <v>2.3300970873786429E-2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Potassium(K)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2">
        <f t="shared" si="3"/>
        <v>1.042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Potassium(K)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2">
        <f t="shared" si="3"/>
        <v>2.84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Potassium(K)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2">
        <f t="shared" si="3"/>
        <v>3.04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Potassium(K)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2">
        <f t="shared" si="3"/>
        <v>3.24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Potassium(K)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2">
        <f t="shared" si="3"/>
        <v>3.44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Potassium(K)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2">
        <f t="shared" si="3"/>
        <v>3.64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Potassium(K)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2">
        <f t="shared" si="3"/>
        <v>7.68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Potassium(K)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2">
        <f t="shared" si="3"/>
        <v>8.08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Potassium(K)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2">
        <f t="shared" si="3"/>
        <v>8.48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Potassium(K)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2">
        <f t="shared" si="3"/>
        <v>8.8800000000000008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Potassium(K)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2">
        <f t="shared" si="3"/>
        <v>9.2799999999999994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Potassium(K)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2">
        <f t="shared" si="3"/>
        <v>9.68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Potassium(K)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2">
        <f t="shared" si="3"/>
        <v>5.04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Potassium(K)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2">
        <f t="shared" si="3"/>
        <v>5.24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Potassium(K)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2">
        <f t="shared" si="3"/>
        <v>5.44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Potassium(K)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2">
        <f t="shared" si="3"/>
        <v>5.64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Potassium(K)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2">
        <f t="shared" si="3"/>
        <v>5.84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Potassium(K)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2">
        <f t="shared" si="3"/>
        <v>6.04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Potassium(K)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2">
        <f t="shared" si="3"/>
        <v>6.24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Potassium(K)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2">
        <f t="shared" si="3"/>
        <v>6.44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Potassium(K)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5">
        <f t="shared" si="3"/>
        <v>6.64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79" priority="13" operator="equal">
      <formula>"MB"</formula>
    </cfRule>
    <cfRule type="cellIs" dxfId="78" priority="14" operator="equal">
      <formula>"MDL"</formula>
    </cfRule>
    <cfRule type="cellIs" dxfId="77" priority="15" operator="equal">
      <formula>"PQL"</formula>
    </cfRule>
    <cfRule type="cellIs" dxfId="76" priority="16" operator="equal">
      <formula>"LCSD"</formula>
    </cfRule>
    <cfRule type="cellIs" dxfId="75" priority="17" operator="equal">
      <formula>"LCS"</formula>
    </cfRule>
  </conditionalFormatting>
  <conditionalFormatting sqref="D23:D42">
    <cfRule type="cellIs" dxfId="74" priority="1" operator="equal">
      <formula>"LCS2"</formula>
    </cfRule>
    <cfRule type="cellIs" dxfId="73" priority="2" operator="equal">
      <formula>"MSD"</formula>
    </cfRule>
    <cfRule type="cellIs" dxfId="72" priority="3" operator="equal">
      <formula>"MB"</formula>
    </cfRule>
    <cfRule type="cellIs" dxfId="71" priority="4" operator="equal">
      <formula>"MSD"</formula>
    </cfRule>
    <cfRule type="cellIs" dxfId="70" priority="5" operator="equal">
      <formula>"MS"</formula>
    </cfRule>
    <cfRule type="cellIs" dxfId="69" priority="6" operator="equal">
      <formula>"MDL"</formula>
    </cfRule>
    <cfRule type="cellIs" dxfId="68" priority="7" operator="equal">
      <formula>"PQL"</formula>
    </cfRule>
    <cfRule type="cellIs" dxfId="67" priority="8" operator="equal">
      <formula>"LCS2"</formula>
    </cfRule>
    <cfRule type="cellIs" dxfId="66" priority="9" operator="equal">
      <formula>"LCSD"</formula>
    </cfRule>
    <cfRule type="cellIs" dxfId="65" priority="10" operator="equal">
      <formula>"LCS"</formula>
    </cfRule>
    <cfRule type="cellIs" dxfId="64" priority="11" operator="equal">
      <formula>"LCS"</formula>
    </cfRule>
    <cfRule type="cellIs" dxfId="63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831-8CCB-4726-AB56-05FF617B1AA8}">
  <sheetPr codeName="Hoja49">
    <tabColor theme="8" tint="0.39997558519241921"/>
  </sheetPr>
  <dimension ref="A1:O49"/>
  <sheetViews>
    <sheetView showGridLines="0" zoomScale="90" zoomScaleNormal="90" workbookViewId="0">
      <pane ySplit="4" topLeftCell="A28" activePane="bottomLeft" state="frozen"/>
      <selection sqref="A1:XFD1048576"/>
      <selection pane="bottomLeft" activeCell="I6" sqref="I1:L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6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4.33203125" style="45" customWidth="1"/>
    <col min="10" max="11" width="19.33203125" style="35" hidden="1" customWidth="1"/>
    <col min="12" max="12" width="16.83203125" style="35" customWidth="1"/>
    <col min="13" max="13" width="14.8320312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523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46" t="s">
        <v>515</v>
      </c>
      <c r="C10" s="1384" t="s">
        <v>476</v>
      </c>
    </row>
    <row r="11" spans="1:15" x14ac:dyDescent="0.2">
      <c r="A11" s="51" t="s">
        <v>477</v>
      </c>
      <c r="B11" s="46" t="s">
        <v>516</v>
      </c>
      <c r="C11" s="1384"/>
    </row>
    <row r="12" spans="1:15" x14ac:dyDescent="0.2">
      <c r="A12" s="51" t="s">
        <v>479</v>
      </c>
      <c r="B12" s="46" t="s">
        <v>516</v>
      </c>
      <c r="C12" s="1384" t="s">
        <v>494</v>
      </c>
    </row>
    <row r="13" spans="1:15" x14ac:dyDescent="0.2">
      <c r="A13" s="51" t="s">
        <v>481</v>
      </c>
      <c r="B13" s="46" t="s">
        <v>516</v>
      </c>
      <c r="C13" s="1384"/>
      <c r="L13" s="53" t="s">
        <v>517</v>
      </c>
      <c r="M13" s="53" t="s">
        <v>518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8">
        <v>0.01</v>
      </c>
      <c r="M14" s="59">
        <v>0.02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443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Sodium (Na)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+IFERROR(IF(D18="","",(ROUND(((G18*F18)/E18)*H18,3))),"")</f>
        <v>4.0000000000000001E-3</v>
      </c>
      <c r="K18" s="25">
        <f>+IFERROR(IF(D18="","",(J18*1000)),"")</f>
        <v>4</v>
      </c>
      <c r="L18" s="25" t="str">
        <f>IF(K18="","",IF(J18&gt;$M$14,J18,IF(J18&lt;$L$14,_xlfn.CONCAT($L$14," u"),_xlfn.CONCAT(J18,"  I"))))</f>
        <v>0,01 u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Sodium (Na)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+IFERROR(IF(D19="","",(ROUND(((G19*F19)/E19)*H19,3))),"")</f>
        <v>0.10199999999999999</v>
      </c>
      <c r="K19" s="682">
        <f t="shared" ref="K19:K42" si="2">+IFERROR(IF(D19="","",(J19*1000)),"")</f>
        <v>102</v>
      </c>
      <c r="L19" s="682">
        <f t="shared" ref="L19:L42" si="3">IF(K19="","",IF(J19&gt;$M$14,J19,IF(J19&lt;$L$14,_xlfn.CONCAT($L$14," u"),_xlfn.CONCAT(J19,"  I"))))</f>
        <v>0.10199999999999999</v>
      </c>
      <c r="M19" s="685">
        <f>L19/100</f>
        <v>1.0199999999999999E-3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Sodium (Na)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2">
        <f t="shared" si="3"/>
        <v>1.004</v>
      </c>
      <c r="M20" s="685">
        <f>L20/1000</f>
        <v>1.0039999999999999E-3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Sodium (Na)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2">
        <f t="shared" si="3"/>
        <v>1.018</v>
      </c>
      <c r="M21" s="687">
        <f>ABS(L21-L22)/AVERAGE(L21:L22)</f>
        <v>2.3300970873786429E-2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Sodium (Na)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2">
        <f t="shared" si="3"/>
        <v>1.042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Sodium (Na)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2">
        <f t="shared" si="3"/>
        <v>2.84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Sodium (Na)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2">
        <f t="shared" si="3"/>
        <v>3.04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Sodium (Na)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2">
        <f t="shared" si="3"/>
        <v>3.24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Sodium (Na)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2">
        <f t="shared" si="3"/>
        <v>3.44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Sodium (Na)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2">
        <f t="shared" si="3"/>
        <v>3.64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Sodium (Na)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2">
        <f t="shared" si="3"/>
        <v>7.68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Sodium (Na)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2">
        <f t="shared" si="3"/>
        <v>8.08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Sodium (Na)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2">
        <f t="shared" si="3"/>
        <v>8.48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Sodium (Na)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2">
        <f t="shared" si="3"/>
        <v>8.8800000000000008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Sodium (Na)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2">
        <f t="shared" si="3"/>
        <v>9.2799999999999994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Sodium (Na)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2">
        <f t="shared" si="3"/>
        <v>9.68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Sodium (Na)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2">
        <f t="shared" si="3"/>
        <v>5.04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Sodium (Na)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2">
        <f t="shared" si="3"/>
        <v>5.24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Sodium (Na)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2">
        <f t="shared" si="3"/>
        <v>5.44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Sodium (Na)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2">
        <f t="shared" si="3"/>
        <v>5.64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Sodium (Na)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2">
        <f t="shared" si="3"/>
        <v>5.84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Sodium (Na)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2">
        <f t="shared" si="3"/>
        <v>6.04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Sodium (Na)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2">
        <f t="shared" si="3"/>
        <v>6.24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Sodium (Na)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2">
        <f t="shared" si="3"/>
        <v>6.44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Sodium (Na)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5">
        <f t="shared" si="3"/>
        <v>6.64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62" priority="13" operator="equal">
      <formula>"MB"</formula>
    </cfRule>
    <cfRule type="cellIs" dxfId="61" priority="14" operator="equal">
      <formula>"MDL"</formula>
    </cfRule>
    <cfRule type="cellIs" dxfId="60" priority="15" operator="equal">
      <formula>"PQL"</formula>
    </cfRule>
    <cfRule type="cellIs" dxfId="59" priority="16" operator="equal">
      <formula>"LCSD"</formula>
    </cfRule>
    <cfRule type="cellIs" dxfId="58" priority="17" operator="equal">
      <formula>"LCS"</formula>
    </cfRule>
  </conditionalFormatting>
  <conditionalFormatting sqref="D23:D42">
    <cfRule type="cellIs" dxfId="57" priority="1" operator="equal">
      <formula>"LCS2"</formula>
    </cfRule>
    <cfRule type="cellIs" dxfId="56" priority="2" operator="equal">
      <formula>"MSD"</formula>
    </cfRule>
    <cfRule type="cellIs" dxfId="55" priority="3" operator="equal">
      <formula>"MB"</formula>
    </cfRule>
    <cfRule type="cellIs" dxfId="54" priority="4" operator="equal">
      <formula>"MSD"</formula>
    </cfRule>
    <cfRule type="cellIs" dxfId="53" priority="5" operator="equal">
      <formula>"MS"</formula>
    </cfRule>
    <cfRule type="cellIs" dxfId="52" priority="6" operator="equal">
      <formula>"MDL"</formula>
    </cfRule>
    <cfRule type="cellIs" dxfId="51" priority="7" operator="equal">
      <formula>"PQL"</formula>
    </cfRule>
    <cfRule type="cellIs" dxfId="50" priority="8" operator="equal">
      <formula>"LCS2"</formula>
    </cfRule>
    <cfRule type="cellIs" dxfId="49" priority="9" operator="equal">
      <formula>"LCSD"</formula>
    </cfRule>
    <cfRule type="cellIs" dxfId="48" priority="10" operator="equal">
      <formula>"LCS"</formula>
    </cfRule>
    <cfRule type="cellIs" dxfId="47" priority="11" operator="equal">
      <formula>"LCS"</formula>
    </cfRule>
    <cfRule type="cellIs" dxfId="46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D9F-DE89-4E0D-A5A4-C528DC63D26D}">
  <sheetPr codeName="Hoja50">
    <tabColor rgb="FF00B050"/>
  </sheetPr>
  <dimension ref="A1:O49"/>
  <sheetViews>
    <sheetView showGridLines="0" topLeftCell="A23" zoomScale="90" zoomScaleNormal="90" workbookViewId="0">
      <selection sqref="A1:XFD1048576"/>
    </sheetView>
  </sheetViews>
  <sheetFormatPr baseColWidth="10" defaultColWidth="13.33203125" defaultRowHeight="15" x14ac:dyDescent="0.2"/>
  <cols>
    <col min="1" max="1" width="19.83203125" style="35" customWidth="1"/>
    <col min="2" max="2" width="29.5" style="46" customWidth="1"/>
    <col min="3" max="3" width="17.83203125" style="45" bestFit="1" customWidth="1"/>
    <col min="4" max="4" width="37.33203125" style="45" customWidth="1"/>
    <col min="5" max="6" width="14.33203125" style="45" customWidth="1"/>
    <col min="7" max="7" width="19.6640625" style="45" customWidth="1"/>
    <col min="8" max="8" width="12" style="45" customWidth="1"/>
    <col min="9" max="9" width="16.6640625" style="45" customWidth="1"/>
    <col min="10" max="11" width="19.33203125" style="35" hidden="1" customWidth="1"/>
    <col min="12" max="12" width="16.83203125" style="35" customWidth="1"/>
    <col min="13" max="13" width="15" style="45" customWidth="1"/>
    <col min="14" max="14" width="16" style="35" customWidth="1"/>
    <col min="15" max="16384" width="13.33203125" style="35"/>
  </cols>
  <sheetData>
    <row r="1" spans="1:15" s="31" customFormat="1" ht="15.75" thickBot="1" x14ac:dyDescent="0.3">
      <c r="A1" s="1361" t="e" vm="1">
        <v>#VALUE!</v>
      </c>
      <c r="B1" s="1362"/>
      <c r="C1" s="1363"/>
      <c r="D1" s="1391" t="s">
        <v>459</v>
      </c>
      <c r="E1" s="1392"/>
      <c r="F1" s="1392"/>
      <c r="G1" s="1392"/>
      <c r="H1" s="1392"/>
      <c r="I1" s="1392"/>
      <c r="J1" s="1392"/>
      <c r="K1" s="1392"/>
      <c r="L1" s="1392"/>
      <c r="M1" s="1392"/>
      <c r="N1" s="1393"/>
      <c r="O1" s="30"/>
    </row>
    <row r="2" spans="1:15" s="31" customFormat="1" ht="15.75" thickBot="1" x14ac:dyDescent="0.3">
      <c r="A2" s="1364"/>
      <c r="B2" s="1365"/>
      <c r="C2" s="1366"/>
      <c r="D2" s="1394"/>
      <c r="E2" s="1395"/>
      <c r="F2" s="1395"/>
      <c r="G2" s="1395"/>
      <c r="H2" s="1395"/>
      <c r="I2" s="1395"/>
      <c r="J2" s="1395"/>
      <c r="K2" s="1395"/>
      <c r="L2" s="1395"/>
      <c r="M2" s="1395"/>
      <c r="N2" s="1395"/>
      <c r="O2" s="30"/>
    </row>
    <row r="3" spans="1:15" s="31" customFormat="1" ht="15.75" thickBot="1" x14ac:dyDescent="0.3">
      <c r="A3" s="1364"/>
      <c r="B3" s="1365"/>
      <c r="C3" s="1366"/>
      <c r="D3" s="1391" t="s">
        <v>460</v>
      </c>
      <c r="E3" s="1392"/>
      <c r="F3" s="1392"/>
      <c r="G3" s="1392"/>
      <c r="H3" s="1392"/>
      <c r="I3" s="1392"/>
      <c r="J3" s="1392"/>
      <c r="K3" s="1392"/>
      <c r="L3" s="1392"/>
      <c r="M3" s="1392"/>
      <c r="N3" s="1393"/>
      <c r="O3" s="30"/>
    </row>
    <row r="4" spans="1:15" s="31" customFormat="1" ht="15.75" thickBot="1" x14ac:dyDescent="0.3">
      <c r="A4" s="1364"/>
      <c r="B4" s="1365"/>
      <c r="C4" s="1366"/>
      <c r="D4" s="1394"/>
      <c r="E4" s="1395"/>
      <c r="F4" s="1395"/>
      <c r="G4" s="1395"/>
      <c r="H4" s="1395"/>
      <c r="I4" s="1395"/>
      <c r="J4" s="1395"/>
      <c r="K4" s="1395"/>
      <c r="L4" s="1395"/>
      <c r="M4" s="1395"/>
      <c r="N4" s="1395"/>
      <c r="O4" s="30"/>
    </row>
    <row r="5" spans="1:15" s="31" customFormat="1" ht="16.5" customHeight="1" thickBot="1" x14ac:dyDescent="0.3">
      <c r="A5" s="1367"/>
      <c r="B5" s="1368"/>
      <c r="C5" s="1369"/>
      <c r="D5" s="1391" t="s">
        <v>461</v>
      </c>
      <c r="E5" s="1392"/>
      <c r="F5" s="1392"/>
      <c r="G5" s="1392"/>
      <c r="H5" s="1392"/>
      <c r="I5" s="1392"/>
      <c r="J5" s="1392"/>
      <c r="K5" s="1392"/>
      <c r="L5" s="1392"/>
      <c r="M5" s="1392"/>
      <c r="N5" s="1393"/>
      <c r="O5" s="32"/>
    </row>
    <row r="6" spans="1:15" ht="15.75" thickBot="1" x14ac:dyDescent="0.25"/>
    <row r="7" spans="1:15" ht="15.75" thickBot="1" x14ac:dyDescent="0.25">
      <c r="A7" s="1381" t="s">
        <v>217</v>
      </c>
      <c r="B7" s="1382"/>
      <c r="C7" s="1383"/>
    </row>
    <row r="8" spans="1:15" x14ac:dyDescent="0.2">
      <c r="A8" s="48" t="s">
        <v>524</v>
      </c>
      <c r="B8" s="49" t="s">
        <v>471</v>
      </c>
      <c r="C8" s="50" t="s">
        <v>472</v>
      </c>
    </row>
    <row r="9" spans="1:15" x14ac:dyDescent="0.2">
      <c r="A9" s="51" t="s">
        <v>386</v>
      </c>
      <c r="B9" s="35" t="s">
        <v>473</v>
      </c>
      <c r="C9" s="52" t="s">
        <v>474</v>
      </c>
    </row>
    <row r="10" spans="1:15" x14ac:dyDescent="0.2">
      <c r="A10" s="51" t="s">
        <v>475</v>
      </c>
      <c r="B10" s="34" t="s">
        <v>607</v>
      </c>
      <c r="C10" s="1384" t="s">
        <v>476</v>
      </c>
    </row>
    <row r="11" spans="1:15" x14ac:dyDescent="0.2">
      <c r="A11" s="51" t="s">
        <v>477</v>
      </c>
      <c r="B11" s="34" t="s">
        <v>478</v>
      </c>
      <c r="C11" s="1384"/>
    </row>
    <row r="12" spans="1:15" x14ac:dyDescent="0.2">
      <c r="A12" s="51" t="s">
        <v>479</v>
      </c>
      <c r="B12" s="34" t="s">
        <v>478</v>
      </c>
      <c r="C12" s="1384" t="s">
        <v>494</v>
      </c>
    </row>
    <row r="13" spans="1:15" x14ac:dyDescent="0.2">
      <c r="A13" s="51" t="s">
        <v>481</v>
      </c>
      <c r="B13" s="34" t="s">
        <v>478</v>
      </c>
      <c r="C13" s="1384"/>
      <c r="L13" s="53" t="s">
        <v>482</v>
      </c>
      <c r="M13" s="53" t="s">
        <v>483</v>
      </c>
    </row>
    <row r="14" spans="1:15" ht="15.75" thickBot="1" x14ac:dyDescent="0.25">
      <c r="A14" s="1385" t="s">
        <v>484</v>
      </c>
      <c r="B14" s="1386"/>
      <c r="C14" s="54">
        <v>0.2</v>
      </c>
      <c r="D14" s="35"/>
      <c r="E14" s="35"/>
      <c r="F14" s="35"/>
      <c r="G14" s="35"/>
      <c r="H14" s="35"/>
      <c r="I14" s="35"/>
      <c r="L14" s="55">
        <v>1.2</v>
      </c>
      <c r="M14" s="56">
        <v>20</v>
      </c>
    </row>
    <row r="15" spans="1:15" ht="15.75" thickBot="1" x14ac:dyDescent="0.25">
      <c r="B15" s="57"/>
      <c r="C15" s="35"/>
      <c r="D15" s="35"/>
      <c r="E15" s="35"/>
      <c r="F15" s="35"/>
      <c r="G15" s="35"/>
      <c r="H15" s="35"/>
      <c r="I15" s="35"/>
      <c r="M15" s="35"/>
    </row>
    <row r="16" spans="1:15" ht="20.25" customHeight="1" x14ac:dyDescent="0.2">
      <c r="A16" s="1387" t="s">
        <v>485</v>
      </c>
      <c r="B16" s="1389" t="s">
        <v>486</v>
      </c>
      <c r="C16" s="1379" t="s">
        <v>487</v>
      </c>
      <c r="D16" s="1379" t="s">
        <v>204</v>
      </c>
      <c r="E16" s="1379" t="s">
        <v>488</v>
      </c>
      <c r="F16" s="1379" t="s">
        <v>489</v>
      </c>
      <c r="G16" s="1379" t="s">
        <v>490</v>
      </c>
      <c r="H16" s="1379" t="s">
        <v>302</v>
      </c>
      <c r="I16" s="1379" t="s">
        <v>259</v>
      </c>
      <c r="J16" s="1375" t="s">
        <v>443</v>
      </c>
      <c r="K16" s="1375" t="s">
        <v>608</v>
      </c>
      <c r="L16" s="1375" t="s">
        <v>608</v>
      </c>
      <c r="M16" s="1375" t="s">
        <v>287</v>
      </c>
      <c r="N16" s="1377"/>
    </row>
    <row r="17" spans="1:14" ht="20.25" customHeight="1" thickBot="1" x14ac:dyDescent="0.25">
      <c r="A17" s="1388"/>
      <c r="B17" s="1390"/>
      <c r="C17" s="1380"/>
      <c r="D17" s="1380"/>
      <c r="E17" s="1380"/>
      <c r="F17" s="1380"/>
      <c r="G17" s="1380"/>
      <c r="H17" s="1380"/>
      <c r="I17" s="1380"/>
      <c r="J17" s="1376"/>
      <c r="K17" s="1376"/>
      <c r="L17" s="1376"/>
      <c r="M17" s="1376"/>
      <c r="N17" s="1378"/>
    </row>
    <row r="18" spans="1:14" s="671" customFormat="1" ht="20.25" customHeight="1" x14ac:dyDescent="0.2">
      <c r="A18" s="21">
        <v>45730.364583333343</v>
      </c>
      <c r="B18" s="702">
        <v>45761.364583333336</v>
      </c>
      <c r="C18" s="22" t="str">
        <f>$A$8</f>
        <v>Mercury (Hg)</v>
      </c>
      <c r="D18" s="703" t="s">
        <v>214</v>
      </c>
      <c r="E18" s="23">
        <v>50</v>
      </c>
      <c r="F18" s="23">
        <v>100</v>
      </c>
      <c r="G18" s="24">
        <v>2E-3</v>
      </c>
      <c r="H18" s="23">
        <v>1</v>
      </c>
      <c r="I18" s="23" t="s">
        <v>253</v>
      </c>
      <c r="J18" s="25">
        <f>+IFERROR(IF(D18="","",((((G18*F18)/E18)*H18))),"")</f>
        <v>4.0000000000000001E-3</v>
      </c>
      <c r="K18" s="25">
        <f>+IFERROR(IF(D18="","",ROUND(J18*1000,3)),"")</f>
        <v>4</v>
      </c>
      <c r="L18" s="27" t="str">
        <f>IF(K18="","",IF(K18&gt;$M$14,K18,IF(K18&lt;$L$14,_xlfn.CONCAT($L$14," u"),_xlfn.CONCAT(K18,"  I"))))</f>
        <v>4  I</v>
      </c>
      <c r="M18" s="23"/>
      <c r="N18" s="704"/>
    </row>
    <row r="19" spans="1:14" s="671" customFormat="1" ht="20.25" customHeight="1" x14ac:dyDescent="0.2">
      <c r="A19" s="677">
        <v>45730.365972222222</v>
      </c>
      <c r="B19" s="678">
        <v>45761.365972222222</v>
      </c>
      <c r="C19" s="679" t="str">
        <f t="shared" ref="C19:C42" si="0">$A$8</f>
        <v>Mercury (Hg)</v>
      </c>
      <c r="D19" s="680" t="s">
        <v>475</v>
      </c>
      <c r="E19" s="26">
        <v>50</v>
      </c>
      <c r="F19" s="26">
        <v>100</v>
      </c>
      <c r="G19" s="681">
        <v>5.0999999999999997E-2</v>
      </c>
      <c r="H19" s="26">
        <v>1</v>
      </c>
      <c r="I19" s="26" t="s">
        <v>253</v>
      </c>
      <c r="J19" s="682">
        <f t="shared" ref="J19:J42" si="1">+IFERROR(IF(D19="","",((((G19*F19)/E19)*H19))),"")</f>
        <v>0.10199999999999999</v>
      </c>
      <c r="K19" s="682">
        <f t="shared" ref="K19:K42" si="2">+IFERROR(IF(D19="","",ROUND(J19*1000,3)),"")</f>
        <v>102</v>
      </c>
      <c r="L19" s="683">
        <f t="shared" ref="L19:L42" si="3">IF(K19="","",IF(K19&gt;$M$14,K19,IF(K19&lt;$L$14,_xlfn.CONCAT($L$14," u"),_xlfn.CONCAT(K19,"  I"))))</f>
        <v>102</v>
      </c>
      <c r="M19" s="685">
        <f>L19/100</f>
        <v>1.02</v>
      </c>
      <c r="N19" s="684"/>
    </row>
    <row r="20" spans="1:14" s="671" customFormat="1" ht="20.25" customHeight="1" x14ac:dyDescent="0.2">
      <c r="A20" s="677">
        <v>45730.367360995369</v>
      </c>
      <c r="B20" s="678">
        <v>45761.365972222222</v>
      </c>
      <c r="C20" s="679" t="str">
        <f t="shared" si="0"/>
        <v>Mercury (Hg)</v>
      </c>
      <c r="D20" s="686" t="s">
        <v>215</v>
      </c>
      <c r="E20" s="26">
        <v>50</v>
      </c>
      <c r="F20" s="26">
        <v>100</v>
      </c>
      <c r="G20" s="681">
        <v>0.502</v>
      </c>
      <c r="H20" s="26">
        <v>1</v>
      </c>
      <c r="I20" s="26" t="s">
        <v>253</v>
      </c>
      <c r="J20" s="682">
        <f t="shared" si="1"/>
        <v>1.004</v>
      </c>
      <c r="K20" s="682">
        <f t="shared" si="2"/>
        <v>1004</v>
      </c>
      <c r="L20" s="683">
        <f t="shared" si="3"/>
        <v>1004</v>
      </c>
      <c r="M20" s="685">
        <f>L20/1000</f>
        <v>1.004</v>
      </c>
      <c r="N20" s="684"/>
    </row>
    <row r="21" spans="1:14" s="671" customFormat="1" ht="20.25" customHeight="1" x14ac:dyDescent="0.2">
      <c r="A21" s="677">
        <v>45730.36874982639</v>
      </c>
      <c r="B21" s="678">
        <v>45761.365972222222</v>
      </c>
      <c r="C21" s="679" t="str">
        <f t="shared" si="0"/>
        <v>Mercury (Hg)</v>
      </c>
      <c r="D21" s="686" t="s">
        <v>219</v>
      </c>
      <c r="E21" s="26">
        <v>50</v>
      </c>
      <c r="F21" s="26">
        <v>100</v>
      </c>
      <c r="G21" s="681">
        <v>0.50900000000000001</v>
      </c>
      <c r="H21" s="26">
        <v>1</v>
      </c>
      <c r="I21" s="26" t="s">
        <v>253</v>
      </c>
      <c r="J21" s="682">
        <f t="shared" si="1"/>
        <v>1.018</v>
      </c>
      <c r="K21" s="682">
        <f t="shared" si="2"/>
        <v>1018</v>
      </c>
      <c r="L21" s="683">
        <f t="shared" si="3"/>
        <v>1018</v>
      </c>
      <c r="M21" s="687">
        <f>ABS(L21-L22)/AVERAGE(L21:L22)</f>
        <v>2.3300970873786409E-2</v>
      </c>
      <c r="N21" s="684"/>
    </row>
    <row r="22" spans="1:14" s="671" customFormat="1" ht="20.25" customHeight="1" x14ac:dyDescent="0.2">
      <c r="A22" s="677">
        <v>45730.37013865741</v>
      </c>
      <c r="B22" s="678">
        <v>45761.365972222222</v>
      </c>
      <c r="C22" s="679" t="str">
        <f t="shared" si="0"/>
        <v>Mercury (Hg)</v>
      </c>
      <c r="D22" s="686" t="s">
        <v>223</v>
      </c>
      <c r="E22" s="26">
        <v>50</v>
      </c>
      <c r="F22" s="26">
        <v>100</v>
      </c>
      <c r="G22" s="681">
        <v>0.52100000000000002</v>
      </c>
      <c r="H22" s="26">
        <v>1</v>
      </c>
      <c r="I22" s="26" t="s">
        <v>253</v>
      </c>
      <c r="J22" s="682">
        <f t="shared" si="1"/>
        <v>1.042</v>
      </c>
      <c r="K22" s="682">
        <f t="shared" si="2"/>
        <v>1042</v>
      </c>
      <c r="L22" s="683">
        <f t="shared" si="3"/>
        <v>1042</v>
      </c>
      <c r="M22" s="26"/>
      <c r="N22" s="684"/>
    </row>
    <row r="23" spans="1:14" s="671" customFormat="1" ht="20.25" customHeight="1" x14ac:dyDescent="0.2">
      <c r="A23" s="677">
        <v>45730.371527488423</v>
      </c>
      <c r="B23" s="678">
        <v>45761.365972222222</v>
      </c>
      <c r="C23" s="679" t="str">
        <f t="shared" si="0"/>
        <v>Mercury (Hg)</v>
      </c>
      <c r="D23" s="688" t="s">
        <v>56</v>
      </c>
      <c r="E23" s="26">
        <v>50</v>
      </c>
      <c r="F23" s="26">
        <v>100</v>
      </c>
      <c r="G23" s="681">
        <v>1.42</v>
      </c>
      <c r="H23" s="26">
        <v>1</v>
      </c>
      <c r="I23" s="26" t="s">
        <v>253</v>
      </c>
      <c r="J23" s="682">
        <f t="shared" si="1"/>
        <v>2.84</v>
      </c>
      <c r="K23" s="682">
        <f t="shared" si="2"/>
        <v>2840</v>
      </c>
      <c r="L23" s="683">
        <f t="shared" si="3"/>
        <v>2840</v>
      </c>
      <c r="M23" s="26"/>
      <c r="N23" s="684"/>
    </row>
    <row r="24" spans="1:14" s="671" customFormat="1" ht="20.25" customHeight="1" x14ac:dyDescent="0.2">
      <c r="A24" s="677">
        <v>45730.372916319437</v>
      </c>
      <c r="B24" s="678">
        <v>45761.365972222222</v>
      </c>
      <c r="C24" s="679" t="str">
        <f t="shared" si="0"/>
        <v>Mercury (Hg)</v>
      </c>
      <c r="D24" s="688" t="s">
        <v>60</v>
      </c>
      <c r="E24" s="26">
        <v>50</v>
      </c>
      <c r="F24" s="26">
        <v>100</v>
      </c>
      <c r="G24" s="681">
        <v>1.52</v>
      </c>
      <c r="H24" s="26">
        <v>1</v>
      </c>
      <c r="I24" s="26" t="s">
        <v>253</v>
      </c>
      <c r="J24" s="682">
        <f t="shared" si="1"/>
        <v>3.04</v>
      </c>
      <c r="K24" s="682">
        <f t="shared" si="2"/>
        <v>3040</v>
      </c>
      <c r="L24" s="683">
        <f t="shared" si="3"/>
        <v>3040</v>
      </c>
      <c r="M24" s="26"/>
      <c r="N24" s="684"/>
    </row>
    <row r="25" spans="1:14" s="671" customFormat="1" ht="20.25" customHeight="1" x14ac:dyDescent="0.2">
      <c r="A25" s="677">
        <v>45730.374305150457</v>
      </c>
      <c r="B25" s="678">
        <v>45761.365972222222</v>
      </c>
      <c r="C25" s="679" t="str">
        <f t="shared" si="0"/>
        <v>Mercury (Hg)</v>
      </c>
      <c r="D25" s="688" t="s">
        <v>63</v>
      </c>
      <c r="E25" s="26">
        <v>50</v>
      </c>
      <c r="F25" s="26">
        <v>100</v>
      </c>
      <c r="G25" s="681">
        <v>1.62</v>
      </c>
      <c r="H25" s="26">
        <v>1</v>
      </c>
      <c r="I25" s="26" t="s">
        <v>253</v>
      </c>
      <c r="J25" s="682">
        <f t="shared" si="1"/>
        <v>3.24</v>
      </c>
      <c r="K25" s="682">
        <f t="shared" si="2"/>
        <v>3240</v>
      </c>
      <c r="L25" s="683">
        <f t="shared" si="3"/>
        <v>3240</v>
      </c>
      <c r="M25" s="26"/>
      <c r="N25" s="684"/>
    </row>
    <row r="26" spans="1:14" s="671" customFormat="1" ht="20.25" customHeight="1" x14ac:dyDescent="0.2">
      <c r="A26" s="677">
        <v>45730.375693981478</v>
      </c>
      <c r="B26" s="678">
        <v>45761.365972222222</v>
      </c>
      <c r="C26" s="679" t="str">
        <f t="shared" si="0"/>
        <v>Mercury (Hg)</v>
      </c>
      <c r="D26" s="688" t="s">
        <v>66</v>
      </c>
      <c r="E26" s="26">
        <v>50</v>
      </c>
      <c r="F26" s="26">
        <v>100</v>
      </c>
      <c r="G26" s="681">
        <v>1.72</v>
      </c>
      <c r="H26" s="26">
        <v>1</v>
      </c>
      <c r="I26" s="26" t="s">
        <v>253</v>
      </c>
      <c r="J26" s="682">
        <f t="shared" si="1"/>
        <v>3.44</v>
      </c>
      <c r="K26" s="682">
        <f t="shared" si="2"/>
        <v>3440</v>
      </c>
      <c r="L26" s="683">
        <f t="shared" si="3"/>
        <v>3440</v>
      </c>
      <c r="M26" s="26"/>
      <c r="N26" s="684"/>
    </row>
    <row r="27" spans="1:14" s="671" customFormat="1" ht="20.25" customHeight="1" x14ac:dyDescent="0.2">
      <c r="A27" s="677">
        <v>45730.377082812498</v>
      </c>
      <c r="B27" s="678">
        <v>45761.365972222222</v>
      </c>
      <c r="C27" s="679" t="str">
        <f t="shared" si="0"/>
        <v>Mercury (Hg)</v>
      </c>
      <c r="D27" s="688" t="s">
        <v>68</v>
      </c>
      <c r="E27" s="26">
        <v>50</v>
      </c>
      <c r="F27" s="26">
        <v>100</v>
      </c>
      <c r="G27" s="681">
        <v>1.82</v>
      </c>
      <c r="H27" s="26">
        <v>1</v>
      </c>
      <c r="I27" s="26" t="s">
        <v>253</v>
      </c>
      <c r="J27" s="682">
        <f t="shared" si="1"/>
        <v>3.64</v>
      </c>
      <c r="K27" s="682">
        <f t="shared" si="2"/>
        <v>3640</v>
      </c>
      <c r="L27" s="683">
        <f t="shared" si="3"/>
        <v>3640</v>
      </c>
      <c r="M27" s="26"/>
      <c r="N27" s="684"/>
    </row>
    <row r="28" spans="1:14" s="671" customFormat="1" ht="20.25" customHeight="1" x14ac:dyDescent="0.2">
      <c r="A28" s="677">
        <v>45730.378471643518</v>
      </c>
      <c r="B28" s="678">
        <v>45761.365972222222</v>
      </c>
      <c r="C28" s="679" t="str">
        <f t="shared" si="0"/>
        <v>Mercury (Hg)</v>
      </c>
      <c r="D28" s="688" t="s">
        <v>71</v>
      </c>
      <c r="E28" s="26">
        <v>50</v>
      </c>
      <c r="F28" s="26">
        <v>100</v>
      </c>
      <c r="G28" s="681">
        <v>1.92</v>
      </c>
      <c r="H28" s="26">
        <v>2</v>
      </c>
      <c r="I28" s="26" t="s">
        <v>253</v>
      </c>
      <c r="J28" s="682">
        <f t="shared" si="1"/>
        <v>7.68</v>
      </c>
      <c r="K28" s="682">
        <f t="shared" si="2"/>
        <v>7680</v>
      </c>
      <c r="L28" s="683">
        <f t="shared" si="3"/>
        <v>7680</v>
      </c>
      <c r="M28" s="26"/>
      <c r="N28" s="684"/>
    </row>
    <row r="29" spans="1:14" s="671" customFormat="1" ht="20.25" customHeight="1" x14ac:dyDescent="0.2">
      <c r="A29" s="677">
        <v>45730.379860474539</v>
      </c>
      <c r="B29" s="678">
        <v>45761.365972222222</v>
      </c>
      <c r="C29" s="679" t="str">
        <f t="shared" si="0"/>
        <v>Mercury (Hg)</v>
      </c>
      <c r="D29" s="688" t="s">
        <v>73</v>
      </c>
      <c r="E29" s="26">
        <v>50</v>
      </c>
      <c r="F29" s="26">
        <v>100</v>
      </c>
      <c r="G29" s="681">
        <v>2.02</v>
      </c>
      <c r="H29" s="26">
        <v>2</v>
      </c>
      <c r="I29" s="26" t="s">
        <v>253</v>
      </c>
      <c r="J29" s="682">
        <f t="shared" si="1"/>
        <v>8.08</v>
      </c>
      <c r="K29" s="682">
        <f t="shared" si="2"/>
        <v>8080</v>
      </c>
      <c r="L29" s="683">
        <f t="shared" si="3"/>
        <v>8080</v>
      </c>
      <c r="M29" s="26"/>
      <c r="N29" s="684"/>
    </row>
    <row r="30" spans="1:14" s="671" customFormat="1" ht="20.25" customHeight="1" x14ac:dyDescent="0.2">
      <c r="A30" s="677">
        <v>45730.381249305552</v>
      </c>
      <c r="B30" s="678">
        <v>45761.365972222222</v>
      </c>
      <c r="C30" s="679" t="str">
        <f t="shared" si="0"/>
        <v>Mercury (Hg)</v>
      </c>
      <c r="D30" s="688" t="s">
        <v>75</v>
      </c>
      <c r="E30" s="26">
        <v>50</v>
      </c>
      <c r="F30" s="26">
        <v>100</v>
      </c>
      <c r="G30" s="681">
        <v>2.12</v>
      </c>
      <c r="H30" s="26">
        <v>2</v>
      </c>
      <c r="I30" s="26" t="s">
        <v>253</v>
      </c>
      <c r="J30" s="682">
        <f t="shared" si="1"/>
        <v>8.48</v>
      </c>
      <c r="K30" s="682">
        <f t="shared" si="2"/>
        <v>8480</v>
      </c>
      <c r="L30" s="683">
        <f t="shared" si="3"/>
        <v>8480</v>
      </c>
      <c r="M30" s="26"/>
      <c r="N30" s="684"/>
    </row>
    <row r="31" spans="1:14" s="671" customFormat="1" ht="20.25" customHeight="1" x14ac:dyDescent="0.2">
      <c r="A31" s="677">
        <v>45730.382638136572</v>
      </c>
      <c r="B31" s="678">
        <v>45761.365972222222</v>
      </c>
      <c r="C31" s="679" t="str">
        <f t="shared" si="0"/>
        <v>Mercury (Hg)</v>
      </c>
      <c r="D31" s="688" t="s">
        <v>78</v>
      </c>
      <c r="E31" s="26">
        <v>50</v>
      </c>
      <c r="F31" s="26">
        <v>100</v>
      </c>
      <c r="G31" s="681">
        <v>2.2200000000000002</v>
      </c>
      <c r="H31" s="26">
        <v>2</v>
      </c>
      <c r="I31" s="26" t="s">
        <v>253</v>
      </c>
      <c r="J31" s="682">
        <f t="shared" si="1"/>
        <v>8.8800000000000008</v>
      </c>
      <c r="K31" s="682">
        <f t="shared" si="2"/>
        <v>8880</v>
      </c>
      <c r="L31" s="683">
        <f t="shared" si="3"/>
        <v>8880</v>
      </c>
      <c r="M31" s="26"/>
      <c r="N31" s="684"/>
    </row>
    <row r="32" spans="1:14" s="671" customFormat="1" ht="20.25" customHeight="1" x14ac:dyDescent="0.2">
      <c r="A32" s="677">
        <v>45730.384026967593</v>
      </c>
      <c r="B32" s="678">
        <v>45761.365972222222</v>
      </c>
      <c r="C32" s="679" t="str">
        <f t="shared" si="0"/>
        <v>Mercury (Hg)</v>
      </c>
      <c r="D32" s="688" t="s">
        <v>81</v>
      </c>
      <c r="E32" s="26">
        <v>50</v>
      </c>
      <c r="F32" s="26">
        <v>100</v>
      </c>
      <c r="G32" s="681">
        <v>2.3199999999999998</v>
      </c>
      <c r="H32" s="26">
        <v>2</v>
      </c>
      <c r="I32" s="26" t="s">
        <v>253</v>
      </c>
      <c r="J32" s="682">
        <f t="shared" si="1"/>
        <v>9.2799999999999994</v>
      </c>
      <c r="K32" s="682">
        <f t="shared" si="2"/>
        <v>9280</v>
      </c>
      <c r="L32" s="683">
        <f t="shared" si="3"/>
        <v>9280</v>
      </c>
      <c r="M32" s="26"/>
      <c r="N32" s="684"/>
    </row>
    <row r="33" spans="1:14" s="671" customFormat="1" ht="20.25" customHeight="1" x14ac:dyDescent="0.2">
      <c r="A33" s="677">
        <v>45730.385415798613</v>
      </c>
      <c r="B33" s="678">
        <v>45761.365972222222</v>
      </c>
      <c r="C33" s="679" t="str">
        <f t="shared" si="0"/>
        <v>Mercury (Hg)</v>
      </c>
      <c r="D33" s="688" t="s">
        <v>83</v>
      </c>
      <c r="E33" s="26">
        <v>50</v>
      </c>
      <c r="F33" s="26">
        <v>100</v>
      </c>
      <c r="G33" s="681">
        <v>2.42</v>
      </c>
      <c r="H33" s="26">
        <v>2</v>
      </c>
      <c r="I33" s="26" t="s">
        <v>253</v>
      </c>
      <c r="J33" s="682">
        <f t="shared" si="1"/>
        <v>9.68</v>
      </c>
      <c r="K33" s="682">
        <f t="shared" si="2"/>
        <v>9680</v>
      </c>
      <c r="L33" s="683">
        <f t="shared" si="3"/>
        <v>9680</v>
      </c>
      <c r="M33" s="26"/>
      <c r="N33" s="684"/>
    </row>
    <row r="34" spans="1:14" s="671" customFormat="1" ht="20.25" customHeight="1" x14ac:dyDescent="0.2">
      <c r="A34" s="677">
        <v>45730.386804629627</v>
      </c>
      <c r="B34" s="678">
        <v>45761.365972222222</v>
      </c>
      <c r="C34" s="679" t="str">
        <f t="shared" si="0"/>
        <v>Mercury (Hg)</v>
      </c>
      <c r="D34" s="688" t="s">
        <v>85</v>
      </c>
      <c r="E34" s="26">
        <v>50</v>
      </c>
      <c r="F34" s="26">
        <v>100</v>
      </c>
      <c r="G34" s="681">
        <v>2.52</v>
      </c>
      <c r="H34" s="26">
        <v>1</v>
      </c>
      <c r="I34" s="26" t="s">
        <v>253</v>
      </c>
      <c r="J34" s="682">
        <f t="shared" si="1"/>
        <v>5.04</v>
      </c>
      <c r="K34" s="682">
        <f t="shared" si="2"/>
        <v>5040</v>
      </c>
      <c r="L34" s="683">
        <f t="shared" si="3"/>
        <v>5040</v>
      </c>
      <c r="M34" s="26"/>
      <c r="N34" s="684"/>
    </row>
    <row r="35" spans="1:14" s="671" customFormat="1" ht="20.25" customHeight="1" x14ac:dyDescent="0.2">
      <c r="A35" s="677">
        <v>45730.388193460647</v>
      </c>
      <c r="B35" s="678">
        <v>45761.365972222222</v>
      </c>
      <c r="C35" s="679" t="str">
        <f t="shared" si="0"/>
        <v>Mercury (Hg)</v>
      </c>
      <c r="D35" s="688" t="s">
        <v>87</v>
      </c>
      <c r="E35" s="26">
        <v>50</v>
      </c>
      <c r="F35" s="26">
        <v>100</v>
      </c>
      <c r="G35" s="681">
        <v>2.62</v>
      </c>
      <c r="H35" s="26">
        <v>1</v>
      </c>
      <c r="I35" s="26" t="s">
        <v>253</v>
      </c>
      <c r="J35" s="682">
        <f t="shared" si="1"/>
        <v>5.24</v>
      </c>
      <c r="K35" s="682">
        <f t="shared" si="2"/>
        <v>5240</v>
      </c>
      <c r="L35" s="683">
        <f t="shared" si="3"/>
        <v>5240</v>
      </c>
      <c r="M35" s="26"/>
      <c r="N35" s="684"/>
    </row>
    <row r="36" spans="1:14" s="671" customFormat="1" ht="20.25" customHeight="1" x14ac:dyDescent="0.2">
      <c r="A36" s="677">
        <v>45730.389582291667</v>
      </c>
      <c r="B36" s="678">
        <v>45761.365972222222</v>
      </c>
      <c r="C36" s="679" t="str">
        <f t="shared" si="0"/>
        <v>Mercury (Hg)</v>
      </c>
      <c r="D36" s="688" t="s">
        <v>89</v>
      </c>
      <c r="E36" s="26">
        <v>50</v>
      </c>
      <c r="F36" s="26">
        <v>100</v>
      </c>
      <c r="G36" s="681">
        <v>2.72</v>
      </c>
      <c r="H36" s="26">
        <v>1</v>
      </c>
      <c r="I36" s="26" t="s">
        <v>253</v>
      </c>
      <c r="J36" s="682">
        <f t="shared" si="1"/>
        <v>5.44</v>
      </c>
      <c r="K36" s="682">
        <f t="shared" si="2"/>
        <v>5440</v>
      </c>
      <c r="L36" s="683">
        <f t="shared" si="3"/>
        <v>5440</v>
      </c>
      <c r="M36" s="26"/>
      <c r="N36" s="684"/>
    </row>
    <row r="37" spans="1:14" s="671" customFormat="1" ht="20.25" customHeight="1" x14ac:dyDescent="0.2">
      <c r="A37" s="677">
        <v>45730.390971122688</v>
      </c>
      <c r="B37" s="678">
        <v>45761.365972222222</v>
      </c>
      <c r="C37" s="679" t="str">
        <f t="shared" si="0"/>
        <v>Mercury (Hg)</v>
      </c>
      <c r="D37" s="688" t="s">
        <v>91</v>
      </c>
      <c r="E37" s="26">
        <v>50</v>
      </c>
      <c r="F37" s="26">
        <v>100</v>
      </c>
      <c r="G37" s="681">
        <v>2.82</v>
      </c>
      <c r="H37" s="26">
        <v>1</v>
      </c>
      <c r="I37" s="26" t="s">
        <v>253</v>
      </c>
      <c r="J37" s="682">
        <f t="shared" si="1"/>
        <v>5.64</v>
      </c>
      <c r="K37" s="682">
        <f t="shared" si="2"/>
        <v>5640</v>
      </c>
      <c r="L37" s="683">
        <f t="shared" si="3"/>
        <v>5640</v>
      </c>
      <c r="M37" s="26"/>
      <c r="N37" s="684"/>
    </row>
    <row r="38" spans="1:14" s="671" customFormat="1" ht="20.25" customHeight="1" x14ac:dyDescent="0.2">
      <c r="A38" s="677">
        <v>45730.392359953701</v>
      </c>
      <c r="B38" s="678">
        <v>45761.365972222222</v>
      </c>
      <c r="C38" s="679" t="str">
        <f t="shared" si="0"/>
        <v>Mercury (Hg)</v>
      </c>
      <c r="D38" s="688" t="s">
        <v>93</v>
      </c>
      <c r="E38" s="26">
        <v>50</v>
      </c>
      <c r="F38" s="26">
        <v>100</v>
      </c>
      <c r="G38" s="681">
        <v>2.92</v>
      </c>
      <c r="H38" s="26">
        <v>1</v>
      </c>
      <c r="I38" s="26" t="s">
        <v>253</v>
      </c>
      <c r="J38" s="682">
        <f t="shared" si="1"/>
        <v>5.84</v>
      </c>
      <c r="K38" s="682">
        <f t="shared" si="2"/>
        <v>5840</v>
      </c>
      <c r="L38" s="683">
        <f t="shared" si="3"/>
        <v>5840</v>
      </c>
      <c r="M38" s="26"/>
      <c r="N38" s="684"/>
    </row>
    <row r="39" spans="1:14" s="671" customFormat="1" ht="20.25" customHeight="1" x14ac:dyDescent="0.2">
      <c r="A39" s="677">
        <v>45730.393748784722</v>
      </c>
      <c r="B39" s="678">
        <v>45761.365972222222</v>
      </c>
      <c r="C39" s="679" t="str">
        <f t="shared" si="0"/>
        <v>Mercury (Hg)</v>
      </c>
      <c r="D39" s="688" t="s">
        <v>95</v>
      </c>
      <c r="E39" s="26">
        <v>50</v>
      </c>
      <c r="F39" s="26">
        <v>100</v>
      </c>
      <c r="G39" s="681">
        <v>3.02</v>
      </c>
      <c r="H39" s="26">
        <v>1</v>
      </c>
      <c r="I39" s="26" t="s">
        <v>253</v>
      </c>
      <c r="J39" s="682">
        <f t="shared" si="1"/>
        <v>6.04</v>
      </c>
      <c r="K39" s="682">
        <f t="shared" si="2"/>
        <v>6040</v>
      </c>
      <c r="L39" s="683">
        <f t="shared" si="3"/>
        <v>6040</v>
      </c>
      <c r="M39" s="26"/>
      <c r="N39" s="684"/>
    </row>
    <row r="40" spans="1:14" s="671" customFormat="1" ht="20.25" customHeight="1" x14ac:dyDescent="0.2">
      <c r="A40" s="677">
        <v>45730.395137615742</v>
      </c>
      <c r="B40" s="678">
        <v>45761.365972222222</v>
      </c>
      <c r="C40" s="679" t="str">
        <f t="shared" si="0"/>
        <v>Mercury (Hg)</v>
      </c>
      <c r="D40" s="688" t="s">
        <v>97</v>
      </c>
      <c r="E40" s="26">
        <v>50</v>
      </c>
      <c r="F40" s="26">
        <v>100</v>
      </c>
      <c r="G40" s="681">
        <v>3.12</v>
      </c>
      <c r="H40" s="26">
        <v>1</v>
      </c>
      <c r="I40" s="26" t="s">
        <v>253</v>
      </c>
      <c r="J40" s="682">
        <f t="shared" si="1"/>
        <v>6.24</v>
      </c>
      <c r="K40" s="682">
        <f t="shared" si="2"/>
        <v>6240</v>
      </c>
      <c r="L40" s="683">
        <f t="shared" si="3"/>
        <v>6240</v>
      </c>
      <c r="M40" s="26"/>
      <c r="N40" s="684"/>
    </row>
    <row r="41" spans="1:14" s="671" customFormat="1" ht="20.25" customHeight="1" x14ac:dyDescent="0.2">
      <c r="A41" s="677">
        <v>45730.396526446762</v>
      </c>
      <c r="B41" s="678">
        <v>45761.365972222222</v>
      </c>
      <c r="C41" s="679" t="str">
        <f t="shared" si="0"/>
        <v>Mercury (Hg)</v>
      </c>
      <c r="D41" s="688" t="s">
        <v>99</v>
      </c>
      <c r="E41" s="26">
        <v>50</v>
      </c>
      <c r="F41" s="26">
        <v>100</v>
      </c>
      <c r="G41" s="681">
        <v>3.22</v>
      </c>
      <c r="H41" s="26">
        <v>1</v>
      </c>
      <c r="I41" s="26" t="s">
        <v>253</v>
      </c>
      <c r="J41" s="682">
        <f t="shared" si="1"/>
        <v>6.44</v>
      </c>
      <c r="K41" s="682">
        <f t="shared" si="2"/>
        <v>6440</v>
      </c>
      <c r="L41" s="683">
        <f t="shared" si="3"/>
        <v>6440</v>
      </c>
      <c r="M41" s="26"/>
      <c r="N41" s="684"/>
    </row>
    <row r="42" spans="1:14" s="671" customFormat="1" ht="20.25" customHeight="1" thickBot="1" x14ac:dyDescent="0.25">
      <c r="A42" s="689">
        <v>45730.397915277783</v>
      </c>
      <c r="B42" s="690">
        <v>45761.365972222222</v>
      </c>
      <c r="C42" s="691" t="str">
        <f t="shared" si="0"/>
        <v>Mercury (Hg)</v>
      </c>
      <c r="D42" s="692" t="s">
        <v>101</v>
      </c>
      <c r="E42" s="693">
        <v>50</v>
      </c>
      <c r="F42" s="693">
        <v>100</v>
      </c>
      <c r="G42" s="694">
        <v>3.32</v>
      </c>
      <c r="H42" s="693">
        <v>1</v>
      </c>
      <c r="I42" s="693" t="s">
        <v>253</v>
      </c>
      <c r="J42" s="695">
        <f t="shared" si="1"/>
        <v>6.64</v>
      </c>
      <c r="K42" s="695">
        <f t="shared" si="2"/>
        <v>6640</v>
      </c>
      <c r="L42" s="696">
        <f t="shared" si="3"/>
        <v>6640</v>
      </c>
      <c r="M42" s="693"/>
      <c r="N42" s="697"/>
    </row>
    <row r="43" spans="1:14" s="671" customFormat="1" ht="20.25" customHeight="1" x14ac:dyDescent="0.2">
      <c r="A43" s="676" t="s">
        <v>491</v>
      </c>
      <c r="B43" s="23"/>
      <c r="C43" s="672"/>
      <c r="D43" s="672"/>
      <c r="E43" s="672"/>
      <c r="F43" s="672"/>
      <c r="G43" s="672"/>
      <c r="H43" s="672"/>
      <c r="I43" s="672"/>
      <c r="M43" s="672"/>
    </row>
    <row r="45" spans="1:14" x14ac:dyDescent="0.2">
      <c r="G45" s="47"/>
    </row>
    <row r="46" spans="1:14" x14ac:dyDescent="0.2">
      <c r="G46" s="47"/>
    </row>
    <row r="47" spans="1:14" x14ac:dyDescent="0.2">
      <c r="G47" s="47"/>
    </row>
    <row r="48" spans="1:14" x14ac:dyDescent="0.2">
      <c r="G48" s="47"/>
    </row>
    <row r="49" spans="7:7" x14ac:dyDescent="0.2">
      <c r="G49" s="47"/>
    </row>
  </sheetData>
  <sheetProtection formatCells="0" formatColumns="0" formatRows="0"/>
  <mergeCells count="23">
    <mergeCell ref="A1:C5"/>
    <mergeCell ref="D1:N1"/>
    <mergeCell ref="D2:N2"/>
    <mergeCell ref="D3:N3"/>
    <mergeCell ref="D4:N4"/>
    <mergeCell ref="D5:N5"/>
    <mergeCell ref="A7:C7"/>
    <mergeCell ref="C10:C11"/>
    <mergeCell ref="C12:C13"/>
    <mergeCell ref="A14:B14"/>
    <mergeCell ref="A16:A17"/>
    <mergeCell ref="B16:B17"/>
    <mergeCell ref="C16:C17"/>
    <mergeCell ref="J16:J17"/>
    <mergeCell ref="K16:K17"/>
    <mergeCell ref="L16:L17"/>
    <mergeCell ref="M16:N17"/>
    <mergeCell ref="D16:D17"/>
    <mergeCell ref="E16:E17"/>
    <mergeCell ref="F16:F17"/>
    <mergeCell ref="G16:G17"/>
    <mergeCell ref="H16:H17"/>
    <mergeCell ref="I16:I17"/>
  </mergeCells>
  <conditionalFormatting sqref="D20:D22">
    <cfRule type="cellIs" dxfId="45" priority="13" operator="equal">
      <formula>"MB"</formula>
    </cfRule>
    <cfRule type="cellIs" dxfId="44" priority="14" operator="equal">
      <formula>"MDL"</formula>
    </cfRule>
    <cfRule type="cellIs" dxfId="43" priority="15" operator="equal">
      <formula>"PQL"</formula>
    </cfRule>
    <cfRule type="cellIs" dxfId="42" priority="16" operator="equal">
      <formula>"LCSD"</formula>
    </cfRule>
    <cfRule type="cellIs" dxfId="41" priority="17" operator="equal">
      <formula>"LCS"</formula>
    </cfRule>
  </conditionalFormatting>
  <conditionalFormatting sqref="D23:D42">
    <cfRule type="cellIs" dxfId="40" priority="1" operator="equal">
      <formula>"LCS2"</formula>
    </cfRule>
    <cfRule type="cellIs" dxfId="39" priority="2" operator="equal">
      <formula>"MSD"</formula>
    </cfRule>
    <cfRule type="cellIs" dxfId="38" priority="3" operator="equal">
      <formula>"MB"</formula>
    </cfRule>
    <cfRule type="cellIs" dxfId="37" priority="4" operator="equal">
      <formula>"MSD"</formula>
    </cfRule>
    <cfRule type="cellIs" dxfId="36" priority="5" operator="equal">
      <formula>"MS"</formula>
    </cfRule>
    <cfRule type="cellIs" dxfId="35" priority="6" operator="equal">
      <formula>"MDL"</formula>
    </cfRule>
    <cfRule type="cellIs" dxfId="34" priority="7" operator="equal">
      <formula>"PQL"</formula>
    </cfRule>
    <cfRule type="cellIs" dxfId="33" priority="8" operator="equal">
      <formula>"LCS2"</formula>
    </cfRule>
    <cfRule type="cellIs" dxfId="32" priority="9" operator="equal">
      <formula>"LCSD"</formula>
    </cfRule>
    <cfRule type="cellIs" dxfId="31" priority="10" operator="equal">
      <formula>"LCS"</formula>
    </cfRule>
    <cfRule type="cellIs" dxfId="30" priority="11" operator="equal">
      <formula>"LCS"</formula>
    </cfRule>
    <cfRule type="cellIs" dxfId="29" priority="12" operator="equal">
      <formula>"BLANK"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A787-E844-4A47-9D75-6D7E578C2CB0}">
  <sheetPr codeName="Hoja51">
    <tabColor rgb="FF00B050"/>
  </sheetPr>
  <dimension ref="A1:J37"/>
  <sheetViews>
    <sheetView showGridLines="0" zoomScale="80" zoomScaleNormal="80" workbookViewId="0">
      <selection activeCell="A14" sqref="A14"/>
    </sheetView>
  </sheetViews>
  <sheetFormatPr baseColWidth="10" defaultColWidth="21.1640625" defaultRowHeight="15" x14ac:dyDescent="0.25"/>
  <cols>
    <col min="1" max="1" width="21.1640625" style="208"/>
    <col min="2" max="2" width="36.6640625" style="208" bestFit="1" customWidth="1"/>
    <col min="3" max="16384" width="21.1640625" style="208"/>
  </cols>
  <sheetData>
    <row r="1" spans="1:10" ht="15.75" x14ac:dyDescent="0.25">
      <c r="A1" s="1040" t="e" vm="1">
        <v>#VALUE!</v>
      </c>
      <c r="B1" s="1040"/>
      <c r="C1" s="1168" t="s">
        <v>170</v>
      </c>
      <c r="D1" s="1168"/>
      <c r="E1" s="1168"/>
      <c r="F1" s="1168"/>
      <c r="G1" s="1168"/>
      <c r="H1" s="1168"/>
      <c r="I1" s="1168"/>
      <c r="J1" s="1168"/>
    </row>
    <row r="2" spans="1:10" ht="15.75" x14ac:dyDescent="0.25">
      <c r="A2" s="1042"/>
      <c r="B2" s="1042"/>
      <c r="C2" s="1168" t="s">
        <v>171</v>
      </c>
      <c r="D2" s="1168"/>
      <c r="E2" s="1168"/>
      <c r="F2" s="1168"/>
      <c r="G2" s="1168"/>
      <c r="H2" s="1168"/>
      <c r="I2" s="1168"/>
      <c r="J2" s="1168"/>
    </row>
    <row r="3" spans="1:10" ht="15.75" x14ac:dyDescent="0.25">
      <c r="A3" s="1042"/>
      <c r="B3" s="1042"/>
      <c r="C3" s="1169" t="s">
        <v>525</v>
      </c>
      <c r="D3" s="1169"/>
      <c r="E3" s="1169"/>
      <c r="F3" s="1169"/>
      <c r="G3" s="1169"/>
      <c r="H3" s="1169"/>
      <c r="I3" s="1169"/>
      <c r="J3" s="1169"/>
    </row>
    <row r="4" spans="1:10" x14ac:dyDescent="0.25">
      <c r="A4" s="1042"/>
      <c r="B4" s="1042"/>
      <c r="C4" s="392"/>
      <c r="D4" s="1049"/>
      <c r="E4" s="1049"/>
      <c r="F4" s="1166" t="s">
        <v>235</v>
      </c>
      <c r="G4" s="1166"/>
      <c r="H4" s="1166"/>
      <c r="I4" s="1118">
        <v>45244</v>
      </c>
      <c r="J4" s="1118"/>
    </row>
    <row r="5" spans="1:10" x14ac:dyDescent="0.25">
      <c r="A5" s="1044"/>
      <c r="B5" s="1044"/>
      <c r="C5" s="392" t="s">
        <v>173</v>
      </c>
      <c r="D5" s="1051">
        <v>1</v>
      </c>
      <c r="E5" s="1051"/>
      <c r="F5" s="1166" t="s">
        <v>236</v>
      </c>
      <c r="G5" s="1166"/>
      <c r="H5" s="1166"/>
      <c r="I5" s="1051" t="s">
        <v>174</v>
      </c>
      <c r="J5" s="1051"/>
    </row>
    <row r="7" spans="1:10" x14ac:dyDescent="0.25">
      <c r="A7" s="462" t="s">
        <v>265</v>
      </c>
      <c r="B7" s="415"/>
    </row>
    <row r="8" spans="1:10" ht="14.45" customHeight="1" x14ac:dyDescent="0.25">
      <c r="A8" s="1037" t="s">
        <v>526</v>
      </c>
      <c r="B8" s="1037"/>
      <c r="C8" s="1037"/>
      <c r="D8" s="1037"/>
    </row>
    <row r="9" spans="1:10" x14ac:dyDescent="0.25">
      <c r="A9" s="1037" t="s">
        <v>527</v>
      </c>
      <c r="B9" s="1037"/>
      <c r="C9" s="1037"/>
      <c r="D9" s="1037"/>
    </row>
    <row r="10" spans="1:10" ht="15.75" thickBot="1" x14ac:dyDescent="0.3">
      <c r="A10" s="1037" t="s">
        <v>528</v>
      </c>
      <c r="B10" s="1037"/>
      <c r="C10" s="1037"/>
      <c r="D10" s="1037"/>
    </row>
    <row r="11" spans="1:10" ht="15.75" thickBot="1" x14ac:dyDescent="0.3">
      <c r="F11" s="1396" t="s">
        <v>529</v>
      </c>
      <c r="G11" s="1397"/>
      <c r="H11" s="1398"/>
      <c r="I11" s="1399" t="s">
        <v>530</v>
      </c>
      <c r="J11" s="1400"/>
    </row>
    <row r="12" spans="1:10" x14ac:dyDescent="0.25">
      <c r="A12" s="1186" t="s">
        <v>203</v>
      </c>
      <c r="B12" s="1186" t="s">
        <v>204</v>
      </c>
      <c r="C12" s="1186" t="s">
        <v>531</v>
      </c>
      <c r="D12" s="1186" t="s">
        <v>532</v>
      </c>
      <c r="E12" s="1186" t="s">
        <v>533</v>
      </c>
      <c r="F12" s="1403" t="s">
        <v>211</v>
      </c>
      <c r="G12" s="1404"/>
      <c r="H12" s="1404"/>
      <c r="I12" s="1404"/>
      <c r="J12" s="1405"/>
    </row>
    <row r="13" spans="1:10" ht="15.75" thickBot="1" x14ac:dyDescent="0.3">
      <c r="A13" s="1035"/>
      <c r="B13" s="1035"/>
      <c r="C13" s="1035"/>
      <c r="D13" s="1035"/>
      <c r="E13" s="1035"/>
      <c r="F13" s="1406"/>
      <c r="G13" s="1407"/>
      <c r="H13" s="1407"/>
      <c r="I13" s="1407"/>
      <c r="J13" s="1408"/>
    </row>
    <row r="14" spans="1:10" ht="21.75" customHeight="1" x14ac:dyDescent="0.25">
      <c r="A14" s="674">
        <v>45761.364583333336</v>
      </c>
      <c r="B14" s="103" t="s">
        <v>214</v>
      </c>
      <c r="C14" s="675">
        <v>3.9E-2</v>
      </c>
      <c r="D14" s="675">
        <v>0.04</v>
      </c>
      <c r="E14" s="705">
        <f>IF(C14="","",((2.497*C14)+(4.118*D14)))</f>
        <v>0.26210299999999997</v>
      </c>
      <c r="F14" s="1401">
        <f>IF(E14="","",E14/26.5)</f>
        <v>9.8906792452830173E-3</v>
      </c>
      <c r="G14" s="1401"/>
      <c r="H14" s="1401"/>
      <c r="I14" s="1409"/>
      <c r="J14" s="1409"/>
    </row>
    <row r="15" spans="1:10" ht="21.75" customHeight="1" x14ac:dyDescent="0.25">
      <c r="A15" s="674">
        <v>45761.365972222222</v>
      </c>
      <c r="B15" s="111" t="s">
        <v>215</v>
      </c>
      <c r="C15" s="675">
        <v>0.10199999999999999</v>
      </c>
      <c r="D15" s="675">
        <v>0.05</v>
      </c>
      <c r="E15" s="705">
        <f t="shared" ref="E15:E37" si="0">IF(C15="","",((2.497*C15)+(4.118*D15)))</f>
        <v>0.460594</v>
      </c>
      <c r="F15" s="1401">
        <f t="shared" ref="F15:F37" si="1">IF(E15="","",E15/26.5)</f>
        <v>1.7380905660377359E-2</v>
      </c>
      <c r="G15" s="1401"/>
      <c r="H15" s="1401"/>
      <c r="I15" s="1402"/>
      <c r="J15" s="1402"/>
    </row>
    <row r="16" spans="1:10" ht="21.75" customHeight="1" x14ac:dyDescent="0.25">
      <c r="A16" s="674">
        <v>45761.365972222222</v>
      </c>
      <c r="B16" s="111" t="s">
        <v>219</v>
      </c>
      <c r="C16" s="675">
        <v>1.004</v>
      </c>
      <c r="D16" s="675">
        <v>0.06</v>
      </c>
      <c r="E16" s="705">
        <f t="shared" si="0"/>
        <v>2.7540679999999997</v>
      </c>
      <c r="F16" s="1401">
        <f t="shared" si="1"/>
        <v>0.10392709433962263</v>
      </c>
      <c r="G16" s="1401"/>
      <c r="H16" s="1401"/>
      <c r="I16" s="1402"/>
      <c r="J16" s="1402"/>
    </row>
    <row r="17" spans="1:10" ht="21.75" customHeight="1" x14ac:dyDescent="0.25">
      <c r="A17" s="674">
        <v>45761.365972222222</v>
      </c>
      <c r="B17" s="111" t="s">
        <v>223</v>
      </c>
      <c r="C17" s="675">
        <v>1.018</v>
      </c>
      <c r="D17" s="675">
        <v>7.0000000000000007E-2</v>
      </c>
      <c r="E17" s="705">
        <f t="shared" si="0"/>
        <v>2.830206</v>
      </c>
      <c r="F17" s="1401">
        <f t="shared" si="1"/>
        <v>0.10680022641509435</v>
      </c>
      <c r="G17" s="1401"/>
      <c r="H17" s="1401"/>
      <c r="I17" s="1402"/>
      <c r="J17" s="1402"/>
    </row>
    <row r="18" spans="1:10" ht="21.75" customHeight="1" x14ac:dyDescent="0.25">
      <c r="A18" s="674">
        <v>45761.365972222222</v>
      </c>
      <c r="B18" s="104" t="s">
        <v>56</v>
      </c>
      <c r="C18" s="675">
        <v>1.042</v>
      </c>
      <c r="D18" s="675">
        <v>0.08</v>
      </c>
      <c r="E18" s="705">
        <f t="shared" si="0"/>
        <v>2.931314</v>
      </c>
      <c r="F18" s="1401">
        <f t="shared" si="1"/>
        <v>0.11061562264150944</v>
      </c>
      <c r="G18" s="1401"/>
      <c r="H18" s="1401"/>
      <c r="I18" s="1402"/>
      <c r="J18" s="1402"/>
    </row>
    <row r="19" spans="1:10" ht="21.75" customHeight="1" x14ac:dyDescent="0.25">
      <c r="A19" s="674">
        <v>45761.365972222222</v>
      </c>
      <c r="B19" s="104" t="s">
        <v>60</v>
      </c>
      <c r="C19" s="675">
        <v>2.84</v>
      </c>
      <c r="D19" s="675">
        <v>0.09</v>
      </c>
      <c r="E19" s="705">
        <f t="shared" si="0"/>
        <v>7.4620999999999986</v>
      </c>
      <c r="F19" s="1401">
        <f t="shared" si="1"/>
        <v>0.28158867924528297</v>
      </c>
      <c r="G19" s="1401"/>
      <c r="H19" s="1401"/>
      <c r="I19" s="1402"/>
      <c r="J19" s="1402"/>
    </row>
    <row r="20" spans="1:10" ht="21.75" customHeight="1" x14ac:dyDescent="0.25">
      <c r="A20" s="674">
        <v>45761.365972222222</v>
      </c>
      <c r="B20" s="104" t="s">
        <v>63</v>
      </c>
      <c r="C20" s="675">
        <v>3.04</v>
      </c>
      <c r="D20" s="675">
        <v>0.1</v>
      </c>
      <c r="E20" s="705">
        <f t="shared" si="0"/>
        <v>8.0026799999999998</v>
      </c>
      <c r="F20" s="1401">
        <f t="shared" si="1"/>
        <v>0.30198792452830187</v>
      </c>
      <c r="G20" s="1401"/>
      <c r="H20" s="1401"/>
      <c r="I20" s="1402"/>
      <c r="J20" s="1402"/>
    </row>
    <row r="21" spans="1:10" ht="21.75" customHeight="1" x14ac:dyDescent="0.25">
      <c r="A21" s="674">
        <v>45761.365972222222</v>
      </c>
      <c r="B21" s="104" t="s">
        <v>66</v>
      </c>
      <c r="C21" s="675">
        <v>3.24</v>
      </c>
      <c r="D21" s="675">
        <v>0.11</v>
      </c>
      <c r="E21" s="705">
        <f t="shared" si="0"/>
        <v>8.5432600000000001</v>
      </c>
      <c r="F21" s="1401">
        <f t="shared" si="1"/>
        <v>0.32238716981132076</v>
      </c>
      <c r="G21" s="1401"/>
      <c r="H21" s="1401"/>
      <c r="I21" s="1402"/>
      <c r="J21" s="1402"/>
    </row>
    <row r="22" spans="1:10" ht="21.75" customHeight="1" x14ac:dyDescent="0.25">
      <c r="A22" s="674">
        <v>45761.365972222222</v>
      </c>
      <c r="B22" s="104" t="s">
        <v>68</v>
      </c>
      <c r="C22" s="675">
        <v>3.44</v>
      </c>
      <c r="D22" s="675">
        <v>0.12</v>
      </c>
      <c r="E22" s="705">
        <f t="shared" si="0"/>
        <v>9.0838400000000004</v>
      </c>
      <c r="F22" s="1401">
        <f t="shared" si="1"/>
        <v>0.34278641509433966</v>
      </c>
      <c r="G22" s="1401"/>
      <c r="H22" s="1401"/>
      <c r="I22" s="1402"/>
      <c r="J22" s="1402"/>
    </row>
    <row r="23" spans="1:10" ht="21.75" customHeight="1" x14ac:dyDescent="0.25">
      <c r="A23" s="674">
        <v>45761.365972222222</v>
      </c>
      <c r="B23" s="104" t="s">
        <v>71</v>
      </c>
      <c r="C23" s="675">
        <v>3.64</v>
      </c>
      <c r="D23" s="675">
        <v>0.13</v>
      </c>
      <c r="E23" s="705">
        <f t="shared" si="0"/>
        <v>9.6244199999999989</v>
      </c>
      <c r="F23" s="1401">
        <f t="shared" si="1"/>
        <v>0.36318566037735844</v>
      </c>
      <c r="G23" s="1401"/>
      <c r="H23" s="1401"/>
      <c r="I23" s="1402"/>
      <c r="J23" s="1402"/>
    </row>
    <row r="24" spans="1:10" ht="21.75" customHeight="1" x14ac:dyDescent="0.25">
      <c r="A24" s="674">
        <v>45761.365972222222</v>
      </c>
      <c r="B24" s="104" t="s">
        <v>73</v>
      </c>
      <c r="C24" s="675">
        <v>7.68</v>
      </c>
      <c r="D24" s="675">
        <v>0.14000000000000001</v>
      </c>
      <c r="E24" s="705">
        <f t="shared" si="0"/>
        <v>19.753479999999996</v>
      </c>
      <c r="F24" s="1401">
        <f t="shared" si="1"/>
        <v>0.74541433962264136</v>
      </c>
      <c r="G24" s="1401"/>
      <c r="H24" s="1401"/>
      <c r="I24" s="1402"/>
      <c r="J24" s="1402"/>
    </row>
    <row r="25" spans="1:10" ht="21.75" customHeight="1" x14ac:dyDescent="0.25">
      <c r="A25" s="674">
        <v>45761.365972222222</v>
      </c>
      <c r="B25" s="104" t="s">
        <v>75</v>
      </c>
      <c r="C25" s="675">
        <v>8.08</v>
      </c>
      <c r="D25" s="675">
        <v>0.15</v>
      </c>
      <c r="E25" s="705">
        <f t="shared" si="0"/>
        <v>20.79346</v>
      </c>
      <c r="F25" s="1401">
        <f t="shared" si="1"/>
        <v>0.78465886792452832</v>
      </c>
      <c r="G25" s="1401"/>
      <c r="H25" s="1401"/>
      <c r="I25" s="1402"/>
      <c r="J25" s="1402"/>
    </row>
    <row r="26" spans="1:10" ht="21.75" customHeight="1" x14ac:dyDescent="0.25">
      <c r="A26" s="674">
        <v>45761.365972222222</v>
      </c>
      <c r="B26" s="104" t="s">
        <v>78</v>
      </c>
      <c r="C26" s="675">
        <v>8.48</v>
      </c>
      <c r="D26" s="675">
        <v>0.16</v>
      </c>
      <c r="E26" s="705">
        <f t="shared" si="0"/>
        <v>21.83344</v>
      </c>
      <c r="F26" s="1401">
        <f t="shared" si="1"/>
        <v>0.82390339622641506</v>
      </c>
      <c r="G26" s="1401"/>
      <c r="H26" s="1401"/>
      <c r="I26" s="1402"/>
      <c r="J26" s="1402"/>
    </row>
    <row r="27" spans="1:10" ht="21.75" customHeight="1" x14ac:dyDescent="0.25">
      <c r="A27" s="674">
        <v>45761.365972222222</v>
      </c>
      <c r="B27" s="104" t="s">
        <v>81</v>
      </c>
      <c r="C27" s="675">
        <v>8.8800000000000008</v>
      </c>
      <c r="D27" s="675">
        <v>0.17</v>
      </c>
      <c r="E27" s="705">
        <f t="shared" si="0"/>
        <v>22.873420000000003</v>
      </c>
      <c r="F27" s="1401">
        <f t="shared" si="1"/>
        <v>0.86314792452830202</v>
      </c>
      <c r="G27" s="1401"/>
      <c r="H27" s="1401"/>
      <c r="I27" s="1402"/>
      <c r="J27" s="1402"/>
    </row>
    <row r="28" spans="1:10" ht="21.75" customHeight="1" x14ac:dyDescent="0.25">
      <c r="A28" s="674">
        <v>45761.365972222222</v>
      </c>
      <c r="B28" s="104" t="s">
        <v>83</v>
      </c>
      <c r="C28" s="675">
        <v>9.2799999999999994</v>
      </c>
      <c r="D28" s="675">
        <v>0.18</v>
      </c>
      <c r="E28" s="705">
        <f t="shared" si="0"/>
        <v>23.913399999999999</v>
      </c>
      <c r="F28" s="1401">
        <f t="shared" si="1"/>
        <v>0.90239245283018865</v>
      </c>
      <c r="G28" s="1401"/>
      <c r="H28" s="1401"/>
      <c r="I28" s="1402"/>
      <c r="J28" s="1402"/>
    </row>
    <row r="29" spans="1:10" ht="21.75" customHeight="1" x14ac:dyDescent="0.25">
      <c r="A29" s="674">
        <v>45761.365972222222</v>
      </c>
      <c r="B29" s="104" t="s">
        <v>85</v>
      </c>
      <c r="C29" s="675">
        <v>9.68</v>
      </c>
      <c r="D29" s="675">
        <v>0.19</v>
      </c>
      <c r="E29" s="705">
        <f t="shared" si="0"/>
        <v>24.953379999999996</v>
      </c>
      <c r="F29" s="1401">
        <f t="shared" si="1"/>
        <v>0.94163698113207528</v>
      </c>
      <c r="G29" s="1401"/>
      <c r="H29" s="1401"/>
      <c r="I29" s="1402"/>
      <c r="J29" s="1402"/>
    </row>
    <row r="30" spans="1:10" ht="21.75" customHeight="1" x14ac:dyDescent="0.25">
      <c r="A30" s="674">
        <v>45761.365972222222</v>
      </c>
      <c r="B30" s="104" t="s">
        <v>87</v>
      </c>
      <c r="C30" s="675">
        <v>5.04</v>
      </c>
      <c r="D30" s="675">
        <v>0.2</v>
      </c>
      <c r="E30" s="705">
        <f t="shared" si="0"/>
        <v>13.408480000000001</v>
      </c>
      <c r="F30" s="1401">
        <f t="shared" si="1"/>
        <v>0.50598037735849055</v>
      </c>
      <c r="G30" s="1401"/>
      <c r="H30" s="1401"/>
      <c r="I30" s="1402"/>
      <c r="J30" s="1402"/>
    </row>
    <row r="31" spans="1:10" ht="21.75" customHeight="1" x14ac:dyDescent="0.25">
      <c r="A31" s="674">
        <v>45761.365972222222</v>
      </c>
      <c r="B31" s="104" t="s">
        <v>89</v>
      </c>
      <c r="C31" s="675">
        <v>5.24</v>
      </c>
      <c r="D31" s="675">
        <v>0.21</v>
      </c>
      <c r="E31" s="705">
        <f t="shared" si="0"/>
        <v>13.949059999999999</v>
      </c>
      <c r="F31" s="1401">
        <f t="shared" si="1"/>
        <v>0.52637962264150939</v>
      </c>
      <c r="G31" s="1401"/>
      <c r="H31" s="1401"/>
      <c r="I31" s="1402"/>
      <c r="J31" s="1402"/>
    </row>
    <row r="32" spans="1:10" ht="21.75" customHeight="1" x14ac:dyDescent="0.25">
      <c r="A32" s="674">
        <v>45761.365972222222</v>
      </c>
      <c r="B32" s="104" t="s">
        <v>91</v>
      </c>
      <c r="C32" s="675">
        <v>5.44</v>
      </c>
      <c r="D32" s="675">
        <v>0.22</v>
      </c>
      <c r="E32" s="705">
        <f t="shared" si="0"/>
        <v>14.489640000000001</v>
      </c>
      <c r="F32" s="1401">
        <f t="shared" si="1"/>
        <v>0.54677886792452834</v>
      </c>
      <c r="G32" s="1401"/>
      <c r="H32" s="1401"/>
      <c r="I32" s="1402"/>
      <c r="J32" s="1402"/>
    </row>
    <row r="33" spans="1:10" ht="21.75" customHeight="1" x14ac:dyDescent="0.25">
      <c r="A33" s="674">
        <v>45761.365972222222</v>
      </c>
      <c r="B33" s="104" t="s">
        <v>93</v>
      </c>
      <c r="C33" s="675">
        <v>5.64</v>
      </c>
      <c r="D33" s="675">
        <v>0.23</v>
      </c>
      <c r="E33" s="705">
        <f t="shared" si="0"/>
        <v>15.03022</v>
      </c>
      <c r="F33" s="1401">
        <f t="shared" si="1"/>
        <v>0.56717811320754719</v>
      </c>
      <c r="G33" s="1401"/>
      <c r="H33" s="1401"/>
      <c r="I33" s="1402"/>
      <c r="J33" s="1402"/>
    </row>
    <row r="34" spans="1:10" ht="21.75" customHeight="1" x14ac:dyDescent="0.25">
      <c r="A34" s="674">
        <v>45761.365972222222</v>
      </c>
      <c r="B34" s="104" t="s">
        <v>95</v>
      </c>
      <c r="C34" s="675">
        <v>5.84</v>
      </c>
      <c r="D34" s="675">
        <v>0.24</v>
      </c>
      <c r="E34" s="705">
        <f t="shared" si="0"/>
        <v>15.570799999999998</v>
      </c>
      <c r="F34" s="1401">
        <f t="shared" si="1"/>
        <v>0.58757735849056603</v>
      </c>
      <c r="G34" s="1401"/>
      <c r="H34" s="1401"/>
      <c r="I34" s="1402"/>
      <c r="J34" s="1402"/>
    </row>
    <row r="35" spans="1:10" ht="21.75" customHeight="1" x14ac:dyDescent="0.25">
      <c r="A35" s="674">
        <v>45761.365972222222</v>
      </c>
      <c r="B35" s="104" t="s">
        <v>97</v>
      </c>
      <c r="C35" s="675">
        <v>6.04</v>
      </c>
      <c r="D35" s="675">
        <v>0.25</v>
      </c>
      <c r="E35" s="705">
        <f t="shared" si="0"/>
        <v>16.11138</v>
      </c>
      <c r="F35" s="1401">
        <f t="shared" si="1"/>
        <v>0.60797660377358498</v>
      </c>
      <c r="G35" s="1401"/>
      <c r="H35" s="1401"/>
      <c r="I35" s="1402"/>
      <c r="J35" s="1402"/>
    </row>
    <row r="36" spans="1:10" ht="21.75" customHeight="1" x14ac:dyDescent="0.25">
      <c r="A36" s="674">
        <v>45761.365972222222</v>
      </c>
      <c r="B36" s="104" t="s">
        <v>99</v>
      </c>
      <c r="C36" s="675">
        <v>6.24</v>
      </c>
      <c r="D36" s="675">
        <v>0.26</v>
      </c>
      <c r="E36" s="705">
        <f t="shared" si="0"/>
        <v>16.651959999999999</v>
      </c>
      <c r="F36" s="1401">
        <f t="shared" si="1"/>
        <v>0.62837584905660371</v>
      </c>
      <c r="G36" s="1401"/>
      <c r="H36" s="1401"/>
      <c r="I36" s="1402"/>
      <c r="J36" s="1402"/>
    </row>
    <row r="37" spans="1:10" ht="21.75" customHeight="1" x14ac:dyDescent="0.25">
      <c r="A37" s="674">
        <v>45761.365972222222</v>
      </c>
      <c r="B37" s="104" t="s">
        <v>101</v>
      </c>
      <c r="C37" s="675">
        <v>6.44</v>
      </c>
      <c r="D37" s="675">
        <v>0.27</v>
      </c>
      <c r="E37" s="705">
        <f t="shared" si="0"/>
        <v>17.192540000000001</v>
      </c>
      <c r="F37" s="1401">
        <f t="shared" si="1"/>
        <v>0.64877509433962266</v>
      </c>
      <c r="G37" s="1401"/>
      <c r="H37" s="1401"/>
      <c r="I37" s="1402"/>
      <c r="J37" s="1402"/>
    </row>
  </sheetData>
  <mergeCells count="69">
    <mergeCell ref="F34:H34"/>
    <mergeCell ref="I34:J34"/>
    <mergeCell ref="F31:H31"/>
    <mergeCell ref="I31:J31"/>
    <mergeCell ref="F32:H32"/>
    <mergeCell ref="I32:J32"/>
    <mergeCell ref="F33:H33"/>
    <mergeCell ref="I33:J33"/>
    <mergeCell ref="F28:H28"/>
    <mergeCell ref="I28:J28"/>
    <mergeCell ref="F29:H29"/>
    <mergeCell ref="I29:J29"/>
    <mergeCell ref="F30:H30"/>
    <mergeCell ref="I30:J30"/>
    <mergeCell ref="F25:H25"/>
    <mergeCell ref="I25:J25"/>
    <mergeCell ref="F26:H26"/>
    <mergeCell ref="I26:J26"/>
    <mergeCell ref="F27:H27"/>
    <mergeCell ref="I27:J27"/>
    <mergeCell ref="F22:H22"/>
    <mergeCell ref="I22:J22"/>
    <mergeCell ref="F23:H23"/>
    <mergeCell ref="I23:J23"/>
    <mergeCell ref="F24:H24"/>
    <mergeCell ref="I24:J24"/>
    <mergeCell ref="I19:J19"/>
    <mergeCell ref="F20:H20"/>
    <mergeCell ref="I20:J20"/>
    <mergeCell ref="F21:H21"/>
    <mergeCell ref="I21:J21"/>
    <mergeCell ref="F19:H19"/>
    <mergeCell ref="F12:J13"/>
    <mergeCell ref="F14:H14"/>
    <mergeCell ref="I14:J14"/>
    <mergeCell ref="A1:B5"/>
    <mergeCell ref="C1:J1"/>
    <mergeCell ref="C2:J2"/>
    <mergeCell ref="C3:J3"/>
    <mergeCell ref="D4:E4"/>
    <mergeCell ref="F4:H4"/>
    <mergeCell ref="I4:J4"/>
    <mergeCell ref="D5:E5"/>
    <mergeCell ref="F5:H5"/>
    <mergeCell ref="I5:J5"/>
    <mergeCell ref="A12:A13"/>
    <mergeCell ref="B12:B13"/>
    <mergeCell ref="C12:C13"/>
    <mergeCell ref="D12:D13"/>
    <mergeCell ref="E12:E13"/>
    <mergeCell ref="A8:D8"/>
    <mergeCell ref="A9:D9"/>
    <mergeCell ref="A10:D10"/>
    <mergeCell ref="F11:H11"/>
    <mergeCell ref="I11:J11"/>
    <mergeCell ref="F36:H36"/>
    <mergeCell ref="I36:J36"/>
    <mergeCell ref="F37:H37"/>
    <mergeCell ref="I37:J37"/>
    <mergeCell ref="F35:H35"/>
    <mergeCell ref="I35:J35"/>
    <mergeCell ref="F15:H15"/>
    <mergeCell ref="I15:J15"/>
    <mergeCell ref="F16:H16"/>
    <mergeCell ref="I16:J16"/>
    <mergeCell ref="F17:H17"/>
    <mergeCell ref="I17:J17"/>
    <mergeCell ref="F18:H18"/>
    <mergeCell ref="I18:J18"/>
  </mergeCells>
  <conditionalFormatting sqref="B15:B17">
    <cfRule type="cellIs" dxfId="28" priority="13" operator="equal">
      <formula>"MB"</formula>
    </cfRule>
    <cfRule type="cellIs" dxfId="27" priority="14" operator="equal">
      <formula>"MDL"</formula>
    </cfRule>
    <cfRule type="cellIs" dxfId="26" priority="15" operator="equal">
      <formula>"PQL"</formula>
    </cfRule>
    <cfRule type="cellIs" dxfId="25" priority="16" operator="equal">
      <formula>"LCSD"</formula>
    </cfRule>
    <cfRule type="cellIs" dxfId="24" priority="17" operator="equal">
      <formula>"LCS"</formula>
    </cfRule>
  </conditionalFormatting>
  <conditionalFormatting sqref="B18:B37">
    <cfRule type="cellIs" dxfId="23" priority="1" operator="equal">
      <formula>"LCS2"</formula>
    </cfRule>
    <cfRule type="cellIs" dxfId="22" priority="2" operator="equal">
      <formula>"MSD"</formula>
    </cfRule>
    <cfRule type="cellIs" dxfId="21" priority="3" operator="equal">
      <formula>"MB"</formula>
    </cfRule>
    <cfRule type="cellIs" dxfId="20" priority="4" operator="equal">
      <formula>"MSD"</formula>
    </cfRule>
    <cfRule type="cellIs" dxfId="19" priority="5" operator="equal">
      <formula>"MS"</formula>
    </cfRule>
    <cfRule type="cellIs" dxfId="18" priority="6" operator="equal">
      <formula>"MDL"</formula>
    </cfRule>
    <cfRule type="cellIs" dxfId="17" priority="7" operator="equal">
      <formula>"PQL"</formula>
    </cfRule>
    <cfRule type="cellIs" dxfId="16" priority="8" operator="equal">
      <formula>"LCS2"</formula>
    </cfRule>
    <cfRule type="cellIs" dxfId="15" priority="9" operator="equal">
      <formula>"LCSD"</formula>
    </cfRule>
    <cfRule type="cellIs" dxfId="14" priority="10" operator="equal">
      <formula>"LCS"</formula>
    </cfRule>
    <cfRule type="cellIs" dxfId="13" priority="11" operator="equal">
      <formula>"LCS"</formula>
    </cfRule>
    <cfRule type="cellIs" dxfId="12" priority="12" operator="equal">
      <formula>"BLANK"</formula>
    </cfRule>
  </conditionalFormatting>
  <conditionalFormatting sqref="C14:E37">
    <cfRule type="cellIs" dxfId="11" priority="18" operator="equal">
      <formula>"LCS2"</formula>
    </cfRule>
    <cfRule type="cellIs" dxfId="10" priority="19" operator="equal">
      <formula>"MSD"</formula>
    </cfRule>
    <cfRule type="cellIs" dxfId="9" priority="20" operator="equal">
      <formula>"MB"</formula>
    </cfRule>
    <cfRule type="cellIs" dxfId="8" priority="21" operator="equal">
      <formula>"MSD"</formula>
    </cfRule>
    <cfRule type="cellIs" dxfId="7" priority="22" operator="equal">
      <formula>"MS"</formula>
    </cfRule>
    <cfRule type="cellIs" dxfId="6" priority="23" operator="equal">
      <formula>"MDL"</formula>
    </cfRule>
    <cfRule type="cellIs" dxfId="5" priority="24" operator="equal">
      <formula>"PQL"</formula>
    </cfRule>
    <cfRule type="cellIs" dxfId="4" priority="25" operator="equal">
      <formula>"LCS2"</formula>
    </cfRule>
    <cfRule type="cellIs" dxfId="3" priority="26" operator="equal">
      <formula>"LCSD"</formula>
    </cfRule>
    <cfRule type="cellIs" dxfId="2" priority="27" operator="equal">
      <formula>"LCS"</formula>
    </cfRule>
    <cfRule type="cellIs" dxfId="1" priority="28" operator="equal">
      <formula>"LCS"</formula>
    </cfRule>
    <cfRule type="cellIs" dxfId="0" priority="29" operator="equal">
      <formula>"BLANK"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tabColor rgb="FF00B050"/>
  </sheetPr>
  <dimension ref="A1:R52"/>
  <sheetViews>
    <sheetView showGridLines="0" topLeftCell="A11" zoomScale="70" zoomScaleNormal="70" workbookViewId="0">
      <selection activeCell="J21" sqref="J21"/>
    </sheetView>
  </sheetViews>
  <sheetFormatPr baseColWidth="10" defaultColWidth="13.33203125" defaultRowHeight="21.75" customHeight="1" x14ac:dyDescent="0.25"/>
  <cols>
    <col min="1" max="6" width="38.6640625" style="127" customWidth="1"/>
    <col min="7" max="7" width="38.6640625" style="127" hidden="1" customWidth="1"/>
    <col min="8" max="10" width="38.6640625" style="127" customWidth="1"/>
    <col min="11" max="12" width="13.33203125" style="127" customWidth="1"/>
    <col min="13" max="13" width="19.5" style="127" customWidth="1"/>
    <col min="14" max="102" width="13.33203125" style="127" customWidth="1"/>
    <col min="103" max="16384" width="13.33203125" style="127"/>
  </cols>
  <sheetData>
    <row r="1" spans="1:18" ht="23.25" customHeight="1" x14ac:dyDescent="0.25">
      <c r="A1" s="928" t="e" vm="1">
        <v>#VALUE!</v>
      </c>
      <c r="B1" s="962"/>
      <c r="C1" s="962"/>
      <c r="D1" s="966" t="s">
        <v>170</v>
      </c>
      <c r="E1" s="927"/>
      <c r="F1" s="927"/>
      <c r="G1" s="927"/>
      <c r="H1" s="927"/>
      <c r="I1" s="927"/>
      <c r="J1" s="927"/>
    </row>
    <row r="2" spans="1:18" ht="23.25" customHeight="1" x14ac:dyDescent="0.25">
      <c r="A2" s="930"/>
      <c r="B2" s="963"/>
      <c r="C2" s="963"/>
      <c r="D2" s="966" t="s">
        <v>171</v>
      </c>
      <c r="E2" s="927"/>
      <c r="F2" s="927"/>
      <c r="G2" s="927"/>
      <c r="H2" s="927"/>
      <c r="I2" s="927"/>
      <c r="J2" s="927"/>
    </row>
    <row r="3" spans="1:18" ht="23.25" customHeight="1" x14ac:dyDescent="0.25">
      <c r="A3" s="930"/>
      <c r="B3" s="963"/>
      <c r="C3" s="963"/>
      <c r="D3" s="965" t="s">
        <v>234</v>
      </c>
      <c r="E3" s="927"/>
      <c r="F3" s="927"/>
      <c r="G3" s="927"/>
      <c r="H3" s="927"/>
      <c r="I3" s="927"/>
      <c r="J3" s="927"/>
    </row>
    <row r="4" spans="1:18" ht="23.25" customHeight="1" x14ac:dyDescent="0.25">
      <c r="A4" s="930"/>
      <c r="B4" s="963"/>
      <c r="C4" s="963"/>
      <c r="D4" s="128"/>
      <c r="E4" s="128"/>
      <c r="F4" s="952" t="s">
        <v>235</v>
      </c>
      <c r="G4" s="927"/>
      <c r="H4" s="927"/>
      <c r="I4" s="955">
        <v>45244</v>
      </c>
      <c r="J4" s="927"/>
    </row>
    <row r="5" spans="1:18" ht="23.25" customHeight="1" x14ac:dyDescent="0.25">
      <c r="A5" s="932"/>
      <c r="B5" s="964"/>
      <c r="C5" s="964"/>
      <c r="D5" s="129" t="s">
        <v>173</v>
      </c>
      <c r="E5" s="130">
        <v>1</v>
      </c>
      <c r="F5" s="952" t="s">
        <v>236</v>
      </c>
      <c r="G5" s="927"/>
      <c r="H5" s="927"/>
      <c r="I5" s="953" t="s">
        <v>174</v>
      </c>
      <c r="J5" s="927"/>
    </row>
    <row r="6" spans="1:18" ht="15" customHeight="1" x14ac:dyDescent="0.25">
      <c r="A6" s="969" t="s">
        <v>176</v>
      </c>
      <c r="B6" s="950" t="s">
        <v>177</v>
      </c>
      <c r="C6" s="951"/>
      <c r="D6" s="131"/>
      <c r="E6" s="132"/>
      <c r="F6" s="132"/>
      <c r="G6" s="132"/>
      <c r="H6" s="132"/>
      <c r="I6" s="132"/>
      <c r="J6" s="132"/>
    </row>
    <row r="7" spans="1:18" ht="15" customHeight="1" x14ac:dyDescent="0.25">
      <c r="A7" s="951"/>
      <c r="B7" s="133" t="s">
        <v>237</v>
      </c>
      <c r="C7" s="131"/>
      <c r="D7" s="131"/>
      <c r="E7" s="134"/>
      <c r="F7" s="132"/>
      <c r="G7" s="135"/>
      <c r="H7" s="135"/>
      <c r="I7" s="132"/>
      <c r="J7" s="132"/>
      <c r="M7" s="66" t="s">
        <v>175</v>
      </c>
    </row>
    <row r="8" spans="1:18" ht="13.9" customHeight="1" x14ac:dyDescent="0.25">
      <c r="A8" s="136"/>
      <c r="B8" s="950" t="s">
        <v>238</v>
      </c>
      <c r="C8" s="951"/>
      <c r="D8" s="133"/>
      <c r="E8" s="137"/>
      <c r="F8" s="132"/>
      <c r="G8" s="132"/>
      <c r="H8" s="132"/>
      <c r="I8" s="138"/>
      <c r="J8" s="139" t="s">
        <v>216</v>
      </c>
    </row>
    <row r="9" spans="1:18" ht="13.9" customHeight="1" x14ac:dyDescent="0.25">
      <c r="A9" s="140"/>
      <c r="B9" s="950" t="s">
        <v>239</v>
      </c>
      <c r="C9" s="951"/>
      <c r="F9" s="141"/>
      <c r="G9" s="141"/>
      <c r="H9" s="141"/>
      <c r="I9" s="142" t="s">
        <v>240</v>
      </c>
      <c r="J9" s="143"/>
    </row>
    <row r="10" spans="1:18" ht="15.75" customHeight="1" x14ac:dyDescent="0.25">
      <c r="A10" s="140"/>
      <c r="B10" s="950" t="s">
        <v>241</v>
      </c>
      <c r="C10" s="951"/>
      <c r="F10" s="141"/>
      <c r="G10" s="141"/>
      <c r="H10" s="141"/>
      <c r="I10" s="144" t="s">
        <v>242</v>
      </c>
      <c r="J10" s="145"/>
      <c r="Q10" s="146"/>
      <c r="R10" s="147"/>
    </row>
    <row r="11" spans="1:18" ht="30.75" customHeight="1" x14ac:dyDescent="0.25">
      <c r="A11" s="140"/>
      <c r="F11" s="141"/>
      <c r="G11" s="141"/>
      <c r="H11" s="141"/>
      <c r="I11" s="148" t="s">
        <v>243</v>
      </c>
      <c r="J11" s="145"/>
      <c r="Q11" s="146"/>
      <c r="R11" s="147"/>
    </row>
    <row r="12" spans="1:18" ht="15.75" customHeight="1" x14ac:dyDescent="0.25">
      <c r="A12" s="140"/>
      <c r="B12" s="142" t="s">
        <v>178</v>
      </c>
      <c r="C12" s="143" t="s">
        <v>244</v>
      </c>
      <c r="F12" s="141"/>
      <c r="G12" s="141"/>
      <c r="H12" s="141"/>
      <c r="I12" s="148" t="s">
        <v>245</v>
      </c>
      <c r="J12" s="145"/>
      <c r="Q12" s="146"/>
      <c r="R12" s="147"/>
    </row>
    <row r="13" spans="1:18" ht="15.75" customHeight="1" x14ac:dyDescent="0.25">
      <c r="A13" s="140"/>
      <c r="B13" s="144" t="s">
        <v>184</v>
      </c>
      <c r="C13" s="145" t="s">
        <v>246</v>
      </c>
      <c r="F13" s="141"/>
      <c r="G13" s="141"/>
      <c r="H13" s="141"/>
      <c r="I13" s="148" t="s">
        <v>247</v>
      </c>
      <c r="J13" s="145"/>
      <c r="Q13" s="146"/>
      <c r="R13" s="147"/>
    </row>
    <row r="14" spans="1:18" ht="15.75" customHeight="1" thickBot="1" x14ac:dyDescent="0.3">
      <c r="A14" s="140"/>
      <c r="B14" s="144" t="s">
        <v>248</v>
      </c>
      <c r="C14" s="149">
        <v>2323443000001</v>
      </c>
      <c r="E14" s="150" t="s">
        <v>192</v>
      </c>
      <c r="F14" s="150" t="s">
        <v>193</v>
      </c>
      <c r="G14" s="141"/>
      <c r="H14" s="141"/>
      <c r="I14" s="151" t="s">
        <v>249</v>
      </c>
      <c r="J14" s="152"/>
    </row>
    <row r="15" spans="1:18" ht="15.75" customHeight="1" thickTop="1" x14ac:dyDescent="0.25">
      <c r="A15" s="140"/>
      <c r="B15" s="153" t="s">
        <v>250</v>
      </c>
      <c r="C15" s="149">
        <v>233352613347</v>
      </c>
      <c r="E15" s="154">
        <v>4</v>
      </c>
      <c r="F15" s="155">
        <v>4.01</v>
      </c>
      <c r="G15" s="141"/>
      <c r="H15" s="141"/>
      <c r="I15" s="156"/>
      <c r="J15" s="157" t="s">
        <v>251</v>
      </c>
    </row>
    <row r="16" spans="1:18" ht="15" customHeight="1" x14ac:dyDescent="0.25">
      <c r="A16" s="140"/>
      <c r="E16" s="158">
        <v>7</v>
      </c>
      <c r="F16" s="159">
        <v>7.05</v>
      </c>
      <c r="G16" s="141"/>
      <c r="H16" s="141"/>
      <c r="I16" s="156"/>
      <c r="J16" s="160"/>
    </row>
    <row r="17" spans="1:14" ht="15.75" customHeight="1" thickBot="1" x14ac:dyDescent="0.3">
      <c r="A17" s="954" t="s">
        <v>252</v>
      </c>
      <c r="B17" s="920"/>
      <c r="E17" s="158">
        <v>10</v>
      </c>
      <c r="F17" s="159">
        <v>10.06</v>
      </c>
      <c r="G17" s="141"/>
      <c r="H17" s="141"/>
      <c r="I17" s="156"/>
      <c r="J17" s="160"/>
    </row>
    <row r="18" spans="1:14" ht="15.75" customHeight="1" thickTop="1" thickBot="1" x14ac:dyDescent="0.3">
      <c r="A18" s="161" t="s">
        <v>138</v>
      </c>
      <c r="B18" s="162"/>
      <c r="F18" s="141"/>
      <c r="G18" s="141"/>
      <c r="H18" s="141"/>
      <c r="I18" s="156"/>
      <c r="J18" s="160"/>
      <c r="M18" s="86" t="s">
        <v>254</v>
      </c>
      <c r="N18" s="86"/>
    </row>
    <row r="19" spans="1:14" ht="18" customHeight="1" thickBot="1" x14ac:dyDescent="0.3">
      <c r="A19" s="967" t="s">
        <v>255</v>
      </c>
      <c r="B19" s="960" t="s">
        <v>204</v>
      </c>
      <c r="C19" s="971" t="s">
        <v>256</v>
      </c>
      <c r="D19" s="956" t="s">
        <v>257</v>
      </c>
      <c r="E19" s="956" t="s">
        <v>258</v>
      </c>
      <c r="F19" s="970" t="s">
        <v>259</v>
      </c>
      <c r="G19" s="958" t="s">
        <v>260</v>
      </c>
      <c r="H19" s="968" t="s">
        <v>260</v>
      </c>
      <c r="I19" s="961" t="s">
        <v>211</v>
      </c>
      <c r="J19" s="941"/>
      <c r="M19" s="99" t="s">
        <v>202</v>
      </c>
      <c r="N19" s="163">
        <v>1</v>
      </c>
    </row>
    <row r="20" spans="1:14" ht="30" customHeight="1" thickBot="1" x14ac:dyDescent="0.3">
      <c r="A20" s="916"/>
      <c r="B20" s="957"/>
      <c r="C20" s="957"/>
      <c r="D20" s="957"/>
      <c r="E20" s="957"/>
      <c r="F20" s="942"/>
      <c r="G20" s="959"/>
      <c r="H20" s="945"/>
      <c r="I20" s="942"/>
      <c r="J20" s="943"/>
      <c r="M20" s="99" t="s">
        <v>212</v>
      </c>
      <c r="N20" s="163">
        <v>3</v>
      </c>
    </row>
    <row r="21" spans="1:14" s="175" customFormat="1" ht="30" customHeight="1" x14ac:dyDescent="0.25">
      <c r="A21" s="164">
        <v>45727.614583333343</v>
      </c>
      <c r="B21" s="165" t="s">
        <v>237</v>
      </c>
      <c r="C21" s="166">
        <v>100</v>
      </c>
      <c r="D21" s="167">
        <v>0.35</v>
      </c>
      <c r="E21" s="168">
        <v>2.0969999999999999E-2</v>
      </c>
      <c r="F21" s="169" t="s">
        <v>253</v>
      </c>
      <c r="G21" s="170">
        <f t="shared" ref="G21:G45" si="0">IF(A21="","",IF((((D21)*E21*50000/C21))&lt;3,"3,00 U",((((D21)*E21*50000/C21)))))</f>
        <v>3.6697499999999996</v>
      </c>
      <c r="H21" s="171" t="str">
        <f t="shared" ref="H21:H45" si="1">IF(A21="","",IF(G21&lt;4.99,G21&amp;" I",G21))</f>
        <v>3,66975 I</v>
      </c>
      <c r="I21" s="172"/>
      <c r="J21" s="173" t="s">
        <v>261</v>
      </c>
      <c r="K21" s="174"/>
      <c r="M21" s="99" t="s">
        <v>213</v>
      </c>
      <c r="N21" s="163">
        <v>5</v>
      </c>
    </row>
    <row r="22" spans="1:14" s="175" customFormat="1" ht="30" customHeight="1" x14ac:dyDescent="0.25">
      <c r="A22" s="164">
        <v>45728.615972222222</v>
      </c>
      <c r="B22" s="176" t="s">
        <v>215</v>
      </c>
      <c r="C22" s="166">
        <v>100</v>
      </c>
      <c r="D22" s="167">
        <v>4.75</v>
      </c>
      <c r="E22" s="168">
        <v>2.0969999999999999E-2</v>
      </c>
      <c r="F22" s="177" t="s">
        <v>253</v>
      </c>
      <c r="G22" s="170">
        <f t="shared" si="0"/>
        <v>49.803750000000001</v>
      </c>
      <c r="H22" s="171">
        <f t="shared" si="1"/>
        <v>49.803750000000001</v>
      </c>
      <c r="I22" s="178"/>
      <c r="J22" s="173" t="s">
        <v>262</v>
      </c>
      <c r="K22" s="179"/>
    </row>
    <row r="23" spans="1:14" s="175" customFormat="1" ht="30" customHeight="1" x14ac:dyDescent="0.25">
      <c r="A23" s="164">
        <v>45728.615972222222</v>
      </c>
      <c r="B23" s="176" t="s">
        <v>217</v>
      </c>
      <c r="C23" s="166">
        <v>100</v>
      </c>
      <c r="D23" s="167">
        <v>10</v>
      </c>
      <c r="E23" s="168">
        <v>2.0969999999999999E-2</v>
      </c>
      <c r="F23" s="177" t="s">
        <v>253</v>
      </c>
      <c r="G23" s="170">
        <f t="shared" si="0"/>
        <v>104.85</v>
      </c>
      <c r="H23" s="171">
        <f t="shared" si="1"/>
        <v>104.85</v>
      </c>
      <c r="I23" s="178"/>
      <c r="J23" s="173" t="s">
        <v>262</v>
      </c>
    </row>
    <row r="24" spans="1:14" s="175" customFormat="1" ht="30" customHeight="1" x14ac:dyDescent="0.25">
      <c r="A24" s="164">
        <v>45728.617361111108</v>
      </c>
      <c r="B24" s="165" t="s">
        <v>56</v>
      </c>
      <c r="C24" s="166">
        <v>100</v>
      </c>
      <c r="D24" s="167">
        <v>5</v>
      </c>
      <c r="E24" s="168">
        <v>2.0969999999999999E-2</v>
      </c>
      <c r="F24" s="177" t="s">
        <v>253</v>
      </c>
      <c r="G24" s="170">
        <f t="shared" si="0"/>
        <v>52.424999999999997</v>
      </c>
      <c r="H24" s="171">
        <f t="shared" si="1"/>
        <v>52.424999999999997</v>
      </c>
      <c r="I24" s="180"/>
      <c r="J24" s="181" t="s">
        <v>262</v>
      </c>
    </row>
    <row r="25" spans="1:14" s="175" customFormat="1" ht="30" customHeight="1" x14ac:dyDescent="0.25">
      <c r="A25" s="164">
        <v>45728.618749942128</v>
      </c>
      <c r="B25" s="165" t="s">
        <v>263</v>
      </c>
      <c r="C25" s="166">
        <v>100</v>
      </c>
      <c r="D25" s="167">
        <v>4.8499999999999996</v>
      </c>
      <c r="E25" s="168">
        <v>2.0969999999999999E-2</v>
      </c>
      <c r="F25" s="177" t="s">
        <v>253</v>
      </c>
      <c r="G25" s="170">
        <f t="shared" si="0"/>
        <v>50.852249999999998</v>
      </c>
      <c r="H25" s="171">
        <f t="shared" si="1"/>
        <v>50.852249999999998</v>
      </c>
      <c r="I25" s="182"/>
      <c r="J25" s="118" t="s">
        <v>220</v>
      </c>
    </row>
    <row r="26" spans="1:14" s="175" customFormat="1" ht="30" customHeight="1" x14ac:dyDescent="0.25">
      <c r="A26" s="164">
        <v>45728.620138831022</v>
      </c>
      <c r="B26" s="165" t="s">
        <v>56</v>
      </c>
      <c r="C26" s="166">
        <v>100</v>
      </c>
      <c r="D26" s="167">
        <v>1.25</v>
      </c>
      <c r="E26" s="168">
        <v>2.0969999999999999E-2</v>
      </c>
      <c r="F26" s="177" t="s">
        <v>253</v>
      </c>
      <c r="G26" s="170">
        <f t="shared" si="0"/>
        <v>13.106249999999999</v>
      </c>
      <c r="H26" s="171">
        <f t="shared" si="1"/>
        <v>13.106249999999999</v>
      </c>
      <c r="I26" s="183"/>
      <c r="J26" s="173" t="s">
        <v>262</v>
      </c>
    </row>
    <row r="27" spans="1:14" s="175" customFormat="1" ht="30" customHeight="1" x14ac:dyDescent="0.25">
      <c r="A27" s="164">
        <v>45728.621527719908</v>
      </c>
      <c r="B27" s="165" t="s">
        <v>60</v>
      </c>
      <c r="C27" s="166">
        <v>100</v>
      </c>
      <c r="D27" s="167">
        <v>2.2000000000000002</v>
      </c>
      <c r="E27" s="168">
        <v>2.0969999999999999E-2</v>
      </c>
      <c r="F27" s="177" t="s">
        <v>253</v>
      </c>
      <c r="G27" s="170">
        <f t="shared" si="0"/>
        <v>23.067000000000004</v>
      </c>
      <c r="H27" s="171">
        <f t="shared" si="1"/>
        <v>23.067000000000004</v>
      </c>
      <c r="I27" s="182"/>
      <c r="J27" s="184"/>
    </row>
    <row r="28" spans="1:14" s="175" customFormat="1" ht="30" customHeight="1" x14ac:dyDescent="0.25">
      <c r="A28" s="164">
        <v>45728.622916608787</v>
      </c>
      <c r="B28" s="165" t="s">
        <v>63</v>
      </c>
      <c r="C28" s="166">
        <v>100</v>
      </c>
      <c r="D28" s="167">
        <v>2.35</v>
      </c>
      <c r="E28" s="168">
        <v>2.0969999999999999E-2</v>
      </c>
      <c r="F28" s="177" t="s">
        <v>253</v>
      </c>
      <c r="G28" s="170">
        <f t="shared" si="0"/>
        <v>24.639749999999999</v>
      </c>
      <c r="H28" s="171">
        <f t="shared" si="1"/>
        <v>24.639749999999999</v>
      </c>
      <c r="I28" s="183"/>
      <c r="J28" s="184"/>
    </row>
    <row r="29" spans="1:14" s="175" customFormat="1" ht="30" customHeight="1" x14ac:dyDescent="0.25">
      <c r="A29" s="164">
        <v>45728.624305497688</v>
      </c>
      <c r="B29" s="165" t="s">
        <v>66</v>
      </c>
      <c r="C29" s="166">
        <v>100</v>
      </c>
      <c r="D29" s="167">
        <v>2.4</v>
      </c>
      <c r="E29" s="168">
        <v>2.0969999999999999E-2</v>
      </c>
      <c r="F29" s="177" t="s">
        <v>253</v>
      </c>
      <c r="G29" s="170">
        <f t="shared" si="0"/>
        <v>25.164000000000001</v>
      </c>
      <c r="H29" s="171">
        <f t="shared" si="1"/>
        <v>25.164000000000001</v>
      </c>
      <c r="I29" s="182"/>
      <c r="J29" s="184"/>
    </row>
    <row r="30" spans="1:14" s="175" customFormat="1" ht="30" customHeight="1" x14ac:dyDescent="0.25">
      <c r="A30" s="164">
        <v>45728.625694386566</v>
      </c>
      <c r="B30" s="165" t="s">
        <v>68</v>
      </c>
      <c r="C30" s="166">
        <v>100</v>
      </c>
      <c r="D30" s="167">
        <v>3</v>
      </c>
      <c r="E30" s="168">
        <v>2.0969999999999999E-2</v>
      </c>
      <c r="F30" s="177" t="s">
        <v>253</v>
      </c>
      <c r="G30" s="170">
        <f t="shared" si="0"/>
        <v>31.454999999999995</v>
      </c>
      <c r="H30" s="171">
        <f t="shared" si="1"/>
        <v>31.454999999999995</v>
      </c>
      <c r="I30" s="183"/>
      <c r="J30" s="184"/>
    </row>
    <row r="31" spans="1:14" s="175" customFormat="1" ht="30" customHeight="1" x14ac:dyDescent="0.25">
      <c r="A31" s="164">
        <v>45728.62708327546</v>
      </c>
      <c r="B31" s="165" t="s">
        <v>71</v>
      </c>
      <c r="C31" s="166">
        <v>100</v>
      </c>
      <c r="D31" s="167">
        <v>3.25</v>
      </c>
      <c r="E31" s="168">
        <v>2.0969999999999999E-2</v>
      </c>
      <c r="F31" s="177" t="s">
        <v>253</v>
      </c>
      <c r="G31" s="170">
        <f t="shared" si="0"/>
        <v>34.076249999999995</v>
      </c>
      <c r="H31" s="171">
        <f t="shared" si="1"/>
        <v>34.076249999999995</v>
      </c>
      <c r="I31" s="182"/>
      <c r="J31" s="184"/>
    </row>
    <row r="32" spans="1:14" s="175" customFormat="1" ht="30" customHeight="1" x14ac:dyDescent="0.25">
      <c r="A32" s="164">
        <v>45728.628472164353</v>
      </c>
      <c r="B32" s="165" t="s">
        <v>73</v>
      </c>
      <c r="C32" s="166">
        <v>100</v>
      </c>
      <c r="D32" s="167">
        <v>3.3</v>
      </c>
      <c r="E32" s="168">
        <v>2.0969999999999999E-2</v>
      </c>
      <c r="F32" s="177" t="s">
        <v>253</v>
      </c>
      <c r="G32" s="170">
        <f t="shared" si="0"/>
        <v>34.600499999999997</v>
      </c>
      <c r="H32" s="171">
        <f t="shared" si="1"/>
        <v>34.600499999999997</v>
      </c>
      <c r="I32" s="183"/>
      <c r="J32" s="184"/>
    </row>
    <row r="33" spans="1:10" s="175" customFormat="1" ht="30" customHeight="1" x14ac:dyDescent="0.25">
      <c r="A33" s="164">
        <v>45728.629861053239</v>
      </c>
      <c r="B33" s="165" t="s">
        <v>75</v>
      </c>
      <c r="C33" s="166">
        <v>100</v>
      </c>
      <c r="D33" s="167">
        <v>4</v>
      </c>
      <c r="E33" s="168">
        <v>2.0969999999999999E-2</v>
      </c>
      <c r="F33" s="177" t="s">
        <v>253</v>
      </c>
      <c r="G33" s="170">
        <f t="shared" si="0"/>
        <v>41.94</v>
      </c>
      <c r="H33" s="171">
        <f t="shared" si="1"/>
        <v>41.94</v>
      </c>
      <c r="I33" s="182"/>
      <c r="J33" s="184"/>
    </row>
    <row r="34" spans="1:10" s="175" customFormat="1" ht="30" customHeight="1" x14ac:dyDescent="0.25">
      <c r="A34" s="164">
        <v>45728.631249826387</v>
      </c>
      <c r="B34" s="165" t="s">
        <v>78</v>
      </c>
      <c r="C34" s="166">
        <v>100</v>
      </c>
      <c r="D34" s="167">
        <v>4.2</v>
      </c>
      <c r="E34" s="168">
        <v>2.0969999999999999E-2</v>
      </c>
      <c r="F34" s="177" t="s">
        <v>253</v>
      </c>
      <c r="G34" s="170">
        <f t="shared" si="0"/>
        <v>44.036999999999999</v>
      </c>
      <c r="H34" s="171">
        <f t="shared" si="1"/>
        <v>44.036999999999999</v>
      </c>
      <c r="I34" s="183"/>
      <c r="J34" s="184"/>
    </row>
    <row r="35" spans="1:10" s="175" customFormat="1" ht="30" customHeight="1" x14ac:dyDescent="0.25">
      <c r="A35" s="164">
        <v>45728.632638657407</v>
      </c>
      <c r="B35" s="165" t="s">
        <v>81</v>
      </c>
      <c r="C35" s="166">
        <v>100</v>
      </c>
      <c r="D35" s="167">
        <v>4.0999999999999996</v>
      </c>
      <c r="E35" s="168">
        <v>2.0969999999999999E-2</v>
      </c>
      <c r="F35" s="177" t="s">
        <v>253</v>
      </c>
      <c r="G35" s="170">
        <f t="shared" si="0"/>
        <v>42.988499999999995</v>
      </c>
      <c r="H35" s="171">
        <f t="shared" si="1"/>
        <v>42.988499999999995</v>
      </c>
      <c r="I35" s="182"/>
      <c r="J35" s="184"/>
    </row>
    <row r="36" spans="1:10" s="175" customFormat="1" ht="30" customHeight="1" x14ac:dyDescent="0.25">
      <c r="A36" s="164">
        <v>45728.634027488428</v>
      </c>
      <c r="B36" s="165" t="s">
        <v>83</v>
      </c>
      <c r="C36" s="166">
        <v>100</v>
      </c>
      <c r="D36" s="167">
        <v>3.95</v>
      </c>
      <c r="E36" s="168">
        <v>2.0969999999999999E-2</v>
      </c>
      <c r="F36" s="177" t="s">
        <v>253</v>
      </c>
      <c r="G36" s="170">
        <f t="shared" si="0"/>
        <v>41.415749999999996</v>
      </c>
      <c r="H36" s="171">
        <f t="shared" si="1"/>
        <v>41.415749999999996</v>
      </c>
      <c r="I36" s="183"/>
      <c r="J36" s="184"/>
    </row>
    <row r="37" spans="1:10" s="175" customFormat="1" ht="30" customHeight="1" x14ac:dyDescent="0.25">
      <c r="A37" s="164">
        <v>45728.635416319441</v>
      </c>
      <c r="B37" s="165" t="s">
        <v>85</v>
      </c>
      <c r="C37" s="166">
        <v>100</v>
      </c>
      <c r="D37" s="167">
        <v>3.8</v>
      </c>
      <c r="E37" s="168">
        <v>2.0969999999999999E-2</v>
      </c>
      <c r="F37" s="177" t="s">
        <v>253</v>
      </c>
      <c r="G37" s="170">
        <f t="shared" si="0"/>
        <v>39.842999999999996</v>
      </c>
      <c r="H37" s="171">
        <f t="shared" si="1"/>
        <v>39.842999999999996</v>
      </c>
      <c r="I37" s="182"/>
      <c r="J37" s="184"/>
    </row>
    <row r="38" spans="1:10" s="175" customFormat="1" ht="30" customHeight="1" x14ac:dyDescent="0.25">
      <c r="A38" s="164">
        <v>45728.636805150461</v>
      </c>
      <c r="B38" s="165" t="s">
        <v>87</v>
      </c>
      <c r="C38" s="166">
        <v>100</v>
      </c>
      <c r="D38" s="167">
        <v>3.7</v>
      </c>
      <c r="E38" s="168">
        <v>2.0969999999999999E-2</v>
      </c>
      <c r="F38" s="177" t="s">
        <v>253</v>
      </c>
      <c r="G38" s="170">
        <f t="shared" si="0"/>
        <v>38.794499999999999</v>
      </c>
      <c r="H38" s="171">
        <f t="shared" si="1"/>
        <v>38.794499999999999</v>
      </c>
      <c r="I38" s="183"/>
      <c r="J38" s="184"/>
    </row>
    <row r="39" spans="1:10" s="175" customFormat="1" ht="30" customHeight="1" x14ac:dyDescent="0.25">
      <c r="A39" s="164">
        <v>45728.638193981482</v>
      </c>
      <c r="B39" s="165" t="s">
        <v>89</v>
      </c>
      <c r="C39" s="166">
        <v>100</v>
      </c>
      <c r="D39" s="167">
        <v>3.6</v>
      </c>
      <c r="E39" s="168">
        <v>2.0969999999999999E-2</v>
      </c>
      <c r="F39" s="177" t="s">
        <v>253</v>
      </c>
      <c r="G39" s="170">
        <f t="shared" si="0"/>
        <v>37.746000000000002</v>
      </c>
      <c r="H39" s="171">
        <f t="shared" si="1"/>
        <v>37.746000000000002</v>
      </c>
      <c r="I39" s="182"/>
      <c r="J39" s="184"/>
    </row>
    <row r="40" spans="1:10" s="175" customFormat="1" ht="30" customHeight="1" x14ac:dyDescent="0.25">
      <c r="A40" s="164">
        <v>45728.639582812502</v>
      </c>
      <c r="B40" s="165" t="s">
        <v>91</v>
      </c>
      <c r="C40" s="166">
        <v>100</v>
      </c>
      <c r="D40" s="167">
        <v>3.5</v>
      </c>
      <c r="E40" s="168">
        <v>2.0969999999999999E-2</v>
      </c>
      <c r="F40" s="177" t="s">
        <v>253</v>
      </c>
      <c r="G40" s="170">
        <f t="shared" si="0"/>
        <v>36.697499999999998</v>
      </c>
      <c r="H40" s="171">
        <f t="shared" si="1"/>
        <v>36.697499999999998</v>
      </c>
      <c r="I40" s="183"/>
      <c r="J40" s="184"/>
    </row>
    <row r="41" spans="1:10" s="175" customFormat="1" ht="30" customHeight="1" x14ac:dyDescent="0.25">
      <c r="A41" s="164">
        <v>45728.632638831019</v>
      </c>
      <c r="B41" s="165" t="s">
        <v>93</v>
      </c>
      <c r="C41" s="166">
        <v>100</v>
      </c>
      <c r="D41" s="167">
        <v>3.4</v>
      </c>
      <c r="E41" s="168">
        <v>2.0969999999999999E-2</v>
      </c>
      <c r="F41" s="177" t="s">
        <v>253</v>
      </c>
      <c r="G41" s="170">
        <f t="shared" si="0"/>
        <v>35.649000000000001</v>
      </c>
      <c r="H41" s="171">
        <f t="shared" si="1"/>
        <v>35.649000000000001</v>
      </c>
      <c r="I41" s="182"/>
      <c r="J41" s="184"/>
    </row>
    <row r="42" spans="1:10" s="175" customFormat="1" ht="30" customHeight="1" x14ac:dyDescent="0.25">
      <c r="A42" s="164">
        <v>45728.634027719912</v>
      </c>
      <c r="B42" s="165" t="s">
        <v>95</v>
      </c>
      <c r="C42" s="166">
        <v>100</v>
      </c>
      <c r="D42" s="167">
        <v>3.3</v>
      </c>
      <c r="E42" s="168">
        <v>2.0969999999999999E-2</v>
      </c>
      <c r="F42" s="177" t="s">
        <v>253</v>
      </c>
      <c r="G42" s="170">
        <f t="shared" si="0"/>
        <v>34.600499999999997</v>
      </c>
      <c r="H42" s="171">
        <f t="shared" si="1"/>
        <v>34.600499999999997</v>
      </c>
      <c r="I42" s="183"/>
      <c r="J42" s="184"/>
    </row>
    <row r="43" spans="1:10" s="175" customFormat="1" ht="30" customHeight="1" x14ac:dyDescent="0.25">
      <c r="A43" s="164">
        <v>45728.635416608799</v>
      </c>
      <c r="B43" s="165" t="s">
        <v>97</v>
      </c>
      <c r="C43" s="166">
        <v>100</v>
      </c>
      <c r="D43" s="167">
        <v>3.2</v>
      </c>
      <c r="E43" s="168">
        <v>2.0969999999999999E-2</v>
      </c>
      <c r="F43" s="177" t="s">
        <v>253</v>
      </c>
      <c r="G43" s="170">
        <f t="shared" si="0"/>
        <v>33.552</v>
      </c>
      <c r="H43" s="171">
        <f t="shared" si="1"/>
        <v>33.552</v>
      </c>
      <c r="I43" s="182"/>
      <c r="J43" s="184"/>
    </row>
    <row r="44" spans="1:10" s="175" customFormat="1" ht="30" customHeight="1" x14ac:dyDescent="0.25">
      <c r="A44" s="164">
        <v>45728.636805497677</v>
      </c>
      <c r="B44" s="165" t="s">
        <v>99</v>
      </c>
      <c r="C44" s="166">
        <v>100</v>
      </c>
      <c r="D44" s="167">
        <v>3.1</v>
      </c>
      <c r="E44" s="168">
        <v>2.0969999999999999E-2</v>
      </c>
      <c r="F44" s="177" t="s">
        <v>253</v>
      </c>
      <c r="G44" s="170">
        <f t="shared" si="0"/>
        <v>32.503500000000003</v>
      </c>
      <c r="H44" s="171">
        <f t="shared" si="1"/>
        <v>32.503500000000003</v>
      </c>
      <c r="I44" s="183"/>
      <c r="J44" s="184"/>
    </row>
    <row r="45" spans="1:10" s="175" customFormat="1" ht="30" customHeight="1" thickBot="1" x14ac:dyDescent="0.3">
      <c r="A45" s="164">
        <v>45728.638194386571</v>
      </c>
      <c r="B45" s="165" t="s">
        <v>101</v>
      </c>
      <c r="C45" s="166">
        <v>100</v>
      </c>
      <c r="D45" s="167">
        <v>2.8</v>
      </c>
      <c r="E45" s="168">
        <v>2.0969999999999999E-2</v>
      </c>
      <c r="F45" s="177" t="s">
        <v>253</v>
      </c>
      <c r="G45" s="170">
        <f t="shared" si="0"/>
        <v>29.357999999999997</v>
      </c>
      <c r="H45" s="171">
        <f t="shared" si="1"/>
        <v>29.357999999999997</v>
      </c>
      <c r="I45" s="182"/>
      <c r="J45" s="184"/>
    </row>
    <row r="46" spans="1:10" s="175" customFormat="1" ht="18" customHeight="1" thickBot="1" x14ac:dyDescent="0.3">
      <c r="A46" s="185"/>
      <c r="B46" s="910"/>
      <c r="C46" s="911"/>
      <c r="D46" s="911"/>
      <c r="E46" s="911"/>
      <c r="F46" s="911"/>
      <c r="G46" s="911"/>
      <c r="H46" s="911"/>
      <c r="I46" s="911"/>
      <c r="J46" s="912"/>
    </row>
    <row r="47" spans="1:10" s="175" customFormat="1" ht="15.75" customHeight="1" thickBot="1" x14ac:dyDescent="0.3">
      <c r="A47" s="186"/>
      <c r="B47" s="913"/>
      <c r="C47" s="913"/>
      <c r="D47" s="913"/>
      <c r="E47" s="913"/>
      <c r="F47" s="913"/>
      <c r="G47" s="913"/>
      <c r="H47" s="913"/>
      <c r="I47" s="913"/>
      <c r="J47" s="914"/>
    </row>
    <row r="48" spans="1:10" s="175" customFormat="1" ht="15" customHeight="1" x14ac:dyDescent="0.25"/>
    <row r="49" spans="1:10" s="175" customFormat="1" ht="15" customHeight="1" x14ac:dyDescent="0.25">
      <c r="A49" s="948"/>
      <c r="B49" s="949"/>
      <c r="C49" s="949"/>
      <c r="D49" s="949"/>
      <c r="E49" s="949"/>
      <c r="F49" s="949"/>
      <c r="G49" s="949"/>
      <c r="H49" s="949"/>
      <c r="I49" s="949"/>
      <c r="J49" s="949"/>
    </row>
    <row r="50" spans="1:10" s="175" customFormat="1" ht="15" customHeight="1" x14ac:dyDescent="0.25">
      <c r="A50" s="127"/>
      <c r="B50" s="127"/>
      <c r="C50" s="127"/>
      <c r="D50" s="127"/>
      <c r="E50" s="127"/>
      <c r="F50" s="127"/>
      <c r="G50" s="127"/>
      <c r="H50" s="127"/>
      <c r="I50" s="127"/>
      <c r="J50" s="127"/>
    </row>
    <row r="51" spans="1:10" s="175" customFormat="1" ht="15" customHeight="1" x14ac:dyDescent="0.25">
      <c r="A51" s="127"/>
      <c r="B51" s="127"/>
      <c r="C51" s="127"/>
      <c r="D51" s="127"/>
      <c r="E51" s="127"/>
      <c r="F51" s="127"/>
      <c r="G51" s="127"/>
      <c r="H51" s="127"/>
      <c r="I51" s="127"/>
      <c r="J51" s="127"/>
    </row>
    <row r="52" spans="1:10" s="175" customFormat="1" ht="21.75" customHeight="1" x14ac:dyDescent="0.25">
      <c r="A52" s="127"/>
      <c r="B52" s="127"/>
      <c r="C52" s="127"/>
      <c r="D52" s="127"/>
      <c r="E52" s="127"/>
      <c r="F52" s="127"/>
      <c r="G52" s="127"/>
      <c r="H52" s="127"/>
      <c r="I52" s="127"/>
      <c r="J52" s="127"/>
    </row>
  </sheetData>
  <mergeCells count="25">
    <mergeCell ref="D1:J1"/>
    <mergeCell ref="B8:C8"/>
    <mergeCell ref="A19:A20"/>
    <mergeCell ref="D2:J2"/>
    <mergeCell ref="D19:D20"/>
    <mergeCell ref="H19:H20"/>
    <mergeCell ref="A6:A7"/>
    <mergeCell ref="F19:F20"/>
    <mergeCell ref="C19:C20"/>
    <mergeCell ref="A49:J49"/>
    <mergeCell ref="B10:C10"/>
    <mergeCell ref="B46:J47"/>
    <mergeCell ref="F4:H4"/>
    <mergeCell ref="I5:J5"/>
    <mergeCell ref="A17:B17"/>
    <mergeCell ref="B9:C9"/>
    <mergeCell ref="B6:C6"/>
    <mergeCell ref="I4:J4"/>
    <mergeCell ref="E19:E20"/>
    <mergeCell ref="G19:G20"/>
    <mergeCell ref="B19:B20"/>
    <mergeCell ref="I19:J20"/>
    <mergeCell ref="A1:C5"/>
    <mergeCell ref="F5:H5"/>
    <mergeCell ref="D3:J3"/>
  </mergeCells>
  <conditionalFormatting sqref="B21 B25:B45">
    <cfRule type="cellIs" dxfId="933" priority="30" operator="equal">
      <formula>"LCS"</formula>
    </cfRule>
  </conditionalFormatting>
  <conditionalFormatting sqref="B21">
    <cfRule type="cellIs" dxfId="932" priority="21" operator="equal">
      <formula>"LCS2"</formula>
    </cfRule>
    <cfRule type="cellIs" dxfId="931" priority="22" operator="equal">
      <formula>"MSD"</formula>
    </cfRule>
    <cfRule type="cellIs" dxfId="930" priority="23" operator="equal">
      <formula>"MB"</formula>
    </cfRule>
    <cfRule type="cellIs" dxfId="929" priority="24" operator="equal">
      <formula>"MSD"</formula>
    </cfRule>
    <cfRule type="cellIs" dxfId="928" priority="25" operator="equal">
      <formula>"MS"</formula>
    </cfRule>
    <cfRule type="cellIs" dxfId="927" priority="27" operator="equal">
      <formula>"PQL"</formula>
    </cfRule>
    <cfRule type="cellIs" dxfId="926" priority="28" operator="equal">
      <formula>"LCS2"</formula>
    </cfRule>
    <cfRule type="cellIs" dxfId="925" priority="31" operator="equal">
      <formula>"BLANK"</formula>
    </cfRule>
  </conditionalFormatting>
  <conditionalFormatting sqref="B21:B45">
    <cfRule type="cellIs" dxfId="924" priority="16" operator="equal">
      <formula>"LCS"</formula>
    </cfRule>
  </conditionalFormatting>
  <conditionalFormatting sqref="B22:B25">
    <cfRule type="cellIs" dxfId="923" priority="12" operator="equal">
      <formula>"MB"</formula>
    </cfRule>
    <cfRule type="cellIs" dxfId="922" priority="13" operator="equal">
      <formula>"MDL"</formula>
    </cfRule>
    <cfRule type="cellIs" dxfId="921" priority="14" operator="equal">
      <formula>"PQL"</formula>
    </cfRule>
    <cfRule type="cellIs" dxfId="920" priority="15" operator="equal">
      <formula>"LCSD"</formula>
    </cfRule>
  </conditionalFormatting>
  <conditionalFormatting sqref="B24">
    <cfRule type="cellIs" dxfId="919" priority="6" operator="equal">
      <formula>"MDL"</formula>
    </cfRule>
    <cfRule type="cellIs" dxfId="918" priority="9" operator="equal">
      <formula>"LCSD"</formula>
    </cfRule>
    <cfRule type="cellIs" dxfId="917" priority="10" operator="equal">
      <formula>"LCS"</formula>
    </cfRule>
  </conditionalFormatting>
  <conditionalFormatting sqref="B24:B45">
    <cfRule type="cellIs" dxfId="916" priority="1" operator="equal">
      <formula>"LCS2"</formula>
    </cfRule>
    <cfRule type="cellIs" dxfId="915" priority="2" operator="equal">
      <formula>"MSD"</formula>
    </cfRule>
    <cfRule type="cellIs" dxfId="914" priority="3" operator="equal">
      <formula>"MB"</formula>
    </cfRule>
    <cfRule type="cellIs" dxfId="913" priority="4" operator="equal">
      <formula>"MSD"</formula>
    </cfRule>
    <cfRule type="cellIs" dxfId="912" priority="5" operator="equal">
      <formula>"MS"</formula>
    </cfRule>
    <cfRule type="cellIs" dxfId="911" priority="7" operator="equal">
      <formula>"PQL"</formula>
    </cfRule>
    <cfRule type="cellIs" dxfId="910" priority="8" operator="equal">
      <formula>"LCS2"</formula>
    </cfRule>
    <cfRule type="cellIs" dxfId="909" priority="11" operator="equal">
      <formula>"BLANK"</formula>
    </cfRule>
  </conditionalFormatting>
  <conditionalFormatting sqref="B25:B45 B21">
    <cfRule type="cellIs" dxfId="908" priority="26" operator="equal">
      <formula>"MDL"</formula>
    </cfRule>
    <cfRule type="cellIs" dxfId="907" priority="29" operator="equal">
      <formula>"LCSD"</formula>
    </cfRule>
  </conditionalFormatting>
  <conditionalFormatting sqref="G21:H45">
    <cfRule type="cellIs" dxfId="906" priority="32" operator="greaterThan">
      <formula>100</formula>
    </cfRule>
    <cfRule type="cellIs" dxfId="905" priority="33" operator="between">
      <formula>10</formula>
      <formula>99.9</formula>
    </cfRule>
    <cfRule type="cellIs" dxfId="904" priority="34" operator="between">
      <formula>1</formula>
      <formula>9.99</formula>
    </cfRule>
    <cfRule type="cellIs" dxfId="903" priority="35" operator="between">
      <formula>0.1</formula>
      <formula>0.999</formula>
    </cfRule>
    <cfRule type="cellIs" dxfId="902" priority="36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55" orientation="landscape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2EEC-8759-416F-969A-35E77B23195A}">
  <sheetPr codeName="Hoja8">
    <tabColor rgb="FF00B050"/>
  </sheetPr>
  <dimension ref="A1:FS50"/>
  <sheetViews>
    <sheetView showGridLines="0" topLeftCell="A13" zoomScale="90" zoomScaleNormal="90" workbookViewId="0">
      <selection activeCell="I22" sqref="I22"/>
    </sheetView>
  </sheetViews>
  <sheetFormatPr baseColWidth="10" defaultColWidth="13.33203125" defaultRowHeight="21" customHeight="1" x14ac:dyDescent="0.25"/>
  <cols>
    <col min="1" max="1" width="23.83203125" style="188" customWidth="1"/>
    <col min="2" max="2" width="47.33203125" style="188" bestFit="1" customWidth="1"/>
    <col min="3" max="3" width="18.6640625" style="188" customWidth="1"/>
    <col min="4" max="4" width="16.1640625" style="188" customWidth="1"/>
    <col min="5" max="7" width="20" style="188" customWidth="1"/>
    <col min="8" max="8" width="22.5" style="188" customWidth="1"/>
    <col min="9" max="9" width="22" style="188" customWidth="1"/>
    <col min="10" max="10" width="26.5" style="188" customWidth="1"/>
    <col min="11" max="16384" width="13.33203125" style="188"/>
  </cols>
  <sheetData>
    <row r="1" spans="1:10" ht="16.5" customHeight="1" x14ac:dyDescent="0.25">
      <c r="A1" s="928" t="e" vm="1">
        <v>#VALUE!</v>
      </c>
      <c r="B1" s="929"/>
      <c r="C1" s="989" t="s">
        <v>170</v>
      </c>
      <c r="D1" s="989"/>
      <c r="E1" s="989"/>
      <c r="F1" s="989"/>
      <c r="G1" s="989"/>
      <c r="H1" s="989"/>
      <c r="I1" s="989"/>
      <c r="J1" s="187"/>
    </row>
    <row r="2" spans="1:10" ht="16.5" customHeight="1" x14ac:dyDescent="0.25">
      <c r="A2" s="930"/>
      <c r="B2" s="931"/>
      <c r="C2" s="990" t="s">
        <v>171</v>
      </c>
      <c r="D2" s="990"/>
      <c r="E2" s="990"/>
      <c r="F2" s="990"/>
      <c r="G2" s="990"/>
      <c r="H2" s="990"/>
      <c r="I2" s="990"/>
      <c r="J2" s="189"/>
    </row>
    <row r="3" spans="1:10" ht="15.75" x14ac:dyDescent="0.25">
      <c r="A3" s="930"/>
      <c r="B3" s="931"/>
      <c r="C3" s="991" t="s">
        <v>289</v>
      </c>
      <c r="D3" s="991"/>
      <c r="E3" s="991"/>
      <c r="F3" s="991"/>
      <c r="G3" s="991"/>
      <c r="H3" s="991"/>
      <c r="I3" s="991"/>
      <c r="J3" s="189"/>
    </row>
    <row r="4" spans="1:10" ht="15.75" customHeight="1" x14ac:dyDescent="0.25">
      <c r="A4" s="930"/>
      <c r="B4" s="931"/>
      <c r="C4" s="992"/>
      <c r="D4" s="992"/>
      <c r="E4" s="190"/>
      <c r="F4" s="992" t="s">
        <v>235</v>
      </c>
      <c r="G4" s="992"/>
      <c r="H4" s="993">
        <v>45244</v>
      </c>
      <c r="I4" s="993"/>
      <c r="J4" s="189"/>
    </row>
    <row r="5" spans="1:10" ht="15.75" x14ac:dyDescent="0.25">
      <c r="A5" s="932"/>
      <c r="B5" s="933"/>
      <c r="C5" s="992" t="s">
        <v>173</v>
      </c>
      <c r="D5" s="992"/>
      <c r="E5" s="196">
        <v>1</v>
      </c>
      <c r="F5" s="992" t="s">
        <v>236</v>
      </c>
      <c r="G5" s="992"/>
      <c r="H5" s="994" t="s">
        <v>174</v>
      </c>
      <c r="I5" s="994"/>
      <c r="J5" s="189"/>
    </row>
    <row r="6" spans="1:10" ht="13.5" customHeight="1" x14ac:dyDescent="0.25">
      <c r="B6" s="197"/>
      <c r="C6" s="198"/>
      <c r="D6" s="198"/>
      <c r="E6" s="199"/>
      <c r="F6" s="199"/>
      <c r="G6" s="198"/>
      <c r="H6" s="198"/>
      <c r="I6" s="200"/>
      <c r="J6" s="189"/>
    </row>
    <row r="7" spans="1:10" ht="13.5" customHeight="1" x14ac:dyDescent="0.25">
      <c r="A7" s="201" t="s">
        <v>176</v>
      </c>
      <c r="B7" s="202" t="s">
        <v>290</v>
      </c>
      <c r="C7" s="203"/>
      <c r="D7" s="203"/>
      <c r="G7" s="203"/>
      <c r="H7" s="197"/>
      <c r="I7" s="204" t="s">
        <v>216</v>
      </c>
      <c r="J7" s="189"/>
    </row>
    <row r="8" spans="1:10" ht="13.5" customHeight="1" x14ac:dyDescent="0.25">
      <c r="A8" s="201"/>
      <c r="B8" s="995" t="s">
        <v>291</v>
      </c>
      <c r="C8" s="995"/>
      <c r="D8" s="205"/>
      <c r="G8" s="197"/>
      <c r="H8" s="206" t="s">
        <v>292</v>
      </c>
      <c r="I8" s="207"/>
      <c r="J8" s="189"/>
    </row>
    <row r="9" spans="1:10" ht="13.5" customHeight="1" x14ac:dyDescent="0.25">
      <c r="B9" s="996" t="s">
        <v>293</v>
      </c>
      <c r="C9" s="996"/>
      <c r="D9" s="205"/>
      <c r="E9" s="208"/>
      <c r="F9" s="208"/>
      <c r="G9" s="197"/>
      <c r="H9" s="209" t="s">
        <v>230</v>
      </c>
      <c r="I9" s="210"/>
      <c r="J9" s="189"/>
    </row>
    <row r="10" spans="1:10" ht="15.6" customHeight="1" x14ac:dyDescent="0.25">
      <c r="B10" s="997" t="s">
        <v>609</v>
      </c>
      <c r="C10" s="997"/>
      <c r="G10" s="197"/>
      <c r="H10" s="209" t="s">
        <v>231</v>
      </c>
      <c r="I10" s="210"/>
      <c r="J10" s="189"/>
    </row>
    <row r="11" spans="1:10" ht="13.5" customHeight="1" x14ac:dyDescent="0.25">
      <c r="G11" s="197"/>
      <c r="H11" s="211" t="s">
        <v>232</v>
      </c>
      <c r="I11" s="210"/>
      <c r="J11" s="189"/>
    </row>
    <row r="12" spans="1:10" ht="13.5" customHeight="1" thickBot="1" x14ac:dyDescent="0.3">
      <c r="A12" s="979" t="s">
        <v>191</v>
      </c>
      <c r="B12" s="980"/>
      <c r="C12" s="212" t="s">
        <v>192</v>
      </c>
      <c r="D12" s="212" t="s">
        <v>193</v>
      </c>
      <c r="G12" s="197"/>
      <c r="J12" s="189"/>
    </row>
    <row r="13" spans="1:10" ht="13.5" customHeight="1" thickTop="1" x14ac:dyDescent="0.25">
      <c r="A13" s="213" t="s">
        <v>138</v>
      </c>
      <c r="B13" s="214"/>
      <c r="C13" s="215">
        <v>4</v>
      </c>
      <c r="D13" s="216"/>
      <c r="G13" s="998" t="s">
        <v>187</v>
      </c>
      <c r="H13" s="999"/>
      <c r="I13" s="217">
        <v>2323443000001</v>
      </c>
      <c r="J13" s="189"/>
    </row>
    <row r="14" spans="1:10" ht="13.5" customHeight="1" x14ac:dyDescent="0.25">
      <c r="A14" s="213" t="s">
        <v>196</v>
      </c>
      <c r="B14" s="218"/>
      <c r="C14" s="219">
        <v>7</v>
      </c>
      <c r="D14" s="220"/>
      <c r="E14" s="221"/>
      <c r="F14" s="221"/>
      <c r="G14" s="987" t="s">
        <v>294</v>
      </c>
      <c r="H14" s="988"/>
      <c r="I14" s="222" t="s">
        <v>295</v>
      </c>
      <c r="J14" s="189"/>
    </row>
    <row r="15" spans="1:10" ht="13.5" customHeight="1" x14ac:dyDescent="0.25">
      <c r="A15" s="223" t="s">
        <v>198</v>
      </c>
      <c r="B15" s="224"/>
      <c r="C15" s="219">
        <v>10</v>
      </c>
      <c r="D15" s="220"/>
      <c r="E15" s="221"/>
      <c r="F15" s="221"/>
      <c r="G15" s="977" t="s">
        <v>189</v>
      </c>
      <c r="H15" s="978"/>
      <c r="I15" s="225">
        <v>233352613347</v>
      </c>
      <c r="J15" s="189"/>
    </row>
    <row r="16" spans="1:10" ht="13.5" customHeight="1" x14ac:dyDescent="0.25">
      <c r="A16" s="201"/>
      <c r="B16" s="226"/>
      <c r="C16" s="227"/>
      <c r="D16" s="228"/>
      <c r="E16" s="221"/>
      <c r="F16" s="221"/>
      <c r="G16" s="197"/>
      <c r="H16" s="197"/>
      <c r="I16" s="197"/>
      <c r="J16" s="189"/>
    </row>
    <row r="17" spans="1:175" ht="13.5" customHeight="1" thickBot="1" x14ac:dyDescent="0.3">
      <c r="A17" s="979" t="s">
        <v>296</v>
      </c>
      <c r="B17" s="980"/>
      <c r="C17" s="227"/>
      <c r="D17" s="228"/>
      <c r="E17" s="221"/>
      <c r="F17" s="221"/>
      <c r="G17" s="197"/>
      <c r="H17" s="197"/>
      <c r="I17" s="197"/>
      <c r="J17" s="189"/>
    </row>
    <row r="18" spans="1:175" ht="13.5" customHeight="1" thickTop="1" thickBot="1" x14ac:dyDescent="0.3">
      <c r="A18" s="213" t="s">
        <v>138</v>
      </c>
      <c r="B18" s="214" t="s">
        <v>297</v>
      </c>
      <c r="C18" s="227"/>
      <c r="D18" s="228"/>
      <c r="E18" s="221"/>
      <c r="F18" s="221"/>
      <c r="G18" s="197"/>
      <c r="H18" s="197"/>
      <c r="I18" s="197"/>
      <c r="J18" s="189"/>
    </row>
    <row r="19" spans="1:175" ht="13.5" customHeight="1" thickBot="1" x14ac:dyDescent="0.3">
      <c r="A19" s="223" t="s">
        <v>198</v>
      </c>
      <c r="B19" s="224" t="s">
        <v>253</v>
      </c>
      <c r="C19" s="981"/>
      <c r="D19" s="982"/>
      <c r="E19" s="982"/>
      <c r="F19" s="982"/>
      <c r="G19" s="197"/>
      <c r="H19" s="229" t="s">
        <v>298</v>
      </c>
      <c r="I19" s="229" t="s">
        <v>299</v>
      </c>
      <c r="J19" s="189"/>
    </row>
    <row r="20" spans="1:175" s="230" customFormat="1" ht="14.25" customHeight="1" x14ac:dyDescent="0.25">
      <c r="A20" s="983" t="s">
        <v>255</v>
      </c>
      <c r="B20" s="983" t="s">
        <v>204</v>
      </c>
      <c r="C20" s="983" t="s">
        <v>300</v>
      </c>
      <c r="D20" s="983" t="s">
        <v>301</v>
      </c>
      <c r="E20" s="983" t="s">
        <v>302</v>
      </c>
      <c r="F20" s="983" t="s">
        <v>259</v>
      </c>
      <c r="G20" s="985" t="s">
        <v>303</v>
      </c>
      <c r="H20" s="972" t="s">
        <v>211</v>
      </c>
      <c r="I20" s="973"/>
      <c r="J20" s="189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88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8"/>
      <c r="EF20" s="188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88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88"/>
      <c r="FP20" s="188"/>
      <c r="FQ20" s="188"/>
      <c r="FR20" s="188"/>
      <c r="FS20" s="188"/>
    </row>
    <row r="21" spans="1:175" s="232" customFormat="1" ht="27" customHeight="1" thickBot="1" x14ac:dyDescent="0.3">
      <c r="A21" s="984"/>
      <c r="B21" s="984"/>
      <c r="C21" s="984"/>
      <c r="D21" s="984"/>
      <c r="E21" s="984"/>
      <c r="F21" s="984"/>
      <c r="G21" s="986"/>
      <c r="H21" s="974"/>
      <c r="I21" s="975"/>
      <c r="J21" s="231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8"/>
      <c r="DA21" s="188"/>
      <c r="DB21" s="188"/>
      <c r="DC21" s="188"/>
      <c r="DD21" s="188"/>
      <c r="DE21" s="188"/>
      <c r="DF21" s="188"/>
      <c r="DG21" s="188"/>
      <c r="DH21" s="188"/>
      <c r="DI21" s="188"/>
      <c r="DJ21" s="188"/>
      <c r="DK21" s="188"/>
      <c r="DL21" s="188"/>
      <c r="DM21" s="188"/>
      <c r="DN21" s="188"/>
      <c r="DO21" s="188"/>
      <c r="DP21" s="188"/>
      <c r="DQ21" s="188"/>
      <c r="DR21" s="188"/>
      <c r="DS21" s="188"/>
      <c r="DT21" s="188"/>
      <c r="DU21" s="188"/>
      <c r="DV21" s="188"/>
      <c r="DW21" s="188"/>
      <c r="DX21" s="188"/>
      <c r="DY21" s="188"/>
      <c r="DZ21" s="188"/>
      <c r="EA21" s="188"/>
      <c r="EB21" s="188"/>
      <c r="EC21" s="188"/>
      <c r="ED21" s="188"/>
      <c r="EE21" s="188"/>
      <c r="EF21" s="188"/>
      <c r="EG21" s="188"/>
      <c r="EH21" s="188"/>
      <c r="EI21" s="188"/>
      <c r="EJ21" s="188"/>
      <c r="EK21" s="188"/>
      <c r="EL21" s="188"/>
      <c r="EM21" s="188"/>
      <c r="EN21" s="188"/>
      <c r="EO21" s="188"/>
      <c r="EP21" s="188"/>
      <c r="EQ21" s="188"/>
      <c r="ER21" s="188"/>
      <c r="ES21" s="188"/>
      <c r="ET21" s="188"/>
      <c r="EU21" s="188"/>
      <c r="EV21" s="188"/>
      <c r="EW21" s="188"/>
      <c r="EX21" s="188"/>
      <c r="EY21" s="188"/>
      <c r="EZ21" s="188"/>
      <c r="FA21" s="188"/>
      <c r="FB21" s="188"/>
      <c r="FC21" s="188"/>
      <c r="FD21" s="188"/>
      <c r="FE21" s="188"/>
      <c r="FF21" s="188"/>
      <c r="FG21" s="188"/>
      <c r="FH21" s="188"/>
      <c r="FI21" s="188"/>
      <c r="FJ21" s="188"/>
      <c r="FK21" s="188"/>
      <c r="FL21" s="188"/>
      <c r="FM21" s="188"/>
      <c r="FN21" s="188"/>
      <c r="FO21" s="188"/>
      <c r="FP21" s="188"/>
      <c r="FQ21" s="188"/>
      <c r="FR21" s="188"/>
      <c r="FS21" s="188"/>
    </row>
    <row r="22" spans="1:175" s="193" customFormat="1" ht="15.75" customHeight="1" x14ac:dyDescent="0.25">
      <c r="A22" s="233">
        <v>45730.364583333343</v>
      </c>
      <c r="B22" s="103" t="s">
        <v>214</v>
      </c>
      <c r="C22" s="234">
        <v>6</v>
      </c>
      <c r="D22" s="235">
        <v>35</v>
      </c>
      <c r="E22" s="236">
        <v>1</v>
      </c>
      <c r="F22" s="237" t="s">
        <v>253</v>
      </c>
      <c r="G22" s="238">
        <f t="shared" ref="G22:G46" si="0">IF(B22="","",IF(D22*E22&lt;5,"5,00 U",(D22*E22)))</f>
        <v>35</v>
      </c>
      <c r="H22" s="239"/>
      <c r="I22" s="240"/>
      <c r="J22" s="192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8"/>
      <c r="CF22" s="188"/>
      <c r="CG22" s="188"/>
      <c r="CH22" s="188"/>
      <c r="CI22" s="188"/>
      <c r="CJ22" s="188"/>
      <c r="CK22" s="188"/>
      <c r="CL22" s="188"/>
      <c r="CM22" s="188"/>
      <c r="CN22" s="188"/>
      <c r="CO22" s="188"/>
      <c r="CP22" s="188"/>
      <c r="CQ22" s="188"/>
      <c r="CR22" s="188"/>
      <c r="CS22" s="188"/>
      <c r="CT22" s="188"/>
      <c r="CU22" s="188"/>
      <c r="CV22" s="188"/>
      <c r="CW22" s="188"/>
      <c r="CX22" s="188"/>
      <c r="CY22" s="188"/>
      <c r="CZ22" s="188"/>
      <c r="DA22" s="188"/>
      <c r="DB22" s="188"/>
      <c r="DC22" s="188"/>
      <c r="DD22" s="188"/>
      <c r="DE22" s="188"/>
      <c r="DF22" s="188"/>
      <c r="DG22" s="188"/>
      <c r="DH22" s="188"/>
      <c r="DI22" s="188"/>
      <c r="DJ22" s="188"/>
      <c r="DK22" s="188"/>
      <c r="DL22" s="188"/>
      <c r="DM22" s="188"/>
      <c r="DN22" s="188"/>
      <c r="DO22" s="188"/>
      <c r="DP22" s="188"/>
      <c r="DQ22" s="188"/>
      <c r="DR22" s="188"/>
      <c r="DS22" s="188"/>
      <c r="DT22" s="188"/>
      <c r="DU22" s="188"/>
      <c r="DV22" s="188"/>
      <c r="DW22" s="188"/>
      <c r="DX22" s="188"/>
      <c r="DY22" s="188"/>
      <c r="DZ22" s="188"/>
      <c r="EA22" s="188"/>
      <c r="EB22" s="188"/>
      <c r="EC22" s="188"/>
      <c r="ED22" s="188"/>
      <c r="EE22" s="188"/>
      <c r="EF22" s="188"/>
      <c r="EG22" s="188"/>
      <c r="EH22" s="188"/>
      <c r="EI22" s="188"/>
      <c r="EJ22" s="188"/>
      <c r="EK22" s="188"/>
      <c r="EL22" s="188"/>
      <c r="EM22" s="188"/>
      <c r="EN22" s="188"/>
      <c r="EO22" s="188"/>
      <c r="EP22" s="188"/>
      <c r="EQ22" s="188"/>
      <c r="ER22" s="188"/>
      <c r="ES22" s="188"/>
      <c r="ET22" s="188"/>
      <c r="EU22" s="188"/>
      <c r="EV22" s="188"/>
      <c r="EW22" s="188"/>
      <c r="EX22" s="188"/>
      <c r="EY22" s="188"/>
      <c r="EZ22" s="188"/>
      <c r="FA22" s="188"/>
      <c r="FB22" s="188"/>
      <c r="FC22" s="188"/>
      <c r="FD22" s="188"/>
      <c r="FE22" s="188"/>
      <c r="FF22" s="188"/>
      <c r="FG22" s="188"/>
      <c r="FH22" s="188"/>
      <c r="FI22" s="188"/>
      <c r="FJ22" s="188"/>
      <c r="FK22" s="188"/>
      <c r="FL22" s="188"/>
      <c r="FM22" s="188"/>
      <c r="FN22" s="188"/>
      <c r="FO22" s="188"/>
      <c r="FP22" s="188"/>
      <c r="FQ22" s="188"/>
      <c r="FR22" s="188"/>
      <c r="FS22" s="188"/>
    </row>
    <row r="23" spans="1:175" s="193" customFormat="1" ht="15.75" customHeight="1" x14ac:dyDescent="0.25">
      <c r="A23" s="233">
        <v>45730.365972222222</v>
      </c>
      <c r="B23" s="111" t="s">
        <v>215</v>
      </c>
      <c r="C23" s="234">
        <v>6.4</v>
      </c>
      <c r="D23" s="235">
        <v>20</v>
      </c>
      <c r="E23" s="236">
        <v>1</v>
      </c>
      <c r="F23" s="237" t="s">
        <v>253</v>
      </c>
      <c r="G23" s="238">
        <f t="shared" si="0"/>
        <v>20</v>
      </c>
      <c r="H23" s="239">
        <f>G23/20</f>
        <v>1</v>
      </c>
      <c r="I23" s="240"/>
      <c r="J23" s="192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8"/>
      <c r="CG23" s="188"/>
      <c r="CH23" s="188"/>
      <c r="CI23" s="188"/>
      <c r="CJ23" s="188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8"/>
      <c r="DA23" s="188"/>
      <c r="DB23" s="188"/>
      <c r="DC23" s="188"/>
      <c r="DD23" s="188"/>
      <c r="DE23" s="188"/>
      <c r="DF23" s="188"/>
      <c r="DG23" s="188"/>
      <c r="DH23" s="188"/>
      <c r="DI23" s="188"/>
      <c r="DJ23" s="188"/>
      <c r="DK23" s="188"/>
      <c r="DL23" s="188"/>
      <c r="DM23" s="188"/>
      <c r="DN23" s="188"/>
      <c r="DO23" s="188"/>
      <c r="DP23" s="188"/>
      <c r="DQ23" s="188"/>
      <c r="DR23" s="188"/>
      <c r="DS23" s="188"/>
      <c r="DT23" s="188"/>
      <c r="DU23" s="188"/>
      <c r="DV23" s="188"/>
      <c r="DW23" s="188"/>
      <c r="DX23" s="188"/>
      <c r="DY23" s="188"/>
      <c r="DZ23" s="188"/>
      <c r="EA23" s="188"/>
      <c r="EB23" s="188"/>
      <c r="EC23" s="188"/>
      <c r="ED23" s="188"/>
      <c r="EE23" s="188"/>
      <c r="EF23" s="188"/>
      <c r="EG23" s="188"/>
      <c r="EH23" s="188"/>
      <c r="EI23" s="188"/>
      <c r="EJ23" s="188"/>
      <c r="EK23" s="188"/>
      <c r="EL23" s="188"/>
      <c r="EM23" s="188"/>
      <c r="EN23" s="188"/>
      <c r="EO23" s="188"/>
      <c r="EP23" s="188"/>
      <c r="EQ23" s="188"/>
      <c r="ER23" s="188"/>
      <c r="ES23" s="188"/>
      <c r="ET23" s="188"/>
      <c r="EU23" s="188"/>
      <c r="EV23" s="188"/>
      <c r="EW23" s="188"/>
      <c r="EX23" s="188"/>
      <c r="EY23" s="188"/>
      <c r="EZ23" s="188"/>
      <c r="FA23" s="188"/>
      <c r="FB23" s="188"/>
      <c r="FC23" s="188"/>
      <c r="FD23" s="188"/>
      <c r="FE23" s="188"/>
      <c r="FF23" s="188"/>
      <c r="FG23" s="188"/>
      <c r="FH23" s="188"/>
      <c r="FI23" s="188"/>
      <c r="FJ23" s="188"/>
      <c r="FK23" s="188"/>
      <c r="FL23" s="188"/>
      <c r="FM23" s="188"/>
      <c r="FN23" s="188"/>
      <c r="FO23" s="188"/>
      <c r="FP23" s="188"/>
      <c r="FQ23" s="188"/>
      <c r="FR23" s="188"/>
      <c r="FS23" s="188"/>
    </row>
    <row r="24" spans="1:175" s="193" customFormat="1" ht="15.75" customHeight="1" x14ac:dyDescent="0.25">
      <c r="A24" s="233">
        <v>45730.367360995369</v>
      </c>
      <c r="B24" s="111" t="s">
        <v>217</v>
      </c>
      <c r="C24" s="234">
        <v>6.4</v>
      </c>
      <c r="D24" s="235">
        <v>40</v>
      </c>
      <c r="E24" s="236">
        <v>1</v>
      </c>
      <c r="F24" s="237" t="s">
        <v>253</v>
      </c>
      <c r="G24" s="238">
        <f t="shared" si="0"/>
        <v>40</v>
      </c>
      <c r="H24" s="239">
        <f>G24/40</f>
        <v>1</v>
      </c>
      <c r="I24" s="240"/>
      <c r="J24" s="192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88"/>
      <c r="BW24" s="188"/>
      <c r="BX24" s="188"/>
      <c r="BY24" s="188"/>
      <c r="BZ24" s="188"/>
      <c r="CA24" s="188"/>
      <c r="CB24" s="188"/>
      <c r="CC24" s="188"/>
      <c r="CD24" s="188"/>
      <c r="CE24" s="188"/>
      <c r="CF24" s="188"/>
      <c r="CG24" s="188"/>
      <c r="CH24" s="188"/>
      <c r="CI24" s="188"/>
      <c r="CJ24" s="188"/>
      <c r="CK24" s="188"/>
      <c r="CL24" s="188"/>
      <c r="CM24" s="188"/>
      <c r="CN24" s="188"/>
      <c r="CO24" s="188"/>
      <c r="CP24" s="188"/>
      <c r="CQ24" s="188"/>
      <c r="CR24" s="188"/>
      <c r="CS24" s="188"/>
      <c r="CT24" s="188"/>
      <c r="CU24" s="188"/>
      <c r="CV24" s="188"/>
      <c r="CW24" s="188"/>
      <c r="CX24" s="188"/>
      <c r="CY24" s="188"/>
      <c r="CZ24" s="188"/>
      <c r="DA24" s="188"/>
      <c r="DB24" s="188"/>
      <c r="DC24" s="188"/>
      <c r="DD24" s="188"/>
      <c r="DE24" s="188"/>
      <c r="DF24" s="188"/>
      <c r="DG24" s="188"/>
      <c r="DH24" s="188"/>
      <c r="DI24" s="188"/>
      <c r="DJ24" s="188"/>
      <c r="DK24" s="188"/>
      <c r="DL24" s="188"/>
      <c r="DM24" s="188"/>
      <c r="DN24" s="188"/>
      <c r="DO24" s="188"/>
      <c r="DP24" s="188"/>
      <c r="DQ24" s="188"/>
      <c r="DR24" s="188"/>
      <c r="DS24" s="188"/>
      <c r="DT24" s="188"/>
      <c r="DU24" s="188"/>
      <c r="DV24" s="188"/>
      <c r="DW24" s="188"/>
      <c r="DX24" s="188"/>
      <c r="DY24" s="188"/>
      <c r="DZ24" s="188"/>
      <c r="EA24" s="188"/>
      <c r="EB24" s="188"/>
      <c r="EC24" s="188"/>
      <c r="ED24" s="188"/>
      <c r="EE24" s="188"/>
      <c r="EF24" s="188"/>
      <c r="EG24" s="188"/>
      <c r="EH24" s="188"/>
      <c r="EI24" s="188"/>
      <c r="EJ24" s="188"/>
      <c r="EK24" s="188"/>
      <c r="EL24" s="188"/>
      <c r="EM24" s="188"/>
      <c r="EN24" s="188"/>
      <c r="EO24" s="188"/>
      <c r="EP24" s="188"/>
      <c r="EQ24" s="188"/>
      <c r="ER24" s="188"/>
      <c r="ES24" s="188"/>
      <c r="ET24" s="188"/>
      <c r="EU24" s="188"/>
      <c r="EV24" s="188"/>
      <c r="EW24" s="188"/>
      <c r="EX24" s="188"/>
      <c r="EY24" s="188"/>
      <c r="EZ24" s="188"/>
      <c r="FA24" s="188"/>
      <c r="FB24" s="188"/>
      <c r="FC24" s="188"/>
      <c r="FD24" s="188"/>
      <c r="FE24" s="188"/>
      <c r="FF24" s="188"/>
      <c r="FG24" s="188"/>
      <c r="FH24" s="188"/>
      <c r="FI24" s="188"/>
      <c r="FJ24" s="188"/>
      <c r="FK24" s="188"/>
      <c r="FL24" s="188"/>
      <c r="FM24" s="188"/>
      <c r="FN24" s="188"/>
      <c r="FO24" s="188"/>
      <c r="FP24" s="188"/>
      <c r="FQ24" s="188"/>
      <c r="FR24" s="188"/>
      <c r="FS24" s="188"/>
    </row>
    <row r="25" spans="1:175" s="193" customFormat="1" ht="15.75" customHeight="1" x14ac:dyDescent="0.25">
      <c r="A25" s="233">
        <v>45730.36874982639</v>
      </c>
      <c r="B25" s="111" t="s">
        <v>219</v>
      </c>
      <c r="C25" s="234">
        <v>6</v>
      </c>
      <c r="D25" s="235">
        <v>80</v>
      </c>
      <c r="E25" s="236">
        <v>2</v>
      </c>
      <c r="F25" s="237" t="s">
        <v>253</v>
      </c>
      <c r="G25" s="238">
        <f t="shared" si="0"/>
        <v>160</v>
      </c>
      <c r="H25" s="241">
        <f>ABS(G25-G26)/AVERAGE(G25:G26)</f>
        <v>6.0606060606060608E-2</v>
      </c>
      <c r="I25" s="240"/>
      <c r="J25" s="192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88"/>
      <c r="BW25" s="188"/>
      <c r="BX25" s="188"/>
      <c r="BY25" s="188"/>
      <c r="BZ25" s="188"/>
      <c r="CA25" s="188"/>
      <c r="CB25" s="188"/>
      <c r="CC25" s="188"/>
      <c r="CD25" s="188"/>
      <c r="CE25" s="188"/>
      <c r="CF25" s="188"/>
      <c r="CG25" s="188"/>
      <c r="CH25" s="188"/>
      <c r="CI25" s="188"/>
      <c r="CJ25" s="188"/>
      <c r="CK25" s="188"/>
      <c r="CL25" s="188"/>
      <c r="CM25" s="188"/>
      <c r="CN25" s="188"/>
      <c r="CO25" s="188"/>
      <c r="CP25" s="188"/>
      <c r="CQ25" s="188"/>
      <c r="CR25" s="188"/>
      <c r="CS25" s="188"/>
      <c r="CT25" s="188"/>
      <c r="CU25" s="188"/>
      <c r="CV25" s="188"/>
      <c r="CW25" s="188"/>
      <c r="CX25" s="188"/>
      <c r="CY25" s="188"/>
      <c r="CZ25" s="188"/>
      <c r="DA25" s="188"/>
      <c r="DB25" s="188"/>
      <c r="DC25" s="188"/>
      <c r="DD25" s="188"/>
      <c r="DE25" s="188"/>
      <c r="DF25" s="188"/>
      <c r="DG25" s="188"/>
      <c r="DH25" s="188"/>
      <c r="DI25" s="188"/>
      <c r="DJ25" s="188"/>
      <c r="DK25" s="188"/>
      <c r="DL25" s="188"/>
      <c r="DM25" s="188"/>
      <c r="DN25" s="188"/>
      <c r="DO25" s="188"/>
      <c r="DP25" s="188"/>
      <c r="DQ25" s="188"/>
      <c r="DR25" s="188"/>
      <c r="DS25" s="188"/>
      <c r="DT25" s="188"/>
      <c r="DU25" s="188"/>
      <c r="DV25" s="188"/>
      <c r="DW25" s="188"/>
      <c r="DX25" s="188"/>
      <c r="DY25" s="188"/>
      <c r="DZ25" s="188"/>
      <c r="EA25" s="188"/>
      <c r="EB25" s="188"/>
      <c r="EC25" s="188"/>
      <c r="ED25" s="188"/>
      <c r="EE25" s="188"/>
      <c r="EF25" s="188"/>
      <c r="EG25" s="188"/>
      <c r="EH25" s="188"/>
      <c r="EI25" s="188"/>
      <c r="EJ25" s="188"/>
      <c r="EK25" s="188"/>
      <c r="EL25" s="188"/>
      <c r="EM25" s="188"/>
      <c r="EN25" s="188"/>
      <c r="EO25" s="188"/>
      <c r="EP25" s="188"/>
      <c r="EQ25" s="188"/>
      <c r="ER25" s="188"/>
      <c r="ES25" s="188"/>
      <c r="ET25" s="188"/>
      <c r="EU25" s="188"/>
      <c r="EV25" s="188"/>
      <c r="EW25" s="188"/>
      <c r="EX25" s="188"/>
      <c r="EY25" s="188"/>
      <c r="EZ25" s="188"/>
      <c r="FA25" s="188"/>
      <c r="FB25" s="188"/>
      <c r="FC25" s="188"/>
      <c r="FD25" s="188"/>
      <c r="FE25" s="188"/>
      <c r="FF25" s="188"/>
      <c r="FG25" s="188"/>
      <c r="FH25" s="188"/>
      <c r="FI25" s="188"/>
      <c r="FJ25" s="188"/>
      <c r="FK25" s="188"/>
      <c r="FL25" s="188"/>
      <c r="FM25" s="188"/>
      <c r="FN25" s="188"/>
      <c r="FO25" s="188"/>
      <c r="FP25" s="188"/>
      <c r="FQ25" s="188"/>
      <c r="FR25" s="188"/>
      <c r="FS25" s="188"/>
    </row>
    <row r="26" spans="1:175" s="193" customFormat="1" ht="15.75" customHeight="1" x14ac:dyDescent="0.25">
      <c r="A26" s="242">
        <v>45730.37013865741</v>
      </c>
      <c r="B26" s="111" t="s">
        <v>223</v>
      </c>
      <c r="C26" s="243">
        <v>6.1</v>
      </c>
      <c r="D26" s="244">
        <v>85</v>
      </c>
      <c r="E26" s="245">
        <v>2</v>
      </c>
      <c r="F26" s="237" t="s">
        <v>253</v>
      </c>
      <c r="G26" s="238">
        <f t="shared" si="0"/>
        <v>170</v>
      </c>
      <c r="H26" s="239"/>
      <c r="I26" s="240"/>
      <c r="J26" s="192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  <c r="DE26" s="188"/>
      <c r="DF26" s="188"/>
      <c r="DG26" s="188"/>
      <c r="DH26" s="188"/>
      <c r="DI26" s="188"/>
      <c r="DJ26" s="188"/>
      <c r="DK26" s="188"/>
      <c r="DL26" s="188"/>
      <c r="DM26" s="188"/>
      <c r="DN26" s="188"/>
      <c r="DO26" s="188"/>
      <c r="DP26" s="188"/>
      <c r="DQ26" s="188"/>
      <c r="DR26" s="188"/>
      <c r="DS26" s="188"/>
      <c r="DT26" s="188"/>
      <c r="DU26" s="188"/>
      <c r="DV26" s="188"/>
      <c r="DW26" s="188"/>
      <c r="DX26" s="188"/>
      <c r="DY26" s="188"/>
      <c r="DZ26" s="188"/>
      <c r="EA26" s="188"/>
      <c r="EB26" s="188"/>
      <c r="EC26" s="188"/>
      <c r="ED26" s="188"/>
      <c r="EE26" s="188"/>
      <c r="EF26" s="188"/>
      <c r="EG26" s="188"/>
      <c r="EH26" s="188"/>
      <c r="EI26" s="188"/>
      <c r="EJ26" s="188"/>
      <c r="EK26" s="188"/>
      <c r="EL26" s="188"/>
      <c r="EM26" s="188"/>
      <c r="EN26" s="188"/>
      <c r="EO26" s="188"/>
      <c r="EP26" s="188"/>
      <c r="EQ26" s="188"/>
      <c r="ER26" s="188"/>
      <c r="ES26" s="188"/>
      <c r="ET26" s="188"/>
      <c r="EU26" s="188"/>
      <c r="EV26" s="188"/>
      <c r="EW26" s="188"/>
      <c r="EX26" s="188"/>
      <c r="EY26" s="188"/>
      <c r="EZ26" s="188"/>
      <c r="FA26" s="188"/>
      <c r="FB26" s="188"/>
      <c r="FC26" s="188"/>
      <c r="FD26" s="188"/>
      <c r="FE26" s="188"/>
      <c r="FF26" s="188"/>
      <c r="FG26" s="188"/>
      <c r="FH26" s="188"/>
      <c r="FI26" s="188"/>
      <c r="FJ26" s="188"/>
      <c r="FK26" s="188"/>
      <c r="FL26" s="188"/>
      <c r="FM26" s="188"/>
      <c r="FN26" s="188"/>
      <c r="FO26" s="188"/>
      <c r="FP26" s="188"/>
      <c r="FQ26" s="188"/>
      <c r="FR26" s="188"/>
      <c r="FS26" s="188"/>
    </row>
    <row r="27" spans="1:175" s="193" customFormat="1" ht="15.75" customHeight="1" x14ac:dyDescent="0.25">
      <c r="A27" s="242">
        <v>45730.371527488423</v>
      </c>
      <c r="B27" s="246" t="s">
        <v>56</v>
      </c>
      <c r="C27" s="234">
        <v>6.2</v>
      </c>
      <c r="D27" s="244">
        <v>20</v>
      </c>
      <c r="E27" s="236">
        <v>1</v>
      </c>
      <c r="F27" s="237" t="s">
        <v>253</v>
      </c>
      <c r="G27" s="238">
        <f t="shared" si="0"/>
        <v>20</v>
      </c>
      <c r="H27" s="239"/>
      <c r="I27" s="240"/>
      <c r="J27" s="192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88"/>
      <c r="DE27" s="188"/>
      <c r="DF27" s="188"/>
      <c r="DG27" s="188"/>
      <c r="DH27" s="188"/>
      <c r="DI27" s="188"/>
      <c r="DJ27" s="188"/>
      <c r="DK27" s="188"/>
      <c r="DL27" s="188"/>
      <c r="DM27" s="188"/>
      <c r="DN27" s="188"/>
      <c r="DO27" s="188"/>
      <c r="DP27" s="188"/>
      <c r="DQ27" s="188"/>
      <c r="DR27" s="188"/>
      <c r="DS27" s="188"/>
      <c r="DT27" s="188"/>
      <c r="DU27" s="188"/>
      <c r="DV27" s="188"/>
      <c r="DW27" s="188"/>
      <c r="DX27" s="188"/>
      <c r="DY27" s="188"/>
      <c r="DZ27" s="188"/>
      <c r="EA27" s="188"/>
      <c r="EB27" s="188"/>
      <c r="EC27" s="188"/>
      <c r="ED27" s="188"/>
      <c r="EE27" s="188"/>
      <c r="EF27" s="188"/>
      <c r="EG27" s="188"/>
      <c r="EH27" s="188"/>
      <c r="EI27" s="188"/>
      <c r="EJ27" s="188"/>
      <c r="EK27" s="188"/>
      <c r="EL27" s="188"/>
      <c r="EM27" s="188"/>
      <c r="EN27" s="188"/>
      <c r="EO27" s="188"/>
      <c r="EP27" s="188"/>
      <c r="EQ27" s="188"/>
      <c r="ER27" s="188"/>
      <c r="ES27" s="188"/>
      <c r="ET27" s="188"/>
      <c r="EU27" s="188"/>
      <c r="EV27" s="188"/>
      <c r="EW27" s="188"/>
      <c r="EX27" s="188"/>
      <c r="EY27" s="188"/>
      <c r="EZ27" s="188"/>
      <c r="FA27" s="188"/>
      <c r="FB27" s="188"/>
      <c r="FC27" s="188"/>
      <c r="FD27" s="188"/>
      <c r="FE27" s="188"/>
      <c r="FF27" s="188"/>
      <c r="FG27" s="188"/>
      <c r="FH27" s="188"/>
      <c r="FI27" s="188"/>
      <c r="FJ27" s="188"/>
      <c r="FK27" s="188"/>
      <c r="FL27" s="188"/>
      <c r="FM27" s="188"/>
      <c r="FN27" s="188"/>
      <c r="FO27" s="188"/>
      <c r="FP27" s="188"/>
      <c r="FQ27" s="188"/>
      <c r="FR27" s="188"/>
      <c r="FS27" s="188"/>
    </row>
    <row r="28" spans="1:175" s="193" customFormat="1" ht="15.75" customHeight="1" x14ac:dyDescent="0.25">
      <c r="A28" s="233">
        <v>45730.372916319444</v>
      </c>
      <c r="B28" s="246" t="s">
        <v>60</v>
      </c>
      <c r="C28" s="243">
        <v>6.3</v>
      </c>
      <c r="D28" s="244">
        <v>15</v>
      </c>
      <c r="E28" s="245">
        <v>2</v>
      </c>
      <c r="F28" s="237" t="s">
        <v>253</v>
      </c>
      <c r="G28" s="238">
        <f t="shared" ref="G28:G32" si="1">IF(B28="","",IF(D28*E28&lt;5,"5,00 U",(D28*E28)))</f>
        <v>30</v>
      </c>
      <c r="H28" s="244"/>
      <c r="I28" s="240"/>
      <c r="J28" s="192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  <c r="CC28" s="188"/>
      <c r="CD28" s="188"/>
      <c r="CE28" s="188"/>
      <c r="CF28" s="188"/>
      <c r="CG28" s="188"/>
      <c r="CH28" s="188"/>
      <c r="CI28" s="188"/>
      <c r="CJ28" s="188"/>
      <c r="CK28" s="188"/>
      <c r="CL28" s="188"/>
      <c r="CM28" s="188"/>
      <c r="CN28" s="188"/>
      <c r="CO28" s="188"/>
      <c r="CP28" s="188"/>
      <c r="CQ28" s="188"/>
      <c r="CR28" s="188"/>
      <c r="CS28" s="188"/>
      <c r="CT28" s="188"/>
      <c r="CU28" s="188"/>
      <c r="CV28" s="188"/>
      <c r="CW28" s="188"/>
      <c r="CX28" s="188"/>
      <c r="CY28" s="188"/>
      <c r="CZ28" s="188"/>
      <c r="DA28" s="188"/>
      <c r="DB28" s="188"/>
      <c r="DC28" s="188"/>
      <c r="DD28" s="188"/>
      <c r="DE28" s="188"/>
      <c r="DF28" s="188"/>
      <c r="DG28" s="188"/>
      <c r="DH28" s="188"/>
      <c r="DI28" s="188"/>
      <c r="DJ28" s="188"/>
      <c r="DK28" s="188"/>
      <c r="DL28" s="188"/>
      <c r="DM28" s="188"/>
      <c r="DN28" s="188"/>
      <c r="DO28" s="188"/>
      <c r="DP28" s="188"/>
      <c r="DQ28" s="188"/>
      <c r="DR28" s="188"/>
      <c r="DS28" s="188"/>
      <c r="DT28" s="188"/>
      <c r="DU28" s="188"/>
      <c r="DV28" s="188"/>
      <c r="DW28" s="188"/>
      <c r="DX28" s="188"/>
      <c r="DY28" s="188"/>
      <c r="DZ28" s="188"/>
      <c r="EA28" s="188"/>
      <c r="EB28" s="188"/>
      <c r="EC28" s="188"/>
      <c r="ED28" s="188"/>
      <c r="EE28" s="188"/>
      <c r="EF28" s="188"/>
      <c r="EG28" s="188"/>
      <c r="EH28" s="188"/>
      <c r="EI28" s="188"/>
      <c r="EJ28" s="188"/>
      <c r="EK28" s="188"/>
      <c r="EL28" s="188"/>
      <c r="EM28" s="188"/>
      <c r="EN28" s="188"/>
      <c r="EO28" s="188"/>
      <c r="EP28" s="188"/>
      <c r="EQ28" s="188"/>
      <c r="ER28" s="188"/>
      <c r="ES28" s="188"/>
      <c r="ET28" s="188"/>
      <c r="EU28" s="188"/>
      <c r="EV28" s="188"/>
      <c r="EW28" s="188"/>
      <c r="EX28" s="188"/>
      <c r="EY28" s="188"/>
      <c r="EZ28" s="188"/>
      <c r="FA28" s="188"/>
      <c r="FB28" s="188"/>
      <c r="FC28" s="188"/>
      <c r="FD28" s="188"/>
      <c r="FE28" s="188"/>
      <c r="FF28" s="188"/>
      <c r="FG28" s="188"/>
      <c r="FH28" s="188"/>
      <c r="FI28" s="188"/>
      <c r="FJ28" s="188"/>
      <c r="FK28" s="188"/>
      <c r="FL28" s="188"/>
      <c r="FM28" s="188"/>
      <c r="FN28" s="188"/>
      <c r="FO28" s="188"/>
      <c r="FP28" s="188"/>
      <c r="FQ28" s="188"/>
      <c r="FR28" s="188"/>
      <c r="FS28" s="188"/>
    </row>
    <row r="29" spans="1:175" s="193" customFormat="1" ht="15.75" customHeight="1" x14ac:dyDescent="0.25">
      <c r="A29" s="242">
        <v>45730.374305150464</v>
      </c>
      <c r="B29" s="246" t="s">
        <v>63</v>
      </c>
      <c r="C29" s="234">
        <v>6.4</v>
      </c>
      <c r="D29" s="244">
        <v>25</v>
      </c>
      <c r="E29" s="236">
        <v>2</v>
      </c>
      <c r="F29" s="237" t="s">
        <v>253</v>
      </c>
      <c r="G29" s="238">
        <f t="shared" si="1"/>
        <v>50</v>
      </c>
      <c r="H29" s="244"/>
      <c r="I29" s="240"/>
      <c r="J29" s="192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  <c r="CC29" s="188"/>
      <c r="CD29" s="188"/>
      <c r="CE29" s="188"/>
      <c r="CF29" s="188"/>
      <c r="CG29" s="188"/>
      <c r="CH29" s="188"/>
      <c r="CI29" s="188"/>
      <c r="CJ29" s="188"/>
      <c r="CK29" s="188"/>
      <c r="CL29" s="188"/>
      <c r="CM29" s="188"/>
      <c r="CN29" s="188"/>
      <c r="CO29" s="188"/>
      <c r="CP29" s="188"/>
      <c r="CQ29" s="188"/>
      <c r="CR29" s="188"/>
      <c r="CS29" s="188"/>
      <c r="CT29" s="188"/>
      <c r="CU29" s="188"/>
      <c r="CV29" s="188"/>
      <c r="CW29" s="188"/>
      <c r="CX29" s="188"/>
      <c r="CY29" s="188"/>
      <c r="CZ29" s="188"/>
      <c r="DA29" s="188"/>
      <c r="DB29" s="188"/>
      <c r="DC29" s="188"/>
      <c r="DD29" s="188"/>
      <c r="DE29" s="188"/>
      <c r="DF29" s="188"/>
      <c r="DG29" s="188"/>
      <c r="DH29" s="188"/>
      <c r="DI29" s="188"/>
      <c r="DJ29" s="188"/>
      <c r="DK29" s="188"/>
      <c r="DL29" s="188"/>
      <c r="DM29" s="188"/>
      <c r="DN29" s="188"/>
      <c r="DO29" s="188"/>
      <c r="DP29" s="188"/>
      <c r="DQ29" s="188"/>
      <c r="DR29" s="188"/>
      <c r="DS29" s="188"/>
      <c r="DT29" s="188"/>
      <c r="DU29" s="188"/>
      <c r="DV29" s="188"/>
      <c r="DW29" s="188"/>
      <c r="DX29" s="188"/>
      <c r="DY29" s="188"/>
      <c r="DZ29" s="188"/>
      <c r="EA29" s="188"/>
      <c r="EB29" s="188"/>
      <c r="EC29" s="188"/>
      <c r="ED29" s="188"/>
      <c r="EE29" s="188"/>
      <c r="EF29" s="188"/>
      <c r="EG29" s="188"/>
      <c r="EH29" s="188"/>
      <c r="EI29" s="188"/>
      <c r="EJ29" s="188"/>
      <c r="EK29" s="188"/>
      <c r="EL29" s="188"/>
      <c r="EM29" s="188"/>
      <c r="EN29" s="188"/>
      <c r="EO29" s="188"/>
      <c r="EP29" s="188"/>
      <c r="EQ29" s="188"/>
      <c r="ER29" s="188"/>
      <c r="ES29" s="188"/>
      <c r="ET29" s="188"/>
      <c r="EU29" s="188"/>
      <c r="EV29" s="188"/>
      <c r="EW29" s="188"/>
      <c r="EX29" s="188"/>
      <c r="EY29" s="188"/>
      <c r="EZ29" s="188"/>
      <c r="FA29" s="188"/>
      <c r="FB29" s="188"/>
      <c r="FC29" s="188"/>
      <c r="FD29" s="188"/>
      <c r="FE29" s="188"/>
      <c r="FF29" s="188"/>
      <c r="FG29" s="188"/>
      <c r="FH29" s="188"/>
      <c r="FI29" s="188"/>
      <c r="FJ29" s="188"/>
      <c r="FK29" s="188"/>
      <c r="FL29" s="188"/>
      <c r="FM29" s="188"/>
      <c r="FN29" s="188"/>
      <c r="FO29" s="188"/>
      <c r="FP29" s="188"/>
      <c r="FQ29" s="188"/>
      <c r="FR29" s="188"/>
      <c r="FS29" s="188"/>
    </row>
    <row r="30" spans="1:175" s="193" customFormat="1" ht="15.75" customHeight="1" x14ac:dyDescent="0.25">
      <c r="A30" s="242">
        <v>45730.375693981485</v>
      </c>
      <c r="B30" s="246" t="s">
        <v>66</v>
      </c>
      <c r="C30" s="243">
        <v>6.5</v>
      </c>
      <c r="D30" s="244">
        <v>35</v>
      </c>
      <c r="E30" s="245">
        <v>2</v>
      </c>
      <c r="F30" s="237" t="s">
        <v>253</v>
      </c>
      <c r="G30" s="238">
        <f t="shared" si="1"/>
        <v>70</v>
      </c>
      <c r="H30" s="244"/>
      <c r="I30" s="240"/>
      <c r="J30" s="192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8"/>
      <c r="CE30" s="188"/>
      <c r="CF30" s="188"/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  <c r="DB30" s="188"/>
      <c r="DC30" s="188"/>
      <c r="DD30" s="188"/>
      <c r="DE30" s="188"/>
      <c r="DF30" s="188"/>
      <c r="DG30" s="188"/>
      <c r="DH30" s="188"/>
      <c r="DI30" s="188"/>
      <c r="DJ30" s="188"/>
      <c r="DK30" s="188"/>
      <c r="DL30" s="188"/>
      <c r="DM30" s="188"/>
      <c r="DN30" s="188"/>
      <c r="DO30" s="188"/>
      <c r="DP30" s="188"/>
      <c r="DQ30" s="188"/>
      <c r="DR30" s="188"/>
      <c r="DS30" s="188"/>
      <c r="DT30" s="188"/>
      <c r="DU30" s="188"/>
      <c r="DV30" s="188"/>
      <c r="DW30" s="188"/>
      <c r="DX30" s="188"/>
      <c r="DY30" s="188"/>
      <c r="DZ30" s="188"/>
      <c r="EA30" s="188"/>
      <c r="EB30" s="188"/>
      <c r="EC30" s="188"/>
      <c r="ED30" s="188"/>
      <c r="EE30" s="188"/>
      <c r="EF30" s="188"/>
      <c r="EG30" s="188"/>
      <c r="EH30" s="188"/>
      <c r="EI30" s="188"/>
      <c r="EJ30" s="188"/>
      <c r="EK30" s="188"/>
      <c r="EL30" s="188"/>
      <c r="EM30" s="188"/>
      <c r="EN30" s="188"/>
      <c r="EO30" s="188"/>
      <c r="EP30" s="188"/>
      <c r="EQ30" s="188"/>
      <c r="ER30" s="188"/>
      <c r="ES30" s="188"/>
      <c r="ET30" s="188"/>
      <c r="EU30" s="188"/>
      <c r="EV30" s="188"/>
      <c r="EW30" s="188"/>
      <c r="EX30" s="188"/>
      <c r="EY30" s="188"/>
      <c r="EZ30" s="188"/>
      <c r="FA30" s="188"/>
      <c r="FB30" s="188"/>
      <c r="FC30" s="188"/>
      <c r="FD30" s="188"/>
      <c r="FE30" s="188"/>
      <c r="FF30" s="188"/>
      <c r="FG30" s="188"/>
      <c r="FH30" s="188"/>
      <c r="FI30" s="188"/>
      <c r="FJ30" s="188"/>
      <c r="FK30" s="188"/>
      <c r="FL30" s="188"/>
      <c r="FM30" s="188"/>
      <c r="FN30" s="188"/>
      <c r="FO30" s="188"/>
      <c r="FP30" s="188"/>
      <c r="FQ30" s="188"/>
      <c r="FR30" s="188"/>
      <c r="FS30" s="188"/>
    </row>
    <row r="31" spans="1:175" s="193" customFormat="1" ht="15.75" customHeight="1" x14ac:dyDescent="0.25">
      <c r="A31" s="233">
        <v>45730.377082812498</v>
      </c>
      <c r="B31" s="246" t="s">
        <v>68</v>
      </c>
      <c r="C31" s="234">
        <v>6.6</v>
      </c>
      <c r="D31" s="244">
        <v>40</v>
      </c>
      <c r="E31" s="236">
        <v>2</v>
      </c>
      <c r="F31" s="237" t="s">
        <v>253</v>
      </c>
      <c r="G31" s="238">
        <f t="shared" si="1"/>
        <v>80</v>
      </c>
      <c r="H31" s="244"/>
      <c r="I31" s="240"/>
      <c r="J31" s="192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  <c r="CC31" s="188"/>
      <c r="CD31" s="188"/>
      <c r="CE31" s="188"/>
      <c r="CF31" s="188"/>
      <c r="CG31" s="188"/>
      <c r="CH31" s="188"/>
      <c r="CI31" s="188"/>
      <c r="CJ31" s="188"/>
      <c r="CK31" s="188"/>
      <c r="CL31" s="188"/>
      <c r="CM31" s="188"/>
      <c r="CN31" s="188"/>
      <c r="CO31" s="188"/>
      <c r="CP31" s="188"/>
      <c r="CQ31" s="188"/>
      <c r="CR31" s="188"/>
      <c r="CS31" s="188"/>
      <c r="CT31" s="188"/>
      <c r="CU31" s="188"/>
      <c r="CV31" s="188"/>
      <c r="CW31" s="188"/>
      <c r="CX31" s="188"/>
      <c r="CY31" s="188"/>
      <c r="CZ31" s="188"/>
      <c r="DA31" s="188"/>
      <c r="DB31" s="188"/>
      <c r="DC31" s="188"/>
      <c r="DD31" s="188"/>
      <c r="DE31" s="188"/>
      <c r="DF31" s="188"/>
      <c r="DG31" s="188"/>
      <c r="DH31" s="188"/>
      <c r="DI31" s="188"/>
      <c r="DJ31" s="188"/>
      <c r="DK31" s="188"/>
      <c r="DL31" s="188"/>
      <c r="DM31" s="188"/>
      <c r="DN31" s="188"/>
      <c r="DO31" s="188"/>
      <c r="DP31" s="188"/>
      <c r="DQ31" s="188"/>
      <c r="DR31" s="188"/>
      <c r="DS31" s="188"/>
      <c r="DT31" s="188"/>
      <c r="DU31" s="188"/>
      <c r="DV31" s="188"/>
      <c r="DW31" s="188"/>
      <c r="DX31" s="188"/>
      <c r="DY31" s="188"/>
      <c r="DZ31" s="188"/>
      <c r="EA31" s="188"/>
      <c r="EB31" s="188"/>
      <c r="EC31" s="188"/>
      <c r="ED31" s="188"/>
      <c r="EE31" s="188"/>
      <c r="EF31" s="188"/>
      <c r="EG31" s="188"/>
      <c r="EH31" s="188"/>
      <c r="EI31" s="188"/>
      <c r="EJ31" s="188"/>
      <c r="EK31" s="188"/>
      <c r="EL31" s="188"/>
      <c r="EM31" s="188"/>
      <c r="EN31" s="188"/>
      <c r="EO31" s="188"/>
      <c r="EP31" s="188"/>
      <c r="EQ31" s="188"/>
      <c r="ER31" s="188"/>
      <c r="ES31" s="188"/>
      <c r="ET31" s="188"/>
      <c r="EU31" s="188"/>
      <c r="EV31" s="188"/>
      <c r="EW31" s="188"/>
      <c r="EX31" s="188"/>
      <c r="EY31" s="188"/>
      <c r="EZ31" s="188"/>
      <c r="FA31" s="188"/>
      <c r="FB31" s="188"/>
      <c r="FC31" s="188"/>
      <c r="FD31" s="188"/>
      <c r="FE31" s="188"/>
      <c r="FF31" s="188"/>
      <c r="FG31" s="188"/>
      <c r="FH31" s="188"/>
      <c r="FI31" s="188"/>
      <c r="FJ31" s="188"/>
      <c r="FK31" s="188"/>
      <c r="FL31" s="188"/>
      <c r="FM31" s="188"/>
      <c r="FN31" s="188"/>
      <c r="FO31" s="188"/>
      <c r="FP31" s="188"/>
      <c r="FQ31" s="188"/>
      <c r="FR31" s="188"/>
      <c r="FS31" s="188"/>
    </row>
    <row r="32" spans="1:175" s="193" customFormat="1" ht="15.75" customHeight="1" x14ac:dyDescent="0.25">
      <c r="A32" s="242">
        <v>45730.372916319437</v>
      </c>
      <c r="B32" s="246" t="s">
        <v>71</v>
      </c>
      <c r="C32" s="243">
        <v>6.7</v>
      </c>
      <c r="D32" s="244">
        <v>30</v>
      </c>
      <c r="E32" s="245">
        <v>2</v>
      </c>
      <c r="F32" s="237" t="s">
        <v>253</v>
      </c>
      <c r="G32" s="238">
        <f t="shared" si="1"/>
        <v>60</v>
      </c>
      <c r="H32" s="244"/>
      <c r="I32" s="240"/>
      <c r="J32" s="192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  <c r="CK32" s="188"/>
      <c r="CL32" s="188"/>
      <c r="CM32" s="188"/>
      <c r="CN32" s="188"/>
      <c r="CO32" s="188"/>
      <c r="CP32" s="188"/>
      <c r="CQ32" s="188"/>
      <c r="CR32" s="188"/>
      <c r="CS32" s="188"/>
      <c r="CT32" s="188"/>
      <c r="CU32" s="188"/>
      <c r="CV32" s="188"/>
      <c r="CW32" s="188"/>
      <c r="CX32" s="188"/>
      <c r="CY32" s="188"/>
      <c r="CZ32" s="188"/>
      <c r="DA32" s="188"/>
      <c r="DB32" s="188"/>
      <c r="DC32" s="188"/>
      <c r="DD32" s="188"/>
      <c r="DE32" s="188"/>
      <c r="DF32" s="188"/>
      <c r="DG32" s="188"/>
      <c r="DH32" s="188"/>
      <c r="DI32" s="188"/>
      <c r="DJ32" s="188"/>
      <c r="DK32" s="188"/>
      <c r="DL32" s="188"/>
      <c r="DM32" s="188"/>
      <c r="DN32" s="188"/>
      <c r="DO32" s="188"/>
      <c r="DP32" s="188"/>
      <c r="DQ32" s="188"/>
      <c r="DR32" s="188"/>
      <c r="DS32" s="188"/>
      <c r="DT32" s="188"/>
      <c r="DU32" s="188"/>
      <c r="DV32" s="188"/>
      <c r="DW32" s="188"/>
      <c r="DX32" s="188"/>
      <c r="DY32" s="188"/>
      <c r="DZ32" s="188"/>
      <c r="EA32" s="188"/>
      <c r="EB32" s="188"/>
      <c r="EC32" s="188"/>
      <c r="ED32" s="188"/>
      <c r="EE32" s="188"/>
      <c r="EF32" s="188"/>
      <c r="EG32" s="188"/>
      <c r="EH32" s="188"/>
      <c r="EI32" s="188"/>
      <c r="EJ32" s="188"/>
      <c r="EK32" s="188"/>
      <c r="EL32" s="188"/>
      <c r="EM32" s="188"/>
      <c r="EN32" s="188"/>
      <c r="EO32" s="188"/>
      <c r="EP32" s="188"/>
      <c r="EQ32" s="188"/>
      <c r="ER32" s="188"/>
      <c r="ES32" s="188"/>
      <c r="ET32" s="188"/>
      <c r="EU32" s="188"/>
      <c r="EV32" s="188"/>
      <c r="EW32" s="188"/>
      <c r="EX32" s="188"/>
      <c r="EY32" s="188"/>
      <c r="EZ32" s="188"/>
      <c r="FA32" s="188"/>
      <c r="FB32" s="188"/>
      <c r="FC32" s="188"/>
      <c r="FD32" s="188"/>
      <c r="FE32" s="188"/>
      <c r="FF32" s="188"/>
      <c r="FG32" s="188"/>
      <c r="FH32" s="188"/>
      <c r="FI32" s="188"/>
      <c r="FJ32" s="188"/>
      <c r="FK32" s="188"/>
      <c r="FL32" s="188"/>
      <c r="FM32" s="188"/>
      <c r="FN32" s="188"/>
      <c r="FO32" s="188"/>
      <c r="FP32" s="188"/>
      <c r="FQ32" s="188"/>
      <c r="FR32" s="188"/>
      <c r="FS32" s="188"/>
    </row>
    <row r="33" spans="1:175" s="193" customFormat="1" ht="15.75" customHeight="1" x14ac:dyDescent="0.25">
      <c r="A33" s="242">
        <v>45730.374305150457</v>
      </c>
      <c r="B33" s="246" t="s">
        <v>73</v>
      </c>
      <c r="C33" s="234">
        <v>6.8</v>
      </c>
      <c r="D33" s="244">
        <v>35</v>
      </c>
      <c r="E33" s="236">
        <v>2</v>
      </c>
      <c r="F33" s="237" t="s">
        <v>253</v>
      </c>
      <c r="G33" s="238">
        <f t="shared" si="0"/>
        <v>70</v>
      </c>
      <c r="H33" s="244"/>
      <c r="I33" s="240"/>
      <c r="J33" s="192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  <c r="CC33" s="188"/>
      <c r="CD33" s="188"/>
      <c r="CE33" s="188"/>
      <c r="CF33" s="188"/>
      <c r="CG33" s="188"/>
      <c r="CH33" s="188"/>
      <c r="CI33" s="188"/>
      <c r="CJ33" s="188"/>
      <c r="CK33" s="188"/>
      <c r="CL33" s="188"/>
      <c r="CM33" s="188"/>
      <c r="CN33" s="188"/>
      <c r="CO33" s="188"/>
      <c r="CP33" s="188"/>
      <c r="CQ33" s="188"/>
      <c r="CR33" s="188"/>
      <c r="CS33" s="188"/>
      <c r="CT33" s="188"/>
      <c r="CU33" s="188"/>
      <c r="CV33" s="188"/>
      <c r="CW33" s="188"/>
      <c r="CX33" s="188"/>
      <c r="CY33" s="188"/>
      <c r="CZ33" s="188"/>
      <c r="DA33" s="188"/>
      <c r="DB33" s="188"/>
      <c r="DC33" s="188"/>
      <c r="DD33" s="188"/>
      <c r="DE33" s="188"/>
      <c r="DF33" s="188"/>
      <c r="DG33" s="188"/>
      <c r="DH33" s="188"/>
      <c r="DI33" s="188"/>
      <c r="DJ33" s="188"/>
      <c r="DK33" s="188"/>
      <c r="DL33" s="188"/>
      <c r="DM33" s="188"/>
      <c r="DN33" s="188"/>
      <c r="DO33" s="188"/>
      <c r="DP33" s="188"/>
      <c r="DQ33" s="188"/>
      <c r="DR33" s="188"/>
      <c r="DS33" s="188"/>
      <c r="DT33" s="188"/>
      <c r="DU33" s="188"/>
      <c r="DV33" s="188"/>
      <c r="DW33" s="188"/>
      <c r="DX33" s="188"/>
      <c r="DY33" s="188"/>
      <c r="DZ33" s="188"/>
      <c r="EA33" s="188"/>
      <c r="EB33" s="188"/>
      <c r="EC33" s="188"/>
      <c r="ED33" s="188"/>
      <c r="EE33" s="188"/>
      <c r="EF33" s="188"/>
      <c r="EG33" s="188"/>
      <c r="EH33" s="188"/>
      <c r="EI33" s="188"/>
      <c r="EJ33" s="188"/>
      <c r="EK33" s="188"/>
      <c r="EL33" s="188"/>
      <c r="EM33" s="188"/>
      <c r="EN33" s="188"/>
      <c r="EO33" s="188"/>
      <c r="EP33" s="188"/>
      <c r="EQ33" s="188"/>
      <c r="ER33" s="188"/>
      <c r="ES33" s="188"/>
      <c r="ET33" s="188"/>
      <c r="EU33" s="188"/>
      <c r="EV33" s="188"/>
      <c r="EW33" s="188"/>
      <c r="EX33" s="188"/>
      <c r="EY33" s="188"/>
      <c r="EZ33" s="188"/>
      <c r="FA33" s="188"/>
      <c r="FB33" s="188"/>
      <c r="FC33" s="188"/>
      <c r="FD33" s="188"/>
      <c r="FE33" s="188"/>
      <c r="FF33" s="188"/>
      <c r="FG33" s="188"/>
      <c r="FH33" s="188"/>
      <c r="FI33" s="188"/>
      <c r="FJ33" s="188"/>
      <c r="FK33" s="188"/>
      <c r="FL33" s="188"/>
      <c r="FM33" s="188"/>
      <c r="FN33" s="188"/>
      <c r="FO33" s="188"/>
      <c r="FP33" s="188"/>
      <c r="FQ33" s="188"/>
      <c r="FR33" s="188"/>
      <c r="FS33" s="188"/>
    </row>
    <row r="34" spans="1:175" s="193" customFormat="1" ht="15.75" customHeight="1" x14ac:dyDescent="0.25">
      <c r="A34" s="242">
        <v>45730.375693981478</v>
      </c>
      <c r="B34" s="246" t="s">
        <v>75</v>
      </c>
      <c r="C34" s="243">
        <v>6.9</v>
      </c>
      <c r="D34" s="244">
        <v>30</v>
      </c>
      <c r="E34" s="245">
        <v>2</v>
      </c>
      <c r="F34" s="237" t="s">
        <v>253</v>
      </c>
      <c r="G34" s="238">
        <f t="shared" si="0"/>
        <v>60</v>
      </c>
      <c r="H34" s="244"/>
      <c r="I34" s="240"/>
      <c r="J34" s="192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  <c r="CK34" s="188"/>
      <c r="CL34" s="188"/>
      <c r="CM34" s="188"/>
      <c r="CN34" s="188"/>
      <c r="CO34" s="188"/>
      <c r="CP34" s="188"/>
      <c r="CQ34" s="188"/>
      <c r="CR34" s="188"/>
      <c r="CS34" s="188"/>
      <c r="CT34" s="188"/>
      <c r="CU34" s="188"/>
      <c r="CV34" s="188"/>
      <c r="CW34" s="188"/>
      <c r="CX34" s="188"/>
      <c r="CY34" s="188"/>
      <c r="CZ34" s="188"/>
      <c r="DA34" s="188"/>
      <c r="DB34" s="188"/>
      <c r="DC34" s="188"/>
      <c r="DD34" s="188"/>
      <c r="DE34" s="188"/>
      <c r="DF34" s="188"/>
      <c r="DG34" s="188"/>
      <c r="DH34" s="188"/>
      <c r="DI34" s="188"/>
      <c r="DJ34" s="188"/>
      <c r="DK34" s="188"/>
      <c r="DL34" s="188"/>
      <c r="DM34" s="188"/>
      <c r="DN34" s="188"/>
      <c r="DO34" s="188"/>
      <c r="DP34" s="188"/>
      <c r="DQ34" s="188"/>
      <c r="DR34" s="188"/>
      <c r="DS34" s="188"/>
      <c r="DT34" s="188"/>
      <c r="DU34" s="188"/>
      <c r="DV34" s="188"/>
      <c r="DW34" s="188"/>
      <c r="DX34" s="188"/>
      <c r="DY34" s="188"/>
      <c r="DZ34" s="188"/>
      <c r="EA34" s="188"/>
      <c r="EB34" s="188"/>
      <c r="EC34" s="188"/>
      <c r="ED34" s="188"/>
      <c r="EE34" s="188"/>
      <c r="EF34" s="188"/>
      <c r="EG34" s="188"/>
      <c r="EH34" s="188"/>
      <c r="EI34" s="188"/>
      <c r="EJ34" s="188"/>
      <c r="EK34" s="188"/>
      <c r="EL34" s="188"/>
      <c r="EM34" s="188"/>
      <c r="EN34" s="188"/>
      <c r="EO34" s="188"/>
      <c r="EP34" s="188"/>
      <c r="EQ34" s="188"/>
      <c r="ER34" s="188"/>
      <c r="ES34" s="188"/>
      <c r="ET34" s="188"/>
      <c r="EU34" s="188"/>
      <c r="EV34" s="188"/>
      <c r="EW34" s="188"/>
      <c r="EX34" s="188"/>
      <c r="EY34" s="188"/>
      <c r="EZ34" s="188"/>
      <c r="FA34" s="188"/>
      <c r="FB34" s="188"/>
      <c r="FC34" s="188"/>
      <c r="FD34" s="188"/>
      <c r="FE34" s="188"/>
      <c r="FF34" s="188"/>
      <c r="FG34" s="188"/>
      <c r="FH34" s="188"/>
      <c r="FI34" s="188"/>
      <c r="FJ34" s="188"/>
      <c r="FK34" s="188"/>
      <c r="FL34" s="188"/>
      <c r="FM34" s="188"/>
      <c r="FN34" s="188"/>
      <c r="FO34" s="188"/>
      <c r="FP34" s="188"/>
      <c r="FQ34" s="188"/>
      <c r="FR34" s="188"/>
      <c r="FS34" s="188"/>
    </row>
    <row r="35" spans="1:175" s="193" customFormat="1" ht="15.75" customHeight="1" x14ac:dyDescent="0.25">
      <c r="A35" s="242">
        <v>45730.377082812498</v>
      </c>
      <c r="B35" s="246" t="s">
        <v>78</v>
      </c>
      <c r="C35" s="234">
        <v>7</v>
      </c>
      <c r="D35" s="244">
        <v>40</v>
      </c>
      <c r="E35" s="245">
        <v>2</v>
      </c>
      <c r="F35" s="237" t="s">
        <v>253</v>
      </c>
      <c r="G35" s="238">
        <f t="shared" si="0"/>
        <v>80</v>
      </c>
      <c r="H35" s="244"/>
      <c r="I35" s="240"/>
      <c r="J35" s="192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  <c r="EK35" s="188"/>
      <c r="EL35" s="188"/>
      <c r="EM35" s="188"/>
      <c r="EN35" s="188"/>
      <c r="EO35" s="188"/>
      <c r="EP35" s="188"/>
      <c r="EQ35" s="188"/>
      <c r="ER35" s="188"/>
      <c r="ES35" s="188"/>
      <c r="ET35" s="188"/>
      <c r="EU35" s="188"/>
      <c r="EV35" s="188"/>
      <c r="EW35" s="188"/>
      <c r="EX35" s="188"/>
      <c r="EY35" s="188"/>
      <c r="EZ35" s="188"/>
      <c r="FA35" s="188"/>
      <c r="FB35" s="188"/>
      <c r="FC35" s="188"/>
      <c r="FD35" s="188"/>
      <c r="FE35" s="188"/>
      <c r="FF35" s="188"/>
      <c r="FG35" s="188"/>
      <c r="FH35" s="188"/>
      <c r="FI35" s="188"/>
      <c r="FJ35" s="188"/>
      <c r="FK35" s="188"/>
      <c r="FL35" s="188"/>
      <c r="FM35" s="188"/>
      <c r="FN35" s="188"/>
      <c r="FO35" s="188"/>
      <c r="FP35" s="188"/>
      <c r="FQ35" s="188"/>
      <c r="FR35" s="188"/>
      <c r="FS35" s="188"/>
    </row>
    <row r="36" spans="1:175" s="193" customFormat="1" ht="15.75" customHeight="1" x14ac:dyDescent="0.25">
      <c r="A36" s="242">
        <v>45730.378471643518</v>
      </c>
      <c r="B36" s="246" t="s">
        <v>81</v>
      </c>
      <c r="C36" s="234">
        <v>7.1</v>
      </c>
      <c r="D36" s="244">
        <v>20</v>
      </c>
      <c r="E36" s="245">
        <v>2</v>
      </c>
      <c r="F36" s="237" t="s">
        <v>253</v>
      </c>
      <c r="G36" s="238">
        <f t="shared" si="0"/>
        <v>40</v>
      </c>
      <c r="H36" s="244"/>
      <c r="I36" s="240"/>
      <c r="J36" s="192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88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88"/>
      <c r="FP36" s="188"/>
      <c r="FQ36" s="188"/>
      <c r="FR36" s="188"/>
      <c r="FS36" s="188"/>
    </row>
    <row r="37" spans="1:175" s="193" customFormat="1" ht="15.75" customHeight="1" x14ac:dyDescent="0.25">
      <c r="A37" s="242">
        <v>45730.379860474539</v>
      </c>
      <c r="B37" s="246" t="s">
        <v>83</v>
      </c>
      <c r="C37" s="243">
        <v>7.2</v>
      </c>
      <c r="D37" s="244">
        <v>15</v>
      </c>
      <c r="E37" s="245">
        <v>1</v>
      </c>
      <c r="F37" s="237" t="s">
        <v>253</v>
      </c>
      <c r="G37" s="238">
        <f t="shared" si="0"/>
        <v>15</v>
      </c>
      <c r="H37" s="244"/>
      <c r="I37" s="240"/>
      <c r="J37" s="192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188"/>
      <c r="BW37" s="188"/>
      <c r="BX37" s="188"/>
      <c r="BY37" s="188"/>
      <c r="BZ37" s="188"/>
      <c r="CA37" s="188"/>
      <c r="CB37" s="188"/>
      <c r="CC37" s="188"/>
      <c r="CD37" s="188"/>
      <c r="CE37" s="188"/>
      <c r="CF37" s="188"/>
      <c r="CG37" s="188"/>
      <c r="CH37" s="188"/>
      <c r="CI37" s="188"/>
      <c r="CJ37" s="188"/>
      <c r="CK37" s="188"/>
      <c r="CL37" s="188"/>
      <c r="CM37" s="188"/>
      <c r="CN37" s="188"/>
      <c r="CO37" s="188"/>
      <c r="CP37" s="188"/>
      <c r="CQ37" s="188"/>
      <c r="CR37" s="188"/>
      <c r="CS37" s="188"/>
      <c r="CT37" s="188"/>
      <c r="CU37" s="188"/>
      <c r="CV37" s="188"/>
      <c r="CW37" s="188"/>
      <c r="CX37" s="188"/>
      <c r="CY37" s="188"/>
      <c r="CZ37" s="188"/>
      <c r="DA37" s="188"/>
      <c r="DB37" s="188"/>
      <c r="DC37" s="188"/>
      <c r="DD37" s="188"/>
      <c r="DE37" s="188"/>
      <c r="DF37" s="188"/>
      <c r="DG37" s="188"/>
      <c r="DH37" s="188"/>
      <c r="DI37" s="188"/>
      <c r="DJ37" s="188"/>
      <c r="DK37" s="188"/>
      <c r="DL37" s="188"/>
      <c r="DM37" s="188"/>
      <c r="DN37" s="188"/>
      <c r="DO37" s="188"/>
      <c r="DP37" s="188"/>
      <c r="DQ37" s="188"/>
      <c r="DR37" s="188"/>
      <c r="DS37" s="188"/>
      <c r="DT37" s="188"/>
      <c r="DU37" s="188"/>
      <c r="DV37" s="188"/>
      <c r="DW37" s="188"/>
      <c r="DX37" s="188"/>
      <c r="DY37" s="188"/>
      <c r="DZ37" s="188"/>
      <c r="EA37" s="188"/>
      <c r="EB37" s="188"/>
      <c r="EC37" s="188"/>
      <c r="ED37" s="188"/>
      <c r="EE37" s="188"/>
      <c r="EF37" s="188"/>
      <c r="EG37" s="188"/>
      <c r="EH37" s="188"/>
      <c r="EI37" s="188"/>
      <c r="EJ37" s="188"/>
      <c r="EK37" s="188"/>
      <c r="EL37" s="188"/>
      <c r="EM37" s="188"/>
      <c r="EN37" s="188"/>
      <c r="EO37" s="188"/>
      <c r="EP37" s="188"/>
      <c r="EQ37" s="188"/>
      <c r="ER37" s="188"/>
      <c r="ES37" s="188"/>
      <c r="ET37" s="188"/>
      <c r="EU37" s="188"/>
      <c r="EV37" s="188"/>
      <c r="EW37" s="188"/>
      <c r="EX37" s="188"/>
      <c r="EY37" s="188"/>
      <c r="EZ37" s="188"/>
      <c r="FA37" s="188"/>
      <c r="FB37" s="188"/>
      <c r="FC37" s="188"/>
      <c r="FD37" s="188"/>
      <c r="FE37" s="188"/>
      <c r="FF37" s="188"/>
      <c r="FG37" s="188"/>
      <c r="FH37" s="188"/>
      <c r="FI37" s="188"/>
      <c r="FJ37" s="188"/>
      <c r="FK37" s="188"/>
      <c r="FL37" s="188"/>
      <c r="FM37" s="188"/>
      <c r="FN37" s="188"/>
      <c r="FO37" s="188"/>
      <c r="FP37" s="188"/>
      <c r="FQ37" s="188"/>
      <c r="FR37" s="188"/>
      <c r="FS37" s="188"/>
    </row>
    <row r="38" spans="1:175" s="193" customFormat="1" ht="15.75" customHeight="1" x14ac:dyDescent="0.25">
      <c r="A38" s="242">
        <v>45730.381249305552</v>
      </c>
      <c r="B38" s="246" t="s">
        <v>85</v>
      </c>
      <c r="C38" s="234">
        <v>7.3</v>
      </c>
      <c r="D38" s="244">
        <v>25</v>
      </c>
      <c r="E38" s="245">
        <v>1</v>
      </c>
      <c r="F38" s="237" t="s">
        <v>253</v>
      </c>
      <c r="G38" s="238">
        <f t="shared" si="0"/>
        <v>25</v>
      </c>
      <c r="H38" s="244"/>
      <c r="I38" s="240"/>
      <c r="J38" s="192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  <c r="CC38" s="188"/>
      <c r="CD38" s="188"/>
      <c r="CE38" s="188"/>
      <c r="CF38" s="188"/>
      <c r="CG38" s="188"/>
      <c r="CH38" s="188"/>
      <c r="CI38" s="188"/>
      <c r="CJ38" s="188"/>
      <c r="CK38" s="188"/>
      <c r="CL38" s="188"/>
      <c r="CM38" s="188"/>
      <c r="CN38" s="188"/>
      <c r="CO38" s="188"/>
      <c r="CP38" s="188"/>
      <c r="CQ38" s="188"/>
      <c r="CR38" s="188"/>
      <c r="CS38" s="188"/>
      <c r="CT38" s="188"/>
      <c r="CU38" s="188"/>
      <c r="CV38" s="188"/>
      <c r="CW38" s="188"/>
      <c r="CX38" s="188"/>
      <c r="CY38" s="188"/>
      <c r="CZ38" s="188"/>
      <c r="DA38" s="188"/>
      <c r="DB38" s="188"/>
      <c r="DC38" s="188"/>
      <c r="DD38" s="188"/>
      <c r="DE38" s="188"/>
      <c r="DF38" s="188"/>
      <c r="DG38" s="188"/>
      <c r="DH38" s="188"/>
      <c r="DI38" s="188"/>
      <c r="DJ38" s="188"/>
      <c r="DK38" s="188"/>
      <c r="DL38" s="188"/>
      <c r="DM38" s="188"/>
      <c r="DN38" s="188"/>
      <c r="DO38" s="188"/>
      <c r="DP38" s="188"/>
      <c r="DQ38" s="188"/>
      <c r="DR38" s="188"/>
      <c r="DS38" s="188"/>
      <c r="DT38" s="188"/>
      <c r="DU38" s="188"/>
      <c r="DV38" s="188"/>
      <c r="DW38" s="188"/>
      <c r="DX38" s="188"/>
      <c r="DY38" s="188"/>
      <c r="DZ38" s="188"/>
      <c r="EA38" s="188"/>
      <c r="EB38" s="188"/>
      <c r="EC38" s="188"/>
      <c r="ED38" s="188"/>
      <c r="EE38" s="188"/>
      <c r="EF38" s="188"/>
      <c r="EG38" s="188"/>
      <c r="EH38" s="188"/>
      <c r="EI38" s="188"/>
      <c r="EJ38" s="188"/>
      <c r="EK38" s="188"/>
      <c r="EL38" s="188"/>
      <c r="EM38" s="188"/>
      <c r="EN38" s="188"/>
      <c r="EO38" s="188"/>
      <c r="EP38" s="188"/>
      <c r="EQ38" s="188"/>
      <c r="ER38" s="188"/>
      <c r="ES38" s="188"/>
      <c r="ET38" s="188"/>
      <c r="EU38" s="188"/>
      <c r="EV38" s="188"/>
      <c r="EW38" s="188"/>
      <c r="EX38" s="188"/>
      <c r="EY38" s="188"/>
      <c r="EZ38" s="188"/>
      <c r="FA38" s="188"/>
      <c r="FB38" s="188"/>
      <c r="FC38" s="188"/>
      <c r="FD38" s="188"/>
      <c r="FE38" s="188"/>
      <c r="FF38" s="188"/>
      <c r="FG38" s="188"/>
      <c r="FH38" s="188"/>
      <c r="FI38" s="188"/>
      <c r="FJ38" s="188"/>
      <c r="FK38" s="188"/>
      <c r="FL38" s="188"/>
      <c r="FM38" s="188"/>
      <c r="FN38" s="188"/>
      <c r="FO38" s="188"/>
      <c r="FP38" s="188"/>
      <c r="FQ38" s="188"/>
      <c r="FR38" s="188"/>
      <c r="FS38" s="188"/>
    </row>
    <row r="39" spans="1:175" s="193" customFormat="1" ht="15.75" customHeight="1" x14ac:dyDescent="0.25">
      <c r="A39" s="242">
        <v>45730.382638136572</v>
      </c>
      <c r="B39" s="246" t="s">
        <v>87</v>
      </c>
      <c r="C39" s="234">
        <v>7.4</v>
      </c>
      <c r="D39" s="244">
        <v>35</v>
      </c>
      <c r="E39" s="245">
        <v>1</v>
      </c>
      <c r="F39" s="237" t="s">
        <v>253</v>
      </c>
      <c r="G39" s="238">
        <f t="shared" si="0"/>
        <v>35</v>
      </c>
      <c r="H39" s="244"/>
      <c r="I39" s="240"/>
      <c r="J39" s="192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  <c r="CC39" s="188"/>
      <c r="CD39" s="188"/>
      <c r="CE39" s="188"/>
      <c r="CF39" s="188"/>
      <c r="CG39" s="188"/>
      <c r="CH39" s="188"/>
      <c r="CI39" s="188"/>
      <c r="CJ39" s="188"/>
      <c r="CK39" s="188"/>
      <c r="CL39" s="188"/>
      <c r="CM39" s="188"/>
      <c r="CN39" s="188"/>
      <c r="CO39" s="188"/>
      <c r="CP39" s="188"/>
      <c r="CQ39" s="188"/>
      <c r="CR39" s="188"/>
      <c r="CS39" s="188"/>
      <c r="CT39" s="188"/>
      <c r="CU39" s="188"/>
      <c r="CV39" s="188"/>
      <c r="CW39" s="188"/>
      <c r="CX39" s="188"/>
      <c r="CY39" s="188"/>
      <c r="CZ39" s="188"/>
      <c r="DA39" s="188"/>
      <c r="DB39" s="188"/>
      <c r="DC39" s="188"/>
      <c r="DD39" s="188"/>
      <c r="DE39" s="188"/>
      <c r="DF39" s="188"/>
      <c r="DG39" s="188"/>
      <c r="DH39" s="188"/>
      <c r="DI39" s="188"/>
      <c r="DJ39" s="188"/>
      <c r="DK39" s="188"/>
      <c r="DL39" s="188"/>
      <c r="DM39" s="188"/>
      <c r="DN39" s="188"/>
      <c r="DO39" s="188"/>
      <c r="DP39" s="188"/>
      <c r="DQ39" s="188"/>
      <c r="DR39" s="188"/>
      <c r="DS39" s="188"/>
      <c r="DT39" s="188"/>
      <c r="DU39" s="188"/>
      <c r="DV39" s="188"/>
      <c r="DW39" s="188"/>
      <c r="DX39" s="188"/>
      <c r="DY39" s="188"/>
      <c r="DZ39" s="188"/>
      <c r="EA39" s="188"/>
      <c r="EB39" s="188"/>
      <c r="EC39" s="188"/>
      <c r="ED39" s="188"/>
      <c r="EE39" s="188"/>
      <c r="EF39" s="188"/>
      <c r="EG39" s="188"/>
      <c r="EH39" s="188"/>
      <c r="EI39" s="188"/>
      <c r="EJ39" s="188"/>
      <c r="EK39" s="188"/>
      <c r="EL39" s="188"/>
      <c r="EM39" s="188"/>
      <c r="EN39" s="188"/>
      <c r="EO39" s="188"/>
      <c r="EP39" s="188"/>
      <c r="EQ39" s="188"/>
      <c r="ER39" s="188"/>
      <c r="ES39" s="188"/>
      <c r="ET39" s="188"/>
      <c r="EU39" s="188"/>
      <c r="EV39" s="188"/>
      <c r="EW39" s="188"/>
      <c r="EX39" s="188"/>
      <c r="EY39" s="188"/>
      <c r="EZ39" s="188"/>
      <c r="FA39" s="188"/>
      <c r="FB39" s="188"/>
      <c r="FC39" s="188"/>
      <c r="FD39" s="188"/>
      <c r="FE39" s="188"/>
      <c r="FF39" s="188"/>
      <c r="FG39" s="188"/>
      <c r="FH39" s="188"/>
      <c r="FI39" s="188"/>
      <c r="FJ39" s="188"/>
      <c r="FK39" s="188"/>
      <c r="FL39" s="188"/>
      <c r="FM39" s="188"/>
      <c r="FN39" s="188"/>
      <c r="FO39" s="188"/>
      <c r="FP39" s="188"/>
      <c r="FQ39" s="188"/>
      <c r="FR39" s="188"/>
      <c r="FS39" s="188"/>
    </row>
    <row r="40" spans="1:175" s="193" customFormat="1" ht="15.75" customHeight="1" x14ac:dyDescent="0.25">
      <c r="A40" s="242">
        <v>45730.384026967593</v>
      </c>
      <c r="B40" s="246" t="s">
        <v>89</v>
      </c>
      <c r="C40" s="243">
        <v>6.4</v>
      </c>
      <c r="D40" s="244">
        <v>40</v>
      </c>
      <c r="E40" s="245">
        <v>1</v>
      </c>
      <c r="F40" s="237" t="s">
        <v>253</v>
      </c>
      <c r="G40" s="238">
        <f t="shared" si="0"/>
        <v>40</v>
      </c>
      <c r="H40" s="244"/>
      <c r="I40" s="240"/>
      <c r="J40" s="192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  <c r="CC40" s="188"/>
      <c r="CD40" s="188"/>
      <c r="CE40" s="188"/>
      <c r="CF40" s="188"/>
      <c r="CG40" s="188"/>
      <c r="CH40" s="188"/>
      <c r="CI40" s="188"/>
      <c r="CJ40" s="188"/>
      <c r="CK40" s="188"/>
      <c r="CL40" s="188"/>
      <c r="CM40" s="188"/>
      <c r="CN40" s="188"/>
      <c r="CO40" s="188"/>
      <c r="CP40" s="188"/>
      <c r="CQ40" s="188"/>
      <c r="CR40" s="188"/>
      <c r="CS40" s="188"/>
      <c r="CT40" s="188"/>
      <c r="CU40" s="188"/>
      <c r="CV40" s="188"/>
      <c r="CW40" s="188"/>
      <c r="CX40" s="188"/>
      <c r="CY40" s="188"/>
      <c r="CZ40" s="188"/>
      <c r="DA40" s="188"/>
      <c r="DB40" s="188"/>
      <c r="DC40" s="188"/>
      <c r="DD40" s="188"/>
      <c r="DE40" s="188"/>
      <c r="DF40" s="188"/>
      <c r="DG40" s="188"/>
      <c r="DH40" s="188"/>
      <c r="DI40" s="188"/>
      <c r="DJ40" s="188"/>
      <c r="DK40" s="188"/>
      <c r="DL40" s="188"/>
      <c r="DM40" s="188"/>
      <c r="DN40" s="188"/>
      <c r="DO40" s="188"/>
      <c r="DP40" s="188"/>
      <c r="DQ40" s="188"/>
      <c r="DR40" s="188"/>
      <c r="DS40" s="188"/>
      <c r="DT40" s="188"/>
      <c r="DU40" s="188"/>
      <c r="DV40" s="188"/>
      <c r="DW40" s="188"/>
      <c r="DX40" s="188"/>
      <c r="DY40" s="188"/>
      <c r="DZ40" s="188"/>
      <c r="EA40" s="188"/>
      <c r="EB40" s="188"/>
      <c r="EC40" s="188"/>
      <c r="ED40" s="188"/>
      <c r="EE40" s="188"/>
      <c r="EF40" s="188"/>
      <c r="EG40" s="188"/>
      <c r="EH40" s="188"/>
      <c r="EI40" s="188"/>
      <c r="EJ40" s="188"/>
      <c r="EK40" s="188"/>
      <c r="EL40" s="188"/>
      <c r="EM40" s="188"/>
      <c r="EN40" s="188"/>
      <c r="EO40" s="188"/>
      <c r="EP40" s="188"/>
      <c r="EQ40" s="188"/>
      <c r="ER40" s="188"/>
      <c r="ES40" s="188"/>
      <c r="ET40" s="188"/>
      <c r="EU40" s="188"/>
      <c r="EV40" s="188"/>
      <c r="EW40" s="188"/>
      <c r="EX40" s="188"/>
      <c r="EY40" s="188"/>
      <c r="EZ40" s="188"/>
      <c r="FA40" s="188"/>
      <c r="FB40" s="188"/>
      <c r="FC40" s="188"/>
      <c r="FD40" s="188"/>
      <c r="FE40" s="188"/>
      <c r="FF40" s="188"/>
      <c r="FG40" s="188"/>
      <c r="FH40" s="188"/>
      <c r="FI40" s="188"/>
      <c r="FJ40" s="188"/>
      <c r="FK40" s="188"/>
      <c r="FL40" s="188"/>
      <c r="FM40" s="188"/>
      <c r="FN40" s="188"/>
      <c r="FO40" s="188"/>
      <c r="FP40" s="188"/>
      <c r="FQ40" s="188"/>
      <c r="FR40" s="188"/>
      <c r="FS40" s="188"/>
    </row>
    <row r="41" spans="1:175" s="193" customFormat="1" ht="15.75" customHeight="1" x14ac:dyDescent="0.25">
      <c r="A41" s="242">
        <v>45730.385415798613</v>
      </c>
      <c r="B41" s="246" t="s">
        <v>91</v>
      </c>
      <c r="C41" s="234">
        <v>6.3</v>
      </c>
      <c r="D41" s="244">
        <v>30</v>
      </c>
      <c r="E41" s="245">
        <v>1</v>
      </c>
      <c r="F41" s="237" t="s">
        <v>253</v>
      </c>
      <c r="G41" s="238">
        <f t="shared" si="0"/>
        <v>30</v>
      </c>
      <c r="H41" s="244"/>
      <c r="I41" s="240"/>
      <c r="J41" s="192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88"/>
      <c r="CR41" s="188"/>
      <c r="CS41" s="188"/>
      <c r="CT41" s="188"/>
      <c r="CU41" s="188"/>
      <c r="CV41" s="188"/>
      <c r="CW41" s="188"/>
      <c r="CX41" s="188"/>
      <c r="CY41" s="188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  <c r="DQ41" s="188"/>
      <c r="DR41" s="188"/>
      <c r="DS41" s="188"/>
      <c r="DT41" s="188"/>
      <c r="DU41" s="188"/>
      <c r="DV41" s="188"/>
      <c r="DW41" s="188"/>
      <c r="DX41" s="188"/>
      <c r="DY41" s="188"/>
      <c r="DZ41" s="188"/>
      <c r="EA41" s="188"/>
      <c r="EB41" s="188"/>
      <c r="EC41" s="188"/>
      <c r="ED41" s="188"/>
      <c r="EE41" s="188"/>
      <c r="EF41" s="188"/>
      <c r="EG41" s="188"/>
      <c r="EH41" s="188"/>
      <c r="EI41" s="188"/>
      <c r="EJ41" s="188"/>
      <c r="EK41" s="188"/>
      <c r="EL41" s="188"/>
      <c r="EM41" s="188"/>
      <c r="EN41" s="188"/>
      <c r="EO41" s="188"/>
      <c r="EP41" s="188"/>
      <c r="EQ41" s="188"/>
      <c r="ER41" s="188"/>
      <c r="ES41" s="188"/>
      <c r="ET41" s="188"/>
      <c r="EU41" s="188"/>
      <c r="EV41" s="188"/>
      <c r="EW41" s="188"/>
      <c r="EX41" s="188"/>
      <c r="EY41" s="188"/>
      <c r="EZ41" s="188"/>
      <c r="FA41" s="188"/>
      <c r="FB41" s="188"/>
      <c r="FC41" s="188"/>
      <c r="FD41" s="188"/>
      <c r="FE41" s="188"/>
      <c r="FF41" s="188"/>
      <c r="FG41" s="188"/>
      <c r="FH41" s="188"/>
      <c r="FI41" s="188"/>
      <c r="FJ41" s="188"/>
      <c r="FK41" s="188"/>
      <c r="FL41" s="188"/>
      <c r="FM41" s="188"/>
      <c r="FN41" s="188"/>
      <c r="FO41" s="188"/>
      <c r="FP41" s="188"/>
      <c r="FQ41" s="188"/>
      <c r="FR41" s="188"/>
      <c r="FS41" s="188"/>
    </row>
    <row r="42" spans="1:175" s="193" customFormat="1" ht="15.75" customHeight="1" x14ac:dyDescent="0.25">
      <c r="A42" s="242">
        <v>45730.386804629627</v>
      </c>
      <c r="B42" s="246" t="s">
        <v>93</v>
      </c>
      <c r="C42" s="234">
        <v>6.7</v>
      </c>
      <c r="D42" s="244">
        <v>35</v>
      </c>
      <c r="E42" s="245">
        <v>1</v>
      </c>
      <c r="F42" s="237" t="s">
        <v>253</v>
      </c>
      <c r="G42" s="238">
        <f t="shared" si="0"/>
        <v>35</v>
      </c>
      <c r="H42" s="244"/>
      <c r="I42" s="240"/>
      <c r="J42" s="192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188"/>
      <c r="BY42" s="188"/>
      <c r="BZ42" s="188"/>
      <c r="CA42" s="188"/>
      <c r="CB42" s="188"/>
      <c r="CC42" s="188"/>
      <c r="CD42" s="188"/>
      <c r="CE42" s="188"/>
      <c r="CF42" s="188"/>
      <c r="CG42" s="188"/>
      <c r="CH42" s="188"/>
      <c r="CI42" s="188"/>
      <c r="CJ42" s="188"/>
      <c r="CK42" s="188"/>
      <c r="CL42" s="188"/>
      <c r="CM42" s="188"/>
      <c r="CN42" s="188"/>
      <c r="CO42" s="188"/>
      <c r="CP42" s="188"/>
      <c r="CQ42" s="188"/>
      <c r="CR42" s="188"/>
      <c r="CS42" s="188"/>
      <c r="CT42" s="188"/>
      <c r="CU42" s="188"/>
      <c r="CV42" s="188"/>
      <c r="CW42" s="188"/>
      <c r="CX42" s="188"/>
      <c r="CY42" s="188"/>
      <c r="CZ42" s="188"/>
      <c r="DA42" s="188"/>
      <c r="DB42" s="188"/>
      <c r="DC42" s="188"/>
      <c r="DD42" s="188"/>
      <c r="DE42" s="188"/>
      <c r="DF42" s="188"/>
      <c r="DG42" s="188"/>
      <c r="DH42" s="188"/>
      <c r="DI42" s="188"/>
      <c r="DJ42" s="188"/>
      <c r="DK42" s="188"/>
      <c r="DL42" s="188"/>
      <c r="DM42" s="188"/>
      <c r="DN42" s="188"/>
      <c r="DO42" s="188"/>
      <c r="DP42" s="188"/>
      <c r="DQ42" s="188"/>
      <c r="DR42" s="188"/>
      <c r="DS42" s="188"/>
      <c r="DT42" s="188"/>
      <c r="DU42" s="188"/>
      <c r="DV42" s="188"/>
      <c r="DW42" s="188"/>
      <c r="DX42" s="188"/>
      <c r="DY42" s="188"/>
      <c r="DZ42" s="188"/>
      <c r="EA42" s="188"/>
      <c r="EB42" s="188"/>
      <c r="EC42" s="188"/>
      <c r="ED42" s="188"/>
      <c r="EE42" s="188"/>
      <c r="EF42" s="188"/>
      <c r="EG42" s="188"/>
      <c r="EH42" s="188"/>
      <c r="EI42" s="188"/>
      <c r="EJ42" s="188"/>
      <c r="EK42" s="188"/>
      <c r="EL42" s="188"/>
      <c r="EM42" s="188"/>
      <c r="EN42" s="188"/>
      <c r="EO42" s="188"/>
      <c r="EP42" s="188"/>
      <c r="EQ42" s="188"/>
      <c r="ER42" s="188"/>
      <c r="ES42" s="188"/>
      <c r="ET42" s="188"/>
      <c r="EU42" s="188"/>
      <c r="EV42" s="188"/>
      <c r="EW42" s="188"/>
      <c r="EX42" s="188"/>
      <c r="EY42" s="188"/>
      <c r="EZ42" s="188"/>
      <c r="FA42" s="188"/>
      <c r="FB42" s="188"/>
      <c r="FC42" s="188"/>
      <c r="FD42" s="188"/>
      <c r="FE42" s="188"/>
      <c r="FF42" s="188"/>
      <c r="FG42" s="188"/>
      <c r="FH42" s="188"/>
      <c r="FI42" s="188"/>
      <c r="FJ42" s="188"/>
      <c r="FK42" s="188"/>
      <c r="FL42" s="188"/>
      <c r="FM42" s="188"/>
      <c r="FN42" s="188"/>
      <c r="FO42" s="188"/>
      <c r="FP42" s="188"/>
      <c r="FQ42" s="188"/>
      <c r="FR42" s="188"/>
      <c r="FS42" s="188"/>
    </row>
    <row r="43" spans="1:175" s="193" customFormat="1" ht="15.75" customHeight="1" x14ac:dyDescent="0.25">
      <c r="A43" s="242">
        <v>45730.388193460647</v>
      </c>
      <c r="B43" s="246" t="s">
        <v>95</v>
      </c>
      <c r="C43" s="234">
        <v>7.1</v>
      </c>
      <c r="D43" s="244">
        <v>30</v>
      </c>
      <c r="E43" s="245">
        <v>1</v>
      </c>
      <c r="F43" s="237" t="s">
        <v>253</v>
      </c>
      <c r="G43" s="238">
        <f t="shared" si="0"/>
        <v>30</v>
      </c>
      <c r="H43" s="244"/>
      <c r="I43" s="240"/>
      <c r="J43" s="192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  <c r="CC43" s="188"/>
      <c r="CD43" s="188"/>
      <c r="CE43" s="188"/>
      <c r="CF43" s="188"/>
      <c r="CG43" s="188"/>
      <c r="CH43" s="188"/>
      <c r="CI43" s="188"/>
      <c r="CJ43" s="188"/>
      <c r="CK43" s="188"/>
      <c r="CL43" s="188"/>
      <c r="CM43" s="188"/>
      <c r="CN43" s="188"/>
      <c r="CO43" s="188"/>
      <c r="CP43" s="188"/>
      <c r="CQ43" s="188"/>
      <c r="CR43" s="188"/>
      <c r="CS43" s="188"/>
      <c r="CT43" s="188"/>
      <c r="CU43" s="188"/>
      <c r="CV43" s="188"/>
      <c r="CW43" s="188"/>
      <c r="CX43" s="188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  <c r="DQ43" s="188"/>
      <c r="DR43" s="188"/>
      <c r="DS43" s="188"/>
      <c r="DT43" s="188"/>
      <c r="DU43" s="188"/>
      <c r="DV43" s="188"/>
      <c r="DW43" s="188"/>
      <c r="DX43" s="188"/>
      <c r="DY43" s="188"/>
      <c r="DZ43" s="188"/>
      <c r="EA43" s="188"/>
      <c r="EB43" s="188"/>
      <c r="EC43" s="188"/>
      <c r="ED43" s="188"/>
      <c r="EE43" s="188"/>
      <c r="EF43" s="188"/>
      <c r="EG43" s="188"/>
      <c r="EH43" s="188"/>
      <c r="EI43" s="188"/>
      <c r="EJ43" s="188"/>
      <c r="EK43" s="188"/>
      <c r="EL43" s="188"/>
      <c r="EM43" s="188"/>
      <c r="EN43" s="188"/>
      <c r="EO43" s="188"/>
      <c r="EP43" s="188"/>
      <c r="EQ43" s="188"/>
      <c r="ER43" s="188"/>
      <c r="ES43" s="188"/>
      <c r="ET43" s="188"/>
      <c r="EU43" s="188"/>
      <c r="EV43" s="188"/>
      <c r="EW43" s="188"/>
      <c r="EX43" s="188"/>
      <c r="EY43" s="188"/>
      <c r="EZ43" s="188"/>
      <c r="FA43" s="188"/>
      <c r="FB43" s="188"/>
      <c r="FC43" s="188"/>
      <c r="FD43" s="188"/>
      <c r="FE43" s="188"/>
      <c r="FF43" s="188"/>
      <c r="FG43" s="188"/>
      <c r="FH43" s="188"/>
      <c r="FI43" s="188"/>
      <c r="FJ43" s="188"/>
      <c r="FK43" s="188"/>
      <c r="FL43" s="188"/>
      <c r="FM43" s="188"/>
      <c r="FN43" s="188"/>
      <c r="FO43" s="188"/>
      <c r="FP43" s="188"/>
      <c r="FQ43" s="188"/>
      <c r="FR43" s="188"/>
      <c r="FS43" s="188"/>
    </row>
    <row r="44" spans="1:175" s="193" customFormat="1" ht="15.75" customHeight="1" x14ac:dyDescent="0.25">
      <c r="A44" s="242">
        <v>45730.389582291667</v>
      </c>
      <c r="B44" s="246" t="s">
        <v>97</v>
      </c>
      <c r="C44" s="234">
        <v>7.5</v>
      </c>
      <c r="D44" s="244">
        <v>38.928571428571402</v>
      </c>
      <c r="E44" s="245">
        <v>1</v>
      </c>
      <c r="F44" s="237" t="s">
        <v>253</v>
      </c>
      <c r="G44" s="238">
        <f t="shared" si="0"/>
        <v>38.928571428571402</v>
      </c>
      <c r="H44" s="244"/>
      <c r="I44" s="240"/>
      <c r="J44" s="192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88"/>
      <c r="CP44" s="188"/>
      <c r="CQ44" s="188"/>
      <c r="CR44" s="188"/>
      <c r="CS44" s="188"/>
      <c r="CT44" s="188"/>
      <c r="CU44" s="188"/>
      <c r="CV44" s="188"/>
      <c r="CW44" s="188"/>
      <c r="CX44" s="188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  <c r="DQ44" s="188"/>
      <c r="DR44" s="188"/>
      <c r="DS44" s="188"/>
      <c r="DT44" s="188"/>
      <c r="DU44" s="188"/>
      <c r="DV44" s="188"/>
      <c r="DW44" s="188"/>
      <c r="DX44" s="188"/>
      <c r="DY44" s="188"/>
      <c r="DZ44" s="188"/>
      <c r="EA44" s="188"/>
      <c r="EB44" s="188"/>
      <c r="EC44" s="188"/>
      <c r="ED44" s="188"/>
      <c r="EE44" s="188"/>
      <c r="EF44" s="188"/>
      <c r="EG44" s="188"/>
      <c r="EH44" s="188"/>
      <c r="EI44" s="188"/>
      <c r="EJ44" s="188"/>
      <c r="EK44" s="188"/>
      <c r="EL44" s="188"/>
      <c r="EM44" s="188"/>
      <c r="EN44" s="188"/>
      <c r="EO44" s="188"/>
      <c r="EP44" s="188"/>
      <c r="EQ44" s="188"/>
      <c r="ER44" s="188"/>
      <c r="ES44" s="188"/>
      <c r="ET44" s="188"/>
      <c r="EU44" s="188"/>
      <c r="EV44" s="188"/>
      <c r="EW44" s="188"/>
      <c r="EX44" s="188"/>
      <c r="EY44" s="188"/>
      <c r="EZ44" s="188"/>
      <c r="FA44" s="188"/>
      <c r="FB44" s="188"/>
      <c r="FC44" s="188"/>
      <c r="FD44" s="188"/>
      <c r="FE44" s="188"/>
      <c r="FF44" s="188"/>
      <c r="FG44" s="188"/>
      <c r="FH44" s="188"/>
      <c r="FI44" s="188"/>
      <c r="FJ44" s="188"/>
      <c r="FK44" s="188"/>
      <c r="FL44" s="188"/>
      <c r="FM44" s="188"/>
      <c r="FN44" s="188"/>
      <c r="FO44" s="188"/>
      <c r="FP44" s="188"/>
      <c r="FQ44" s="188"/>
      <c r="FR44" s="188"/>
      <c r="FS44" s="188"/>
    </row>
    <row r="45" spans="1:175" s="193" customFormat="1" ht="15.75" customHeight="1" x14ac:dyDescent="0.25">
      <c r="A45" s="242">
        <v>45730.393748784722</v>
      </c>
      <c r="B45" s="246" t="s">
        <v>99</v>
      </c>
      <c r="C45" s="234">
        <v>7.9</v>
      </c>
      <c r="D45" s="244">
        <v>41.190476190476197</v>
      </c>
      <c r="E45" s="245">
        <v>1</v>
      </c>
      <c r="F45" s="237" t="s">
        <v>253</v>
      </c>
      <c r="G45" s="238">
        <f t="shared" si="0"/>
        <v>41.190476190476197</v>
      </c>
      <c r="H45" s="244"/>
      <c r="I45" s="240"/>
      <c r="J45" s="192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  <c r="DQ45" s="188"/>
      <c r="DR45" s="188"/>
      <c r="DS45" s="188"/>
      <c r="DT45" s="188"/>
      <c r="DU45" s="188"/>
      <c r="DV45" s="188"/>
      <c r="DW45" s="188"/>
      <c r="DX45" s="188"/>
      <c r="DY45" s="188"/>
      <c r="DZ45" s="188"/>
      <c r="EA45" s="188"/>
      <c r="EB45" s="188"/>
      <c r="EC45" s="188"/>
      <c r="ED45" s="188"/>
      <c r="EE45" s="188"/>
      <c r="EF45" s="188"/>
      <c r="EG45" s="188"/>
      <c r="EH45" s="188"/>
      <c r="EI45" s="188"/>
      <c r="EJ45" s="188"/>
      <c r="EK45" s="188"/>
      <c r="EL45" s="188"/>
      <c r="EM45" s="188"/>
      <c r="EN45" s="188"/>
      <c r="EO45" s="188"/>
      <c r="EP45" s="188"/>
      <c r="EQ45" s="188"/>
      <c r="ER45" s="188"/>
      <c r="ES45" s="188"/>
      <c r="ET45" s="188"/>
      <c r="EU45" s="188"/>
      <c r="EV45" s="188"/>
      <c r="EW45" s="188"/>
      <c r="EX45" s="188"/>
      <c r="EY45" s="188"/>
      <c r="EZ45" s="188"/>
      <c r="FA45" s="188"/>
      <c r="FB45" s="188"/>
      <c r="FC45" s="188"/>
      <c r="FD45" s="188"/>
      <c r="FE45" s="188"/>
      <c r="FF45" s="188"/>
      <c r="FG45" s="188"/>
      <c r="FH45" s="188"/>
      <c r="FI45" s="188"/>
      <c r="FJ45" s="188"/>
      <c r="FK45" s="188"/>
      <c r="FL45" s="188"/>
      <c r="FM45" s="188"/>
      <c r="FN45" s="188"/>
      <c r="FO45" s="188"/>
      <c r="FP45" s="188"/>
      <c r="FQ45" s="188"/>
      <c r="FR45" s="188"/>
      <c r="FS45" s="188"/>
    </row>
    <row r="46" spans="1:175" s="193" customFormat="1" ht="15.75" customHeight="1" thickBot="1" x14ac:dyDescent="0.3">
      <c r="A46" s="247">
        <v>45730.395137615742</v>
      </c>
      <c r="B46" s="246" t="s">
        <v>101</v>
      </c>
      <c r="C46" s="243">
        <v>6.9</v>
      </c>
      <c r="D46" s="244">
        <v>43.452380952380899</v>
      </c>
      <c r="E46" s="245">
        <v>1</v>
      </c>
      <c r="F46" s="237" t="s">
        <v>253</v>
      </c>
      <c r="G46" s="238">
        <f t="shared" si="0"/>
        <v>43.452380952380899</v>
      </c>
      <c r="H46" s="244"/>
      <c r="I46" s="240"/>
      <c r="J46" s="192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  <c r="CC46" s="188"/>
      <c r="CD46" s="188"/>
      <c r="CE46" s="188"/>
      <c r="CF46" s="188"/>
      <c r="CG46" s="188"/>
      <c r="CH46" s="188"/>
      <c r="CI46" s="188"/>
      <c r="CJ46" s="188"/>
      <c r="CK46" s="188"/>
      <c r="CL46" s="188"/>
      <c r="CM46" s="188"/>
      <c r="CN46" s="188"/>
      <c r="CO46" s="188"/>
      <c r="CP46" s="188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  <c r="DQ46" s="188"/>
      <c r="DR46" s="188"/>
      <c r="DS46" s="188"/>
      <c r="DT46" s="188"/>
      <c r="DU46" s="188"/>
      <c r="DV46" s="188"/>
      <c r="DW46" s="188"/>
      <c r="DX46" s="188"/>
      <c r="DY46" s="188"/>
      <c r="DZ46" s="188"/>
      <c r="EA46" s="188"/>
      <c r="EB46" s="188"/>
      <c r="EC46" s="188"/>
      <c r="ED46" s="188"/>
      <c r="EE46" s="188"/>
      <c r="EF46" s="188"/>
      <c r="EG46" s="188"/>
      <c r="EH46" s="188"/>
      <c r="EI46" s="188"/>
      <c r="EJ46" s="188"/>
      <c r="EK46" s="188"/>
      <c r="EL46" s="188"/>
      <c r="EM46" s="188"/>
      <c r="EN46" s="188"/>
      <c r="EO46" s="188"/>
      <c r="EP46" s="188"/>
      <c r="EQ46" s="188"/>
      <c r="ER46" s="188"/>
      <c r="ES46" s="188"/>
      <c r="ET46" s="188"/>
      <c r="EU46" s="188"/>
      <c r="EV46" s="188"/>
      <c r="EW46" s="188"/>
      <c r="EX46" s="188"/>
      <c r="EY46" s="188"/>
      <c r="EZ46" s="188"/>
      <c r="FA46" s="188"/>
      <c r="FB46" s="188"/>
      <c r="FC46" s="188"/>
      <c r="FD46" s="188"/>
      <c r="FE46" s="188"/>
      <c r="FF46" s="188"/>
      <c r="FG46" s="188"/>
      <c r="FH46" s="188"/>
      <c r="FI46" s="188"/>
      <c r="FJ46" s="188"/>
      <c r="FK46" s="188"/>
      <c r="FL46" s="188"/>
      <c r="FM46" s="188"/>
      <c r="FN46" s="188"/>
      <c r="FO46" s="188"/>
      <c r="FP46" s="188"/>
      <c r="FQ46" s="188"/>
      <c r="FR46" s="188"/>
      <c r="FS46" s="188"/>
    </row>
    <row r="47" spans="1:175" ht="14.45" customHeight="1" x14ac:dyDescent="0.25">
      <c r="A47" s="248" t="s">
        <v>233</v>
      </c>
      <c r="B47" s="249"/>
      <c r="C47" s="249"/>
      <c r="D47" s="249"/>
      <c r="E47" s="249"/>
      <c r="F47" s="249"/>
      <c r="G47" s="249"/>
      <c r="H47" s="249"/>
      <c r="I47" s="250"/>
      <c r="J47" s="194"/>
    </row>
    <row r="48" spans="1:175" ht="15" customHeight="1" thickBot="1" x14ac:dyDescent="0.3">
      <c r="A48" s="251"/>
      <c r="B48" s="251"/>
      <c r="C48" s="251"/>
      <c r="D48" s="251"/>
      <c r="E48" s="251"/>
      <c r="F48" s="251"/>
      <c r="G48" s="251"/>
      <c r="H48" s="251"/>
      <c r="I48" s="252"/>
      <c r="J48" s="194"/>
    </row>
    <row r="49" spans="2:10" ht="21" customHeight="1" x14ac:dyDescent="0.25">
      <c r="B49" s="976"/>
      <c r="C49" s="976"/>
      <c r="D49" s="976"/>
      <c r="E49" s="976"/>
      <c r="F49" s="976"/>
      <c r="G49" s="976"/>
      <c r="H49" s="976"/>
      <c r="I49" s="976"/>
      <c r="J49" s="195"/>
    </row>
    <row r="50" spans="2:10" ht="21" customHeight="1" x14ac:dyDescent="0.25">
      <c r="B50" s="976"/>
      <c r="C50" s="976"/>
      <c r="D50" s="976"/>
      <c r="E50" s="976"/>
      <c r="F50" s="976"/>
      <c r="G50" s="976"/>
      <c r="H50" s="976"/>
      <c r="I50" s="976"/>
      <c r="J50" s="195"/>
    </row>
  </sheetData>
  <sheetProtection formatCells="0" formatColumns="0" formatRows="0" sort="0"/>
  <mergeCells count="28">
    <mergeCell ref="G14:H14"/>
    <mergeCell ref="A1:B5"/>
    <mergeCell ref="C1:I1"/>
    <mergeCell ref="C2:I2"/>
    <mergeCell ref="C3:I3"/>
    <mergeCell ref="C4:D4"/>
    <mergeCell ref="F4:G4"/>
    <mergeCell ref="H4:I4"/>
    <mergeCell ref="C5:D5"/>
    <mergeCell ref="F5:G5"/>
    <mergeCell ref="H5:I5"/>
    <mergeCell ref="B8:C8"/>
    <mergeCell ref="B9:C9"/>
    <mergeCell ref="B10:C10"/>
    <mergeCell ref="A12:B12"/>
    <mergeCell ref="G13:H13"/>
    <mergeCell ref="H20:I21"/>
    <mergeCell ref="B49:I50"/>
    <mergeCell ref="G15:H15"/>
    <mergeCell ref="A17:B17"/>
    <mergeCell ref="C19:F19"/>
    <mergeCell ref="A20:A21"/>
    <mergeCell ref="B20:B21"/>
    <mergeCell ref="C20:C21"/>
    <mergeCell ref="D20:D21"/>
    <mergeCell ref="E20:E21"/>
    <mergeCell ref="F20:F21"/>
    <mergeCell ref="G20:G21"/>
  </mergeCells>
  <phoneticPr fontId="19" type="noConversion"/>
  <conditionalFormatting sqref="B14:B16 B19">
    <cfRule type="cellIs" dxfId="901" priority="30" operator="equal">
      <formula>"MB"</formula>
    </cfRule>
    <cfRule type="cellIs" dxfId="900" priority="31" operator="equal">
      <formula>"LCSD"</formula>
    </cfRule>
    <cfRule type="cellIs" dxfId="899" priority="32" operator="equal">
      <formula>"LCS"</formula>
    </cfRule>
  </conditionalFormatting>
  <conditionalFormatting sqref="B23:B26">
    <cfRule type="cellIs" dxfId="898" priority="1" operator="equal">
      <formula>"MB"</formula>
    </cfRule>
    <cfRule type="cellIs" dxfId="897" priority="2" operator="equal">
      <formula>"MDL"</formula>
    </cfRule>
    <cfRule type="cellIs" dxfId="896" priority="3" operator="equal">
      <formula>"PQL"</formula>
    </cfRule>
    <cfRule type="cellIs" dxfId="895" priority="4" operator="equal">
      <formula>"LCSD"</formula>
    </cfRule>
    <cfRule type="cellIs" dxfId="894" priority="5" operator="equal">
      <formula>"LCS"</formula>
    </cfRule>
  </conditionalFormatting>
  <conditionalFormatting sqref="F22:F46">
    <cfRule type="cellIs" dxfId="893" priority="34" operator="equal">
      <formula>"ESTANDAR"</formula>
    </cfRule>
    <cfRule type="cellIs" dxfId="892" priority="35" operator="equal">
      <formula>"BLANCO"</formula>
    </cfRule>
    <cfRule type="cellIs" dxfId="891" priority="36" operator="equal">
      <formula>"PATRÓN"</formula>
    </cfRule>
    <cfRule type="cellIs" dxfId="890" priority="37" operator="equal">
      <formula>"DUPLICADO"</formula>
    </cfRule>
  </conditionalFormatting>
  <conditionalFormatting sqref="G22:G46">
    <cfRule type="cellIs" dxfId="889" priority="38" operator="greaterThan">
      <formula>100</formula>
    </cfRule>
    <cfRule type="cellIs" dxfId="888" priority="39" operator="between">
      <formula>10</formula>
      <formula>99.9</formula>
    </cfRule>
    <cfRule type="cellIs" dxfId="887" priority="40" operator="between">
      <formula>1</formula>
      <formula>9.99</formula>
    </cfRule>
    <cfRule type="cellIs" dxfId="886" priority="41" operator="between">
      <formula>0.1</formula>
      <formula>0.999</formula>
    </cfRule>
    <cfRule type="cellIs" dxfId="885" priority="42" operator="between">
      <formula>0</formula>
      <formula>0.0999</formula>
    </cfRule>
  </conditionalFormatting>
  <printOptions horizontalCentered="1" verticalCentered="1"/>
  <pageMargins left="0" right="0" top="0" bottom="0" header="0" footer="0"/>
  <pageSetup scale="80" orientation="landscape" r:id="rId1"/>
  <colBreaks count="1" manualBreakCount="1">
    <brk id="9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812563AB-D3EA-430C-AB43-30AE940A4C7A}">
            <x14:iconSet iconSet="3Symbols" custom="1">
              <x14:cfvo type="percent">
                <xm:f>0</xm:f>
              </x14:cfvo>
              <x14:cfvo type="num">
                <xm:f>54</xm:f>
              </x14:cfvo>
              <x14:cfvo type="num" gte="0">
                <xm:f>60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B14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18F8-3F83-4DE4-AE79-A0A5FC9A8778}">
  <sheetPr codeName="Hoja9">
    <tabColor rgb="FF92D050"/>
  </sheetPr>
  <dimension ref="A1:FS42"/>
  <sheetViews>
    <sheetView showGridLines="0" zoomScaleNormal="100" workbookViewId="0">
      <selection sqref="A1:B5"/>
    </sheetView>
  </sheetViews>
  <sheetFormatPr baseColWidth="10" defaultColWidth="13.33203125" defaultRowHeight="21" customHeight="1" x14ac:dyDescent="0.25"/>
  <cols>
    <col min="1" max="1" width="21.6640625" style="188" bestFit="1" customWidth="1"/>
    <col min="2" max="2" width="25.5" style="188" customWidth="1"/>
    <col min="3" max="3" width="18.6640625" style="188" customWidth="1"/>
    <col min="4" max="4" width="16.1640625" style="188" customWidth="1"/>
    <col min="5" max="7" width="20" style="188" customWidth="1"/>
    <col min="8" max="8" width="22.5" style="188" customWidth="1"/>
    <col min="9" max="9" width="22" style="188" customWidth="1"/>
    <col min="10" max="10" width="26.5" style="188" customWidth="1"/>
    <col min="11" max="16384" width="13.33203125" style="188"/>
  </cols>
  <sheetData>
    <row r="1" spans="1:10" ht="16.5" customHeight="1" x14ac:dyDescent="0.25">
      <c r="A1" s="928" t="e" vm="1">
        <v>#VALUE!</v>
      </c>
      <c r="B1" s="929"/>
      <c r="C1" s="989" t="s">
        <v>170</v>
      </c>
      <c r="D1" s="989"/>
      <c r="E1" s="989"/>
      <c r="F1" s="989"/>
      <c r="G1" s="989"/>
      <c r="H1" s="989"/>
      <c r="I1" s="989"/>
      <c r="J1" s="187"/>
    </row>
    <row r="2" spans="1:10" ht="16.5" customHeight="1" x14ac:dyDescent="0.25">
      <c r="A2" s="930"/>
      <c r="B2" s="931"/>
      <c r="C2" s="990" t="s">
        <v>171</v>
      </c>
      <c r="D2" s="990"/>
      <c r="E2" s="990"/>
      <c r="F2" s="990"/>
      <c r="G2" s="990"/>
      <c r="H2" s="990"/>
      <c r="I2" s="990"/>
      <c r="J2" s="189"/>
    </row>
    <row r="3" spans="1:10" ht="15.75" x14ac:dyDescent="0.25">
      <c r="A3" s="930"/>
      <c r="B3" s="931"/>
      <c r="C3" s="991" t="s">
        <v>289</v>
      </c>
      <c r="D3" s="991"/>
      <c r="E3" s="991"/>
      <c r="F3" s="991"/>
      <c r="G3" s="991"/>
      <c r="H3" s="991"/>
      <c r="I3" s="991"/>
      <c r="J3" s="189"/>
    </row>
    <row r="4" spans="1:10" ht="15.75" customHeight="1" x14ac:dyDescent="0.25">
      <c r="A4" s="930"/>
      <c r="B4" s="931"/>
      <c r="C4" s="992"/>
      <c r="D4" s="992"/>
      <c r="E4" s="190"/>
      <c r="F4" s="992" t="s">
        <v>235</v>
      </c>
      <c r="G4" s="992"/>
      <c r="H4" s="993">
        <v>45244</v>
      </c>
      <c r="I4" s="993"/>
      <c r="J4" s="189"/>
    </row>
    <row r="5" spans="1:10" ht="16.5" thickBot="1" x14ac:dyDescent="0.3">
      <c r="A5" s="930"/>
      <c r="B5" s="931"/>
      <c r="C5" s="1009" t="s">
        <v>173</v>
      </c>
      <c r="D5" s="1009"/>
      <c r="E5" s="191">
        <v>1</v>
      </c>
      <c r="F5" s="1009" t="s">
        <v>236</v>
      </c>
      <c r="G5" s="1009"/>
      <c r="H5" s="1010" t="s">
        <v>174</v>
      </c>
      <c r="I5" s="1010"/>
      <c r="J5" s="189"/>
    </row>
    <row r="6" spans="1:10" ht="13.5" customHeight="1" x14ac:dyDescent="0.25">
      <c r="A6" s="1000"/>
      <c r="B6" s="1001"/>
      <c r="C6" s="1001"/>
      <c r="D6" s="1001"/>
      <c r="E6" s="1001"/>
      <c r="F6" s="1001"/>
      <c r="G6" s="1001"/>
      <c r="H6" s="1001"/>
      <c r="I6" s="1002"/>
      <c r="J6" s="189"/>
    </row>
    <row r="7" spans="1:10" ht="13.5" customHeight="1" x14ac:dyDescent="0.25">
      <c r="A7" s="1003"/>
      <c r="B7" s="1004"/>
      <c r="C7" s="1004"/>
      <c r="D7" s="1004"/>
      <c r="E7" s="1004"/>
      <c r="F7" s="1004"/>
      <c r="G7" s="1004"/>
      <c r="H7" s="1004"/>
      <c r="I7" s="1005"/>
      <c r="J7" s="189"/>
    </row>
    <row r="8" spans="1:10" ht="13.5" customHeight="1" x14ac:dyDescent="0.25">
      <c r="A8" s="1003"/>
      <c r="B8" s="1004"/>
      <c r="C8" s="1004"/>
      <c r="D8" s="1004"/>
      <c r="E8" s="1004"/>
      <c r="F8" s="1004"/>
      <c r="G8" s="1004"/>
      <c r="H8" s="1004"/>
      <c r="I8" s="1005"/>
      <c r="J8" s="189"/>
    </row>
    <row r="9" spans="1:10" ht="13.5" customHeight="1" x14ac:dyDescent="0.25">
      <c r="A9" s="1003"/>
      <c r="B9" s="1004"/>
      <c r="C9" s="1004"/>
      <c r="D9" s="1004"/>
      <c r="E9" s="1004"/>
      <c r="F9" s="1004"/>
      <c r="G9" s="1004"/>
      <c r="H9" s="1004"/>
      <c r="I9" s="1005"/>
      <c r="J9" s="189"/>
    </row>
    <row r="10" spans="1:10" ht="13.5" customHeight="1" x14ac:dyDescent="0.25">
      <c r="A10" s="1003"/>
      <c r="B10" s="1004"/>
      <c r="C10" s="1004"/>
      <c r="D10" s="1004"/>
      <c r="E10" s="1004"/>
      <c r="F10" s="1004"/>
      <c r="G10" s="1004"/>
      <c r="H10" s="1004"/>
      <c r="I10" s="1005"/>
      <c r="J10" s="189"/>
    </row>
    <row r="11" spans="1:10" ht="13.5" customHeight="1" x14ac:dyDescent="0.25">
      <c r="A11" s="1003"/>
      <c r="B11" s="1004"/>
      <c r="C11" s="1004"/>
      <c r="D11" s="1004"/>
      <c r="E11" s="1004"/>
      <c r="F11" s="1004"/>
      <c r="G11" s="1004"/>
      <c r="H11" s="1004"/>
      <c r="I11" s="1005"/>
      <c r="J11" s="189"/>
    </row>
    <row r="12" spans="1:10" ht="13.5" customHeight="1" x14ac:dyDescent="0.25">
      <c r="A12" s="1003"/>
      <c r="B12" s="1004"/>
      <c r="C12" s="1004"/>
      <c r="D12" s="1004"/>
      <c r="E12" s="1004"/>
      <c r="F12" s="1004"/>
      <c r="G12" s="1004"/>
      <c r="H12" s="1004"/>
      <c r="I12" s="1005"/>
      <c r="J12" s="189"/>
    </row>
    <row r="13" spans="1:10" ht="13.5" customHeight="1" x14ac:dyDescent="0.25">
      <c r="A13" s="1003"/>
      <c r="B13" s="1004"/>
      <c r="C13" s="1004"/>
      <c r="D13" s="1004"/>
      <c r="E13" s="1004"/>
      <c r="F13" s="1004"/>
      <c r="G13" s="1004"/>
      <c r="H13" s="1004"/>
      <c r="I13" s="1005"/>
      <c r="J13" s="189"/>
    </row>
    <row r="14" spans="1:10" ht="13.5" customHeight="1" x14ac:dyDescent="0.25">
      <c r="A14" s="1003"/>
      <c r="B14" s="1004"/>
      <c r="C14" s="1004"/>
      <c r="D14" s="1004"/>
      <c r="E14" s="1004"/>
      <c r="F14" s="1004"/>
      <c r="G14" s="1004"/>
      <c r="H14" s="1004"/>
      <c r="I14" s="1005"/>
      <c r="J14" s="189"/>
    </row>
    <row r="15" spans="1:10" ht="13.5" customHeight="1" x14ac:dyDescent="0.25">
      <c r="A15" s="1003"/>
      <c r="B15" s="1004"/>
      <c r="C15" s="1004"/>
      <c r="D15" s="1004"/>
      <c r="E15" s="1004"/>
      <c r="F15" s="1004"/>
      <c r="G15" s="1004"/>
      <c r="H15" s="1004"/>
      <c r="I15" s="1005"/>
      <c r="J15" s="189"/>
    </row>
    <row r="16" spans="1:10" ht="13.5" customHeight="1" x14ac:dyDescent="0.25">
      <c r="A16" s="1003"/>
      <c r="B16" s="1004"/>
      <c r="C16" s="1004"/>
      <c r="D16" s="1004"/>
      <c r="E16" s="1004"/>
      <c r="F16" s="1004"/>
      <c r="G16" s="1004"/>
      <c r="H16" s="1004"/>
      <c r="I16" s="1005"/>
      <c r="J16" s="189"/>
    </row>
    <row r="17" spans="1:175" ht="13.5" customHeight="1" x14ac:dyDescent="0.25">
      <c r="A17" s="1003"/>
      <c r="B17" s="1004"/>
      <c r="C17" s="1004"/>
      <c r="D17" s="1004"/>
      <c r="E17" s="1004"/>
      <c r="F17" s="1004"/>
      <c r="G17" s="1004"/>
      <c r="H17" s="1004"/>
      <c r="I17" s="1005"/>
      <c r="J17" s="189"/>
    </row>
    <row r="18" spans="1:175" ht="13.5" customHeight="1" x14ac:dyDescent="0.25">
      <c r="A18" s="1003"/>
      <c r="B18" s="1004"/>
      <c r="C18" s="1004"/>
      <c r="D18" s="1004"/>
      <c r="E18" s="1004"/>
      <c r="F18" s="1004"/>
      <c r="G18" s="1004"/>
      <c r="H18" s="1004"/>
      <c r="I18" s="1005"/>
      <c r="J18" s="189"/>
    </row>
    <row r="19" spans="1:175" ht="13.5" customHeight="1" x14ac:dyDescent="0.25">
      <c r="A19" s="1003"/>
      <c r="B19" s="1004"/>
      <c r="C19" s="1004"/>
      <c r="D19" s="1004"/>
      <c r="E19" s="1004"/>
      <c r="F19" s="1004"/>
      <c r="G19" s="1004"/>
      <c r="H19" s="1004"/>
      <c r="I19" s="1005"/>
      <c r="J19" s="189"/>
    </row>
    <row r="20" spans="1:175" s="193" customFormat="1" ht="15.75" customHeight="1" x14ac:dyDescent="0.25">
      <c r="A20" s="1003"/>
      <c r="B20" s="1004"/>
      <c r="C20" s="1004"/>
      <c r="D20" s="1004"/>
      <c r="E20" s="1004"/>
      <c r="F20" s="1004"/>
      <c r="G20" s="1004"/>
      <c r="H20" s="1004"/>
      <c r="I20" s="1005"/>
      <c r="J20" s="192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88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8"/>
      <c r="EF20" s="188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88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88"/>
      <c r="FP20" s="188"/>
      <c r="FQ20" s="188"/>
      <c r="FR20" s="188"/>
      <c r="FS20" s="188"/>
    </row>
    <row r="21" spans="1:175" s="193" customFormat="1" ht="15.75" customHeight="1" x14ac:dyDescent="0.25">
      <c r="A21" s="1003"/>
      <c r="B21" s="1004"/>
      <c r="C21" s="1004"/>
      <c r="D21" s="1004"/>
      <c r="E21" s="1004"/>
      <c r="F21" s="1004"/>
      <c r="G21" s="1004"/>
      <c r="H21" s="1004"/>
      <c r="I21" s="1005"/>
      <c r="J21" s="192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  <c r="CC21" s="188"/>
      <c r="CD21" s="188"/>
      <c r="CE21" s="188"/>
      <c r="CF21" s="188"/>
      <c r="CG21" s="188"/>
      <c r="CH21" s="188"/>
      <c r="CI21" s="188"/>
      <c r="CJ21" s="188"/>
      <c r="CK21" s="188"/>
      <c r="CL21" s="188"/>
      <c r="CM21" s="188"/>
      <c r="CN21" s="188"/>
      <c r="CO21" s="188"/>
      <c r="CP21" s="188"/>
      <c r="CQ21" s="188"/>
      <c r="CR21" s="188"/>
      <c r="CS21" s="188"/>
      <c r="CT21" s="188"/>
      <c r="CU21" s="188"/>
      <c r="CV21" s="188"/>
      <c r="CW21" s="188"/>
      <c r="CX21" s="188"/>
      <c r="CY21" s="188"/>
      <c r="CZ21" s="188"/>
      <c r="DA21" s="188"/>
      <c r="DB21" s="188"/>
      <c r="DC21" s="188"/>
      <c r="DD21" s="188"/>
      <c r="DE21" s="188"/>
      <c r="DF21" s="188"/>
      <c r="DG21" s="188"/>
      <c r="DH21" s="188"/>
      <c r="DI21" s="188"/>
      <c r="DJ21" s="188"/>
      <c r="DK21" s="188"/>
      <c r="DL21" s="188"/>
      <c r="DM21" s="188"/>
      <c r="DN21" s="188"/>
      <c r="DO21" s="188"/>
      <c r="DP21" s="188"/>
      <c r="DQ21" s="188"/>
      <c r="DR21" s="188"/>
      <c r="DS21" s="188"/>
      <c r="DT21" s="188"/>
      <c r="DU21" s="188"/>
      <c r="DV21" s="188"/>
      <c r="DW21" s="188"/>
      <c r="DX21" s="188"/>
      <c r="DY21" s="188"/>
      <c r="DZ21" s="188"/>
      <c r="EA21" s="188"/>
      <c r="EB21" s="188"/>
      <c r="EC21" s="188"/>
      <c r="ED21" s="188"/>
      <c r="EE21" s="188"/>
      <c r="EF21" s="188"/>
      <c r="EG21" s="188"/>
      <c r="EH21" s="188"/>
      <c r="EI21" s="188"/>
      <c r="EJ21" s="188"/>
      <c r="EK21" s="188"/>
      <c r="EL21" s="188"/>
      <c r="EM21" s="188"/>
      <c r="EN21" s="188"/>
      <c r="EO21" s="188"/>
      <c r="EP21" s="188"/>
      <c r="EQ21" s="188"/>
      <c r="ER21" s="188"/>
      <c r="ES21" s="188"/>
      <c r="ET21" s="188"/>
      <c r="EU21" s="188"/>
      <c r="EV21" s="188"/>
      <c r="EW21" s="188"/>
      <c r="EX21" s="188"/>
      <c r="EY21" s="188"/>
      <c r="EZ21" s="188"/>
      <c r="FA21" s="188"/>
      <c r="FB21" s="188"/>
      <c r="FC21" s="188"/>
      <c r="FD21" s="188"/>
      <c r="FE21" s="188"/>
      <c r="FF21" s="188"/>
      <c r="FG21" s="188"/>
      <c r="FH21" s="188"/>
      <c r="FI21" s="188"/>
      <c r="FJ21" s="188"/>
      <c r="FK21" s="188"/>
      <c r="FL21" s="188"/>
      <c r="FM21" s="188"/>
      <c r="FN21" s="188"/>
      <c r="FO21" s="188"/>
      <c r="FP21" s="188"/>
      <c r="FQ21" s="188"/>
      <c r="FR21" s="188"/>
      <c r="FS21" s="188"/>
    </row>
    <row r="22" spans="1:175" s="193" customFormat="1" ht="15.75" customHeight="1" x14ac:dyDescent="0.25">
      <c r="A22" s="1003"/>
      <c r="B22" s="1004"/>
      <c r="C22" s="1004"/>
      <c r="D22" s="1004"/>
      <c r="E22" s="1004"/>
      <c r="F22" s="1004"/>
      <c r="G22" s="1004"/>
      <c r="H22" s="1004"/>
      <c r="I22" s="1005"/>
      <c r="J22" s="192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  <c r="CC22" s="188"/>
      <c r="CD22" s="188"/>
      <c r="CE22" s="188"/>
      <c r="CF22" s="188"/>
      <c r="CG22" s="188"/>
      <c r="CH22" s="188"/>
      <c r="CI22" s="188"/>
      <c r="CJ22" s="188"/>
      <c r="CK22" s="188"/>
      <c r="CL22" s="188"/>
      <c r="CM22" s="188"/>
      <c r="CN22" s="188"/>
      <c r="CO22" s="188"/>
      <c r="CP22" s="188"/>
      <c r="CQ22" s="188"/>
      <c r="CR22" s="188"/>
      <c r="CS22" s="188"/>
      <c r="CT22" s="188"/>
      <c r="CU22" s="188"/>
      <c r="CV22" s="188"/>
      <c r="CW22" s="188"/>
      <c r="CX22" s="188"/>
      <c r="CY22" s="188"/>
      <c r="CZ22" s="188"/>
      <c r="DA22" s="188"/>
      <c r="DB22" s="188"/>
      <c r="DC22" s="188"/>
      <c r="DD22" s="188"/>
      <c r="DE22" s="188"/>
      <c r="DF22" s="188"/>
      <c r="DG22" s="188"/>
      <c r="DH22" s="188"/>
      <c r="DI22" s="188"/>
      <c r="DJ22" s="188"/>
      <c r="DK22" s="188"/>
      <c r="DL22" s="188"/>
      <c r="DM22" s="188"/>
      <c r="DN22" s="188"/>
      <c r="DO22" s="188"/>
      <c r="DP22" s="188"/>
      <c r="DQ22" s="188"/>
      <c r="DR22" s="188"/>
      <c r="DS22" s="188"/>
      <c r="DT22" s="188"/>
      <c r="DU22" s="188"/>
      <c r="DV22" s="188"/>
      <c r="DW22" s="188"/>
      <c r="DX22" s="188"/>
      <c r="DY22" s="188"/>
      <c r="DZ22" s="188"/>
      <c r="EA22" s="188"/>
      <c r="EB22" s="188"/>
      <c r="EC22" s="188"/>
      <c r="ED22" s="188"/>
      <c r="EE22" s="188"/>
      <c r="EF22" s="188"/>
      <c r="EG22" s="188"/>
      <c r="EH22" s="188"/>
      <c r="EI22" s="188"/>
      <c r="EJ22" s="188"/>
      <c r="EK22" s="188"/>
      <c r="EL22" s="188"/>
      <c r="EM22" s="188"/>
      <c r="EN22" s="188"/>
      <c r="EO22" s="188"/>
      <c r="EP22" s="188"/>
      <c r="EQ22" s="188"/>
      <c r="ER22" s="188"/>
      <c r="ES22" s="188"/>
      <c r="ET22" s="188"/>
      <c r="EU22" s="188"/>
      <c r="EV22" s="188"/>
      <c r="EW22" s="188"/>
      <c r="EX22" s="188"/>
      <c r="EY22" s="188"/>
      <c r="EZ22" s="188"/>
      <c r="FA22" s="188"/>
      <c r="FB22" s="188"/>
      <c r="FC22" s="188"/>
      <c r="FD22" s="188"/>
      <c r="FE22" s="188"/>
      <c r="FF22" s="188"/>
      <c r="FG22" s="188"/>
      <c r="FH22" s="188"/>
      <c r="FI22" s="188"/>
      <c r="FJ22" s="188"/>
      <c r="FK22" s="188"/>
      <c r="FL22" s="188"/>
      <c r="FM22" s="188"/>
      <c r="FN22" s="188"/>
      <c r="FO22" s="188"/>
      <c r="FP22" s="188"/>
      <c r="FQ22" s="188"/>
      <c r="FR22" s="188"/>
      <c r="FS22" s="188"/>
    </row>
    <row r="23" spans="1:175" s="193" customFormat="1" ht="15.75" customHeight="1" x14ac:dyDescent="0.25">
      <c r="A23" s="1003"/>
      <c r="B23" s="1004"/>
      <c r="C23" s="1004"/>
      <c r="D23" s="1004"/>
      <c r="E23" s="1004"/>
      <c r="F23" s="1004"/>
      <c r="G23" s="1004"/>
      <c r="H23" s="1004"/>
      <c r="I23" s="1005"/>
      <c r="J23" s="192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  <c r="CC23" s="188"/>
      <c r="CD23" s="188"/>
      <c r="CE23" s="188"/>
      <c r="CF23" s="188"/>
      <c r="CG23" s="188"/>
      <c r="CH23" s="188"/>
      <c r="CI23" s="188"/>
      <c r="CJ23" s="188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8"/>
      <c r="DA23" s="188"/>
      <c r="DB23" s="188"/>
      <c r="DC23" s="188"/>
      <c r="DD23" s="188"/>
      <c r="DE23" s="188"/>
      <c r="DF23" s="188"/>
      <c r="DG23" s="188"/>
      <c r="DH23" s="188"/>
      <c r="DI23" s="188"/>
      <c r="DJ23" s="188"/>
      <c r="DK23" s="188"/>
      <c r="DL23" s="188"/>
      <c r="DM23" s="188"/>
      <c r="DN23" s="188"/>
      <c r="DO23" s="188"/>
      <c r="DP23" s="188"/>
      <c r="DQ23" s="188"/>
      <c r="DR23" s="188"/>
      <c r="DS23" s="188"/>
      <c r="DT23" s="188"/>
      <c r="DU23" s="188"/>
      <c r="DV23" s="188"/>
      <c r="DW23" s="188"/>
      <c r="DX23" s="188"/>
      <c r="DY23" s="188"/>
      <c r="DZ23" s="188"/>
      <c r="EA23" s="188"/>
      <c r="EB23" s="188"/>
      <c r="EC23" s="188"/>
      <c r="ED23" s="188"/>
      <c r="EE23" s="188"/>
      <c r="EF23" s="188"/>
      <c r="EG23" s="188"/>
      <c r="EH23" s="188"/>
      <c r="EI23" s="188"/>
      <c r="EJ23" s="188"/>
      <c r="EK23" s="188"/>
      <c r="EL23" s="188"/>
      <c r="EM23" s="188"/>
      <c r="EN23" s="188"/>
      <c r="EO23" s="188"/>
      <c r="EP23" s="188"/>
      <c r="EQ23" s="188"/>
      <c r="ER23" s="188"/>
      <c r="ES23" s="188"/>
      <c r="ET23" s="188"/>
      <c r="EU23" s="188"/>
      <c r="EV23" s="188"/>
      <c r="EW23" s="188"/>
      <c r="EX23" s="188"/>
      <c r="EY23" s="188"/>
      <c r="EZ23" s="188"/>
      <c r="FA23" s="188"/>
      <c r="FB23" s="188"/>
      <c r="FC23" s="188"/>
      <c r="FD23" s="188"/>
      <c r="FE23" s="188"/>
      <c r="FF23" s="188"/>
      <c r="FG23" s="188"/>
      <c r="FH23" s="188"/>
      <c r="FI23" s="188"/>
      <c r="FJ23" s="188"/>
      <c r="FK23" s="188"/>
      <c r="FL23" s="188"/>
      <c r="FM23" s="188"/>
      <c r="FN23" s="188"/>
      <c r="FO23" s="188"/>
      <c r="FP23" s="188"/>
      <c r="FQ23" s="188"/>
      <c r="FR23" s="188"/>
      <c r="FS23" s="188"/>
    </row>
    <row r="24" spans="1:175" s="193" customFormat="1" ht="15.75" customHeight="1" x14ac:dyDescent="0.25">
      <c r="A24" s="1003"/>
      <c r="B24" s="1004"/>
      <c r="C24" s="1004"/>
      <c r="D24" s="1004"/>
      <c r="E24" s="1004"/>
      <c r="F24" s="1004"/>
      <c r="G24" s="1004"/>
      <c r="H24" s="1004"/>
      <c r="I24" s="1005"/>
      <c r="J24" s="192"/>
    </row>
    <row r="25" spans="1:175" s="193" customFormat="1" ht="15.75" customHeight="1" x14ac:dyDescent="0.25">
      <c r="A25" s="1003"/>
      <c r="B25" s="1004"/>
      <c r="C25" s="1004"/>
      <c r="D25" s="1004"/>
      <c r="E25" s="1004"/>
      <c r="F25" s="1004"/>
      <c r="G25" s="1004"/>
      <c r="H25" s="1004"/>
      <c r="I25" s="1005"/>
      <c r="J25" s="192"/>
    </row>
    <row r="26" spans="1:175" s="193" customFormat="1" ht="15.75" customHeight="1" x14ac:dyDescent="0.25">
      <c r="A26" s="1003"/>
      <c r="B26" s="1004"/>
      <c r="C26" s="1004"/>
      <c r="D26" s="1004"/>
      <c r="E26" s="1004"/>
      <c r="F26" s="1004"/>
      <c r="G26" s="1004"/>
      <c r="H26" s="1004"/>
      <c r="I26" s="1005"/>
      <c r="J26" s="192"/>
    </row>
    <row r="27" spans="1:175" s="193" customFormat="1" ht="15.75" customHeight="1" x14ac:dyDescent="0.25">
      <c r="A27" s="1003"/>
      <c r="B27" s="1004"/>
      <c r="C27" s="1004"/>
      <c r="D27" s="1004"/>
      <c r="E27" s="1004"/>
      <c r="F27" s="1004"/>
      <c r="G27" s="1004"/>
      <c r="H27" s="1004"/>
      <c r="I27" s="1005"/>
      <c r="J27" s="192"/>
    </row>
    <row r="28" spans="1:175" s="193" customFormat="1" ht="15.75" customHeight="1" x14ac:dyDescent="0.25">
      <c r="A28" s="1003"/>
      <c r="B28" s="1004"/>
      <c r="C28" s="1004"/>
      <c r="D28" s="1004"/>
      <c r="E28" s="1004"/>
      <c r="F28" s="1004"/>
      <c r="G28" s="1004"/>
      <c r="H28" s="1004"/>
      <c r="I28" s="1005"/>
      <c r="J28" s="192"/>
    </row>
    <row r="29" spans="1:175" s="193" customFormat="1" ht="15.75" customHeight="1" x14ac:dyDescent="0.25">
      <c r="A29" s="1003"/>
      <c r="B29" s="1004"/>
      <c r="C29" s="1004"/>
      <c r="D29" s="1004"/>
      <c r="E29" s="1004"/>
      <c r="F29" s="1004"/>
      <c r="G29" s="1004"/>
      <c r="H29" s="1004"/>
      <c r="I29" s="1005"/>
      <c r="J29" s="192"/>
    </row>
    <row r="30" spans="1:175" s="193" customFormat="1" ht="15.75" customHeight="1" x14ac:dyDescent="0.25">
      <c r="A30" s="1003"/>
      <c r="B30" s="1004"/>
      <c r="C30" s="1004"/>
      <c r="D30" s="1004"/>
      <c r="E30" s="1004"/>
      <c r="F30" s="1004"/>
      <c r="G30" s="1004"/>
      <c r="H30" s="1004"/>
      <c r="I30" s="1005"/>
      <c r="J30" s="192"/>
    </row>
    <row r="31" spans="1:175" s="193" customFormat="1" ht="15.75" customHeight="1" x14ac:dyDescent="0.25">
      <c r="A31" s="1003"/>
      <c r="B31" s="1004"/>
      <c r="C31" s="1004"/>
      <c r="D31" s="1004"/>
      <c r="E31" s="1004"/>
      <c r="F31" s="1004"/>
      <c r="G31" s="1004"/>
      <c r="H31" s="1004"/>
      <c r="I31" s="1005"/>
      <c r="J31" s="192"/>
    </row>
    <row r="32" spans="1:175" s="193" customFormat="1" ht="15.75" customHeight="1" x14ac:dyDescent="0.25">
      <c r="A32" s="1003"/>
      <c r="B32" s="1004"/>
      <c r="C32" s="1004"/>
      <c r="D32" s="1004"/>
      <c r="E32" s="1004"/>
      <c r="F32" s="1004"/>
      <c r="G32" s="1004"/>
      <c r="H32" s="1004"/>
      <c r="I32" s="1005"/>
      <c r="J32" s="192"/>
    </row>
    <row r="33" spans="1:10" s="193" customFormat="1" ht="15.75" customHeight="1" x14ac:dyDescent="0.25">
      <c r="A33" s="1003"/>
      <c r="B33" s="1004"/>
      <c r="C33" s="1004"/>
      <c r="D33" s="1004"/>
      <c r="E33" s="1004"/>
      <c r="F33" s="1004"/>
      <c r="G33" s="1004"/>
      <c r="H33" s="1004"/>
      <c r="I33" s="1005"/>
      <c r="J33" s="192"/>
    </row>
    <row r="34" spans="1:10" s="193" customFormat="1" ht="15.75" customHeight="1" x14ac:dyDescent="0.25">
      <c r="A34" s="1003"/>
      <c r="B34" s="1004"/>
      <c r="C34" s="1004"/>
      <c r="D34" s="1004"/>
      <c r="E34" s="1004"/>
      <c r="F34" s="1004"/>
      <c r="G34" s="1004"/>
      <c r="H34" s="1004"/>
      <c r="I34" s="1005"/>
      <c r="J34" s="192"/>
    </row>
    <row r="35" spans="1:10" s="193" customFormat="1" ht="15.75" customHeight="1" x14ac:dyDescent="0.25">
      <c r="A35" s="1003"/>
      <c r="B35" s="1004"/>
      <c r="C35" s="1004"/>
      <c r="D35" s="1004"/>
      <c r="E35" s="1004"/>
      <c r="F35" s="1004"/>
      <c r="G35" s="1004"/>
      <c r="H35" s="1004"/>
      <c r="I35" s="1005"/>
      <c r="J35" s="192"/>
    </row>
    <row r="36" spans="1:10" s="193" customFormat="1" ht="15.75" customHeight="1" x14ac:dyDescent="0.25">
      <c r="A36" s="1003"/>
      <c r="B36" s="1004"/>
      <c r="C36" s="1004"/>
      <c r="D36" s="1004"/>
      <c r="E36" s="1004"/>
      <c r="F36" s="1004"/>
      <c r="G36" s="1004"/>
      <c r="H36" s="1004"/>
      <c r="I36" s="1005"/>
      <c r="J36" s="192"/>
    </row>
    <row r="37" spans="1:10" s="193" customFormat="1" ht="15.75" customHeight="1" x14ac:dyDescent="0.25">
      <c r="A37" s="1003"/>
      <c r="B37" s="1004"/>
      <c r="C37" s="1004"/>
      <c r="D37" s="1004"/>
      <c r="E37" s="1004"/>
      <c r="F37" s="1004"/>
      <c r="G37" s="1004"/>
      <c r="H37" s="1004"/>
      <c r="I37" s="1005"/>
      <c r="J37" s="192"/>
    </row>
    <row r="38" spans="1:10" s="193" customFormat="1" ht="15.75" customHeight="1" x14ac:dyDescent="0.25">
      <c r="A38" s="1003"/>
      <c r="B38" s="1004"/>
      <c r="C38" s="1004"/>
      <c r="D38" s="1004"/>
      <c r="E38" s="1004"/>
      <c r="F38" s="1004"/>
      <c r="G38" s="1004"/>
      <c r="H38" s="1004"/>
      <c r="I38" s="1005"/>
      <c r="J38" s="192"/>
    </row>
    <row r="39" spans="1:10" ht="14.45" customHeight="1" x14ac:dyDescent="0.25">
      <c r="A39" s="1003"/>
      <c r="B39" s="1004"/>
      <c r="C39" s="1004"/>
      <c r="D39" s="1004"/>
      <c r="E39" s="1004"/>
      <c r="F39" s="1004"/>
      <c r="G39" s="1004"/>
      <c r="H39" s="1004"/>
      <c r="I39" s="1005"/>
      <c r="J39" s="194"/>
    </row>
    <row r="40" spans="1:10" ht="15" customHeight="1" thickBot="1" x14ac:dyDescent="0.3">
      <c r="A40" s="1006"/>
      <c r="B40" s="1007"/>
      <c r="C40" s="1007"/>
      <c r="D40" s="1007"/>
      <c r="E40" s="1007"/>
      <c r="F40" s="1007"/>
      <c r="G40" s="1007"/>
      <c r="H40" s="1007"/>
      <c r="I40" s="1008"/>
      <c r="J40" s="194"/>
    </row>
    <row r="41" spans="1:10" ht="21" customHeight="1" x14ac:dyDescent="0.25">
      <c r="B41" s="976"/>
      <c r="C41" s="976"/>
      <c r="D41" s="976"/>
      <c r="E41" s="976"/>
      <c r="F41" s="976"/>
      <c r="G41" s="976"/>
      <c r="H41" s="976"/>
      <c r="I41" s="976"/>
      <c r="J41" s="195"/>
    </row>
    <row r="42" spans="1:10" ht="21" customHeight="1" x14ac:dyDescent="0.25">
      <c r="B42" s="976"/>
      <c r="C42" s="976"/>
      <c r="D42" s="976"/>
      <c r="E42" s="976"/>
      <c r="F42" s="976"/>
      <c r="G42" s="976"/>
      <c r="H42" s="976"/>
      <c r="I42" s="976"/>
      <c r="J42" s="195"/>
    </row>
  </sheetData>
  <sheetProtection formatCells="0" formatColumns="0" formatRows="0" sort="0"/>
  <mergeCells count="12">
    <mergeCell ref="A6:I40"/>
    <mergeCell ref="B41:I42"/>
    <mergeCell ref="A1:B5"/>
    <mergeCell ref="C1:I1"/>
    <mergeCell ref="C2:I2"/>
    <mergeCell ref="C3:I3"/>
    <mergeCell ref="C4:D4"/>
    <mergeCell ref="F4:G4"/>
    <mergeCell ref="H4:I4"/>
    <mergeCell ref="C5:D5"/>
    <mergeCell ref="F5:G5"/>
    <mergeCell ref="H5:I5"/>
  </mergeCells>
  <printOptions horizontalCentered="1" verticalCentered="1"/>
  <pageMargins left="0" right="0" top="0" bottom="0" header="0" footer="0"/>
  <pageSetup scale="80" orientation="landscape" r:id="rId1"/>
  <colBreaks count="1" manualBreakCount="1">
    <brk id="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00B050"/>
  </sheetPr>
  <dimension ref="A1:T40"/>
  <sheetViews>
    <sheetView showGridLines="0" topLeftCell="A7" zoomScale="80" zoomScaleNormal="80" workbookViewId="0">
      <selection activeCell="I21" sqref="I21"/>
    </sheetView>
  </sheetViews>
  <sheetFormatPr baseColWidth="10" defaultColWidth="13.33203125" defaultRowHeight="12.75" x14ac:dyDescent="0.2"/>
  <cols>
    <col min="1" max="1" width="25.1640625" style="66" customWidth="1"/>
    <col min="2" max="2" width="37.6640625" style="66" customWidth="1"/>
    <col min="3" max="3" width="20.1640625" style="66" customWidth="1"/>
    <col min="4" max="4" width="16.6640625" style="66" customWidth="1"/>
    <col min="5" max="5" width="15.5" style="66" customWidth="1"/>
    <col min="6" max="6" width="17.83203125" style="66" hidden="1" customWidth="1"/>
    <col min="7" max="7" width="16.1640625" style="66" customWidth="1"/>
    <col min="8" max="8" width="28.33203125" style="66" customWidth="1"/>
    <col min="9" max="9" width="28.5" style="66" customWidth="1"/>
    <col min="10" max="10" width="5.83203125" style="66" customWidth="1"/>
    <col min="11" max="11" width="28.33203125" style="66" customWidth="1"/>
    <col min="12" max="12" width="23.33203125" style="66" customWidth="1"/>
    <col min="13" max="13" width="18.1640625" style="66" customWidth="1"/>
    <col min="14" max="111" width="13.33203125" style="66" customWidth="1"/>
    <col min="112" max="16384" width="13.33203125" style="66"/>
  </cols>
  <sheetData>
    <row r="1" spans="1:12" ht="16.5" customHeight="1" x14ac:dyDescent="0.2">
      <c r="A1" s="925" t="e">
        <v>#VALUE!</v>
      </c>
      <c r="B1" s="1028"/>
      <c r="C1" s="1023" t="s">
        <v>170</v>
      </c>
      <c r="D1" s="1024"/>
      <c r="E1" s="1024"/>
      <c r="F1" s="1024"/>
      <c r="G1" s="1024"/>
      <c r="H1" s="1024"/>
      <c r="I1" s="1024"/>
    </row>
    <row r="2" spans="1:12" ht="15.75" customHeight="1" x14ac:dyDescent="0.2">
      <c r="A2" s="1011"/>
      <c r="B2" s="1011"/>
      <c r="C2" s="1023" t="s">
        <v>171</v>
      </c>
      <c r="D2" s="1024"/>
      <c r="E2" s="1024"/>
      <c r="F2" s="1024"/>
      <c r="G2" s="1024"/>
      <c r="H2" s="1024"/>
      <c r="I2" s="1024"/>
    </row>
    <row r="3" spans="1:12" ht="15" customHeight="1" x14ac:dyDescent="0.2">
      <c r="A3" s="1011"/>
      <c r="B3" s="1011"/>
      <c r="C3" s="1029" t="s">
        <v>264</v>
      </c>
      <c r="D3" s="918"/>
      <c r="E3" s="918"/>
      <c r="F3" s="918"/>
      <c r="G3" s="918"/>
      <c r="H3" s="918"/>
      <c r="I3" s="918"/>
    </row>
    <row r="4" spans="1:12" ht="16.5" customHeight="1" x14ac:dyDescent="0.2">
      <c r="A4" s="1011"/>
      <c r="B4" s="1011"/>
      <c r="C4" s="253"/>
      <c r="D4" s="254"/>
      <c r="E4" s="921" t="s">
        <v>235</v>
      </c>
      <c r="F4" s="922"/>
      <c r="G4" s="922"/>
      <c r="H4" s="947">
        <v>45236</v>
      </c>
      <c r="I4" s="922"/>
    </row>
    <row r="5" spans="1:12" ht="13.9" customHeight="1" x14ac:dyDescent="0.2">
      <c r="A5" s="938"/>
      <c r="B5" s="938"/>
      <c r="C5" s="253" t="s">
        <v>173</v>
      </c>
      <c r="D5" s="255">
        <v>1</v>
      </c>
      <c r="E5" s="921" t="s">
        <v>236</v>
      </c>
      <c r="F5" s="922"/>
      <c r="G5" s="922"/>
      <c r="H5" s="925" t="s">
        <v>174</v>
      </c>
      <c r="I5" s="922"/>
    </row>
    <row r="6" spans="1:12" ht="13.9" customHeight="1" x14ac:dyDescent="0.2">
      <c r="A6" s="63"/>
      <c r="B6" s="63"/>
      <c r="C6" s="63"/>
      <c r="D6" s="63"/>
      <c r="E6" s="63"/>
      <c r="F6" s="63"/>
      <c r="G6" s="63"/>
      <c r="H6" s="63"/>
      <c r="I6" s="63"/>
    </row>
    <row r="7" spans="1:12" ht="17.25" customHeight="1" x14ac:dyDescent="0.25">
      <c r="A7" s="923" t="s">
        <v>176</v>
      </c>
      <c r="B7" s="923" t="s">
        <v>177</v>
      </c>
      <c r="C7" s="1011"/>
      <c r="D7" s="1011"/>
      <c r="E7" s="1011"/>
      <c r="F7" s="63"/>
      <c r="G7" s="63"/>
      <c r="H7" s="256"/>
      <c r="I7" s="257" t="s">
        <v>216</v>
      </c>
      <c r="J7" s="257"/>
      <c r="L7" s="66" t="s">
        <v>175</v>
      </c>
    </row>
    <row r="8" spans="1:12" ht="17.25" customHeight="1" x14ac:dyDescent="0.25">
      <c r="A8" s="1011"/>
      <c r="B8" s="923" t="s">
        <v>265</v>
      </c>
      <c r="C8" s="1011"/>
      <c r="D8" s="1011"/>
      <c r="E8" s="258"/>
      <c r="F8" s="63"/>
      <c r="G8" s="1012" t="s">
        <v>266</v>
      </c>
      <c r="H8" s="1013"/>
      <c r="I8" s="259">
        <v>230811</v>
      </c>
    </row>
    <row r="9" spans="1:12" ht="17.25" customHeight="1" x14ac:dyDescent="0.25">
      <c r="A9" s="67"/>
      <c r="B9" s="923" t="s">
        <v>267</v>
      </c>
      <c r="C9" s="1011"/>
      <c r="D9" s="1011"/>
      <c r="E9" s="258"/>
      <c r="F9" s="63"/>
      <c r="G9" s="1022" t="s">
        <v>268</v>
      </c>
      <c r="H9" s="1011"/>
      <c r="I9" s="259" t="s">
        <v>269</v>
      </c>
    </row>
    <row r="10" spans="1:12" ht="17.25" customHeight="1" x14ac:dyDescent="0.25">
      <c r="A10" s="67"/>
      <c r="B10" s="67" t="s">
        <v>270</v>
      </c>
      <c r="C10" s="67"/>
      <c r="D10" s="67"/>
      <c r="E10" s="258"/>
      <c r="F10" s="63"/>
      <c r="G10" s="1030" t="s">
        <v>271</v>
      </c>
      <c r="H10" s="1031"/>
      <c r="I10" s="260" t="s">
        <v>272</v>
      </c>
    </row>
    <row r="11" spans="1:12" ht="17.25" customHeight="1" x14ac:dyDescent="0.2">
      <c r="A11" s="67"/>
      <c r="B11" s="923" t="s">
        <v>188</v>
      </c>
      <c r="C11" s="1011"/>
      <c r="D11" s="1011"/>
      <c r="E11" s="261"/>
      <c r="F11" s="76"/>
      <c r="G11" s="76"/>
      <c r="H11" s="76"/>
      <c r="I11" s="76"/>
    </row>
    <row r="12" spans="1:12" ht="17.25" customHeight="1" x14ac:dyDescent="0.25">
      <c r="A12" s="67"/>
      <c r="B12" s="67" t="s">
        <v>190</v>
      </c>
      <c r="C12" s="67"/>
      <c r="D12" s="67"/>
      <c r="E12" s="261"/>
      <c r="F12" s="76"/>
      <c r="G12" s="76"/>
      <c r="H12" s="262" t="s">
        <v>178</v>
      </c>
      <c r="I12" s="259" t="s">
        <v>179</v>
      </c>
    </row>
    <row r="13" spans="1:12" ht="17.25" customHeight="1" x14ac:dyDescent="0.25">
      <c r="A13" s="67"/>
      <c r="B13" s="67"/>
      <c r="C13" s="67"/>
      <c r="D13" s="67"/>
      <c r="E13" s="261"/>
      <c r="F13" s="76"/>
      <c r="G13" s="76"/>
      <c r="H13" s="263" t="s">
        <v>187</v>
      </c>
      <c r="I13" s="264">
        <v>2323443000001</v>
      </c>
    </row>
    <row r="14" spans="1:12" ht="17.25" customHeight="1" thickBot="1" x14ac:dyDescent="0.3">
      <c r="A14" s="1021" t="s">
        <v>273</v>
      </c>
      <c r="B14" s="920"/>
      <c r="C14" s="81" t="s">
        <v>192</v>
      </c>
      <c r="D14" s="81" t="s">
        <v>193</v>
      </c>
      <c r="E14" s="261"/>
      <c r="F14" s="76"/>
      <c r="G14" s="76"/>
      <c r="H14" s="265" t="s">
        <v>274</v>
      </c>
      <c r="I14" s="264">
        <v>233052912627</v>
      </c>
    </row>
    <row r="15" spans="1:12" ht="17.25" customHeight="1" thickTop="1" x14ac:dyDescent="0.2">
      <c r="A15" s="266" t="s">
        <v>138</v>
      </c>
      <c r="B15" s="267"/>
      <c r="C15" s="268" t="s">
        <v>275</v>
      </c>
      <c r="D15" s="269"/>
      <c r="E15" s="261"/>
      <c r="F15" s="76"/>
      <c r="G15" s="76"/>
      <c r="H15" s="76"/>
      <c r="I15" s="76"/>
    </row>
    <row r="16" spans="1:12" ht="17.25" customHeight="1" x14ac:dyDescent="0.2">
      <c r="A16" s="266" t="s">
        <v>196</v>
      </c>
      <c r="B16" s="270"/>
      <c r="C16" s="271">
        <v>50</v>
      </c>
      <c r="D16" s="272"/>
      <c r="E16" s="261"/>
      <c r="F16" s="76"/>
      <c r="G16" s="76"/>
      <c r="H16" s="76"/>
      <c r="I16" s="76"/>
    </row>
    <row r="17" spans="1:14" ht="17.25" customHeight="1" thickBot="1" x14ac:dyDescent="0.25">
      <c r="A17" s="273" t="s">
        <v>198</v>
      </c>
      <c r="B17" s="274"/>
      <c r="C17" s="271">
        <v>100</v>
      </c>
      <c r="D17" s="272"/>
      <c r="E17" s="261"/>
      <c r="F17" s="76"/>
      <c r="G17" s="76"/>
      <c r="H17" s="76"/>
      <c r="I17" s="76"/>
    </row>
    <row r="18" spans="1:14" ht="17.25" customHeight="1" thickBot="1" x14ac:dyDescent="0.25">
      <c r="A18" s="275"/>
      <c r="B18" s="923"/>
      <c r="C18" s="1011"/>
      <c r="D18" s="1011"/>
      <c r="E18" s="276"/>
      <c r="F18" s="97"/>
      <c r="G18" s="97"/>
      <c r="H18" s="277" t="s">
        <v>276</v>
      </c>
      <c r="I18" s="278" t="s">
        <v>277</v>
      </c>
      <c r="N18" s="66" t="s">
        <v>458</v>
      </c>
    </row>
    <row r="19" spans="1:14" ht="30.75" customHeight="1" x14ac:dyDescent="0.2">
      <c r="A19" s="1025" t="s">
        <v>255</v>
      </c>
      <c r="B19" s="1014" t="s">
        <v>204</v>
      </c>
      <c r="C19" s="1014" t="s">
        <v>278</v>
      </c>
      <c r="D19" s="1014" t="s">
        <v>279</v>
      </c>
      <c r="E19" s="1014" t="s">
        <v>259</v>
      </c>
      <c r="F19" s="1016" t="s">
        <v>280</v>
      </c>
      <c r="G19" s="1027" t="s">
        <v>281</v>
      </c>
      <c r="H19" s="1018" t="s">
        <v>211</v>
      </c>
      <c r="I19" s="941"/>
      <c r="L19" s="279" t="s">
        <v>194</v>
      </c>
      <c r="M19" s="86" t="s">
        <v>282</v>
      </c>
    </row>
    <row r="20" spans="1:14" ht="27" customHeight="1" x14ac:dyDescent="0.2">
      <c r="A20" s="1026"/>
      <c r="B20" s="1015"/>
      <c r="C20" s="1015"/>
      <c r="D20" s="1015"/>
      <c r="E20" s="1015"/>
      <c r="F20" s="1017"/>
      <c r="G20" s="1017"/>
      <c r="H20" s="1019"/>
      <c r="I20" s="1020"/>
      <c r="K20" s="66" t="s">
        <v>286</v>
      </c>
      <c r="L20" s="280" t="s">
        <v>197</v>
      </c>
      <c r="M20" s="281">
        <v>1000</v>
      </c>
    </row>
    <row r="21" spans="1:14" s="290" customFormat="1" ht="24" customHeight="1" x14ac:dyDescent="0.2">
      <c r="A21" s="282">
        <v>45694.49722222222</v>
      </c>
      <c r="B21" s="283" t="s">
        <v>214</v>
      </c>
      <c r="C21" s="284">
        <v>0.26</v>
      </c>
      <c r="D21" s="285">
        <v>25</v>
      </c>
      <c r="E21" s="286" t="s">
        <v>253</v>
      </c>
      <c r="F21" s="287" t="s">
        <v>283</v>
      </c>
      <c r="G21" s="288" t="s">
        <v>283</v>
      </c>
      <c r="H21" s="289"/>
      <c r="I21" s="173" t="s">
        <v>261</v>
      </c>
      <c r="K21" s="290">
        <v>1</v>
      </c>
      <c r="L21" s="291" t="s">
        <v>202</v>
      </c>
      <c r="M21" s="99">
        <v>1</v>
      </c>
    </row>
    <row r="22" spans="1:14" s="290" customFormat="1" ht="24" customHeight="1" x14ac:dyDescent="0.2">
      <c r="A22" s="282">
        <v>45695.533333333333</v>
      </c>
      <c r="B22" s="292" t="s">
        <v>215</v>
      </c>
      <c r="C22" s="284">
        <v>30.4</v>
      </c>
      <c r="D22" s="285">
        <v>25</v>
      </c>
      <c r="E22" s="286" t="s">
        <v>253</v>
      </c>
      <c r="F22" s="287">
        <v>30.4</v>
      </c>
      <c r="G22" s="288">
        <v>30.4</v>
      </c>
      <c r="H22" s="293">
        <v>1.013333333333333</v>
      </c>
      <c r="I22" s="173" t="s">
        <v>262</v>
      </c>
      <c r="K22" s="290">
        <v>1</v>
      </c>
      <c r="L22" s="291" t="s">
        <v>212</v>
      </c>
      <c r="M22" s="99">
        <v>2.5</v>
      </c>
    </row>
    <row r="23" spans="1:14" s="290" customFormat="1" ht="24" customHeight="1" x14ac:dyDescent="0.2">
      <c r="A23" s="282">
        <v>45695</v>
      </c>
      <c r="B23" s="292" t="s">
        <v>217</v>
      </c>
      <c r="C23" s="284">
        <v>16898</v>
      </c>
      <c r="D23" s="285">
        <v>25</v>
      </c>
      <c r="E23" s="286" t="s">
        <v>253</v>
      </c>
      <c r="F23" s="287">
        <v>16898</v>
      </c>
      <c r="G23" s="294">
        <v>16898</v>
      </c>
      <c r="H23" s="295"/>
      <c r="I23" s="173" t="s">
        <v>262</v>
      </c>
      <c r="L23" s="291" t="s">
        <v>213</v>
      </c>
      <c r="M23" s="99">
        <v>5</v>
      </c>
    </row>
    <row r="24" spans="1:14" s="290" customFormat="1" ht="24" customHeight="1" x14ac:dyDescent="0.2">
      <c r="A24" s="282">
        <v>45696</v>
      </c>
      <c r="B24" s="292" t="s">
        <v>219</v>
      </c>
      <c r="C24" s="284">
        <v>16912</v>
      </c>
      <c r="D24" s="285">
        <v>25</v>
      </c>
      <c r="E24" s="286" t="s">
        <v>253</v>
      </c>
      <c r="F24" s="296">
        <v>16912</v>
      </c>
      <c r="G24" s="288">
        <v>16912</v>
      </c>
      <c r="H24" s="295">
        <v>1.001302545885139</v>
      </c>
      <c r="I24" s="297" t="s">
        <v>262</v>
      </c>
      <c r="L24" s="298" t="s">
        <v>284</v>
      </c>
      <c r="M24" s="99" t="s">
        <v>285</v>
      </c>
    </row>
    <row r="25" spans="1:14" s="290" customFormat="1" ht="24" customHeight="1" x14ac:dyDescent="0.2">
      <c r="A25" s="282">
        <v>45697</v>
      </c>
      <c r="B25" s="292" t="s">
        <v>223</v>
      </c>
      <c r="C25" s="284">
        <v>16955</v>
      </c>
      <c r="D25" s="285">
        <v>25</v>
      </c>
      <c r="E25" s="286" t="s">
        <v>253</v>
      </c>
      <c r="F25" s="287">
        <v>16955</v>
      </c>
      <c r="G25" s="288">
        <v>16955</v>
      </c>
      <c r="H25" s="295">
        <v>1.003848431024275</v>
      </c>
      <c r="I25" s="118" t="s">
        <v>220</v>
      </c>
    </row>
    <row r="26" spans="1:14" s="290" customFormat="1" ht="24" customHeight="1" x14ac:dyDescent="0.2">
      <c r="A26" s="282">
        <v>45698</v>
      </c>
      <c r="B26" s="299" t="s">
        <v>56</v>
      </c>
      <c r="C26" s="284">
        <v>16890</v>
      </c>
      <c r="D26" s="285">
        <v>26</v>
      </c>
      <c r="E26" s="286" t="s">
        <v>253</v>
      </c>
      <c r="F26" s="287">
        <v>16890</v>
      </c>
      <c r="G26" s="288">
        <v>16890</v>
      </c>
      <c r="H26" s="289"/>
      <c r="I26" s="173" t="s">
        <v>262</v>
      </c>
    </row>
    <row r="27" spans="1:14" s="290" customFormat="1" ht="24" customHeight="1" x14ac:dyDescent="0.2">
      <c r="A27" s="282">
        <v>45699</v>
      </c>
      <c r="B27" s="299" t="s">
        <v>60</v>
      </c>
      <c r="C27" s="284">
        <v>98.234999999999999</v>
      </c>
      <c r="D27" s="285">
        <v>25</v>
      </c>
      <c r="E27" s="286" t="s">
        <v>253</v>
      </c>
      <c r="F27" s="287">
        <v>12800</v>
      </c>
      <c r="G27" s="288">
        <v>12800</v>
      </c>
      <c r="H27" s="289"/>
      <c r="I27" s="118"/>
    </row>
    <row r="28" spans="1:14" s="290" customFormat="1" ht="24" customHeight="1" x14ac:dyDescent="0.2">
      <c r="A28" s="282">
        <v>45700</v>
      </c>
      <c r="B28" s="299" t="s">
        <v>63</v>
      </c>
      <c r="C28" s="284">
        <v>12900</v>
      </c>
      <c r="D28" s="285">
        <v>25</v>
      </c>
      <c r="E28" s="286" t="s">
        <v>253</v>
      </c>
      <c r="F28" s="287">
        <v>12900</v>
      </c>
      <c r="G28" s="288">
        <v>12900</v>
      </c>
      <c r="H28" s="289"/>
      <c r="I28" s="118"/>
    </row>
    <row r="29" spans="1:14" s="290" customFormat="1" ht="24" customHeight="1" x14ac:dyDescent="0.2">
      <c r="A29" s="282">
        <v>45704</v>
      </c>
      <c r="B29" s="299" t="s">
        <v>73</v>
      </c>
      <c r="C29" s="284">
        <v>6216.6666666667097</v>
      </c>
      <c r="D29" s="285">
        <v>25</v>
      </c>
      <c r="E29" s="286" t="s">
        <v>253</v>
      </c>
      <c r="F29" s="287">
        <v>6216.6666666667097</v>
      </c>
      <c r="G29" s="288">
        <v>6216.6666666667097</v>
      </c>
      <c r="H29" s="289"/>
      <c r="I29" s="118"/>
    </row>
    <row r="30" spans="1:14" s="290" customFormat="1" ht="24" customHeight="1" x14ac:dyDescent="0.2">
      <c r="A30" s="282">
        <v>45706</v>
      </c>
      <c r="B30" s="299" t="s">
        <v>78</v>
      </c>
      <c r="C30" s="284">
        <v>2568</v>
      </c>
      <c r="D30" s="285">
        <v>25</v>
      </c>
      <c r="E30" s="286" t="s">
        <v>253</v>
      </c>
      <c r="F30" s="287">
        <v>2568</v>
      </c>
      <c r="G30" s="288">
        <v>2568</v>
      </c>
      <c r="H30" s="289"/>
      <c r="I30" s="118"/>
      <c r="L30" s="66"/>
      <c r="M30" s="66"/>
    </row>
    <row r="31" spans="1:14" s="290" customFormat="1" ht="24" customHeight="1" x14ac:dyDescent="0.2">
      <c r="A31" s="282">
        <v>45707</v>
      </c>
      <c r="B31" s="299" t="s">
        <v>81</v>
      </c>
      <c r="C31" s="284">
        <v>1005</v>
      </c>
      <c r="D31" s="285">
        <v>25</v>
      </c>
      <c r="E31" s="286" t="s">
        <v>253</v>
      </c>
      <c r="F31" s="287">
        <v>1005</v>
      </c>
      <c r="G31" s="288">
        <v>1005</v>
      </c>
      <c r="H31" s="289"/>
      <c r="I31" s="118"/>
      <c r="L31" s="66"/>
      <c r="M31" s="66"/>
    </row>
    <row r="32" spans="1:14" s="290" customFormat="1" ht="24" customHeight="1" x14ac:dyDescent="0.2">
      <c r="A32" s="282">
        <v>45709</v>
      </c>
      <c r="B32" s="299" t="s">
        <v>85</v>
      </c>
      <c r="C32" s="284">
        <v>1254</v>
      </c>
      <c r="D32" s="285">
        <v>25</v>
      </c>
      <c r="E32" s="286" t="s">
        <v>253</v>
      </c>
      <c r="F32" s="287">
        <v>1254</v>
      </c>
      <c r="G32" s="288">
        <v>1254</v>
      </c>
      <c r="H32" s="289"/>
      <c r="I32" s="118"/>
      <c r="L32" s="66"/>
      <c r="M32" s="66"/>
    </row>
    <row r="33" spans="1:20" s="290" customFormat="1" ht="24" customHeight="1" x14ac:dyDescent="0.2">
      <c r="A33" s="282">
        <v>45711</v>
      </c>
      <c r="B33" s="299" t="s">
        <v>89</v>
      </c>
      <c r="C33" s="284">
        <v>1750</v>
      </c>
      <c r="D33" s="285">
        <v>25</v>
      </c>
      <c r="E33" s="286" t="s">
        <v>253</v>
      </c>
      <c r="F33" s="287">
        <v>1750</v>
      </c>
      <c r="G33" s="288">
        <v>1750</v>
      </c>
      <c r="H33" s="289"/>
      <c r="I33" s="118"/>
      <c r="L33" s="66"/>
      <c r="M33" s="66"/>
    </row>
    <row r="34" spans="1:20" s="290" customFormat="1" ht="24" customHeight="1" x14ac:dyDescent="0.2">
      <c r="A34" s="282">
        <v>45712</v>
      </c>
      <c r="B34" s="299" t="s">
        <v>91</v>
      </c>
      <c r="C34" s="284">
        <v>1998</v>
      </c>
      <c r="D34" s="285">
        <v>25</v>
      </c>
      <c r="E34" s="286" t="s">
        <v>253</v>
      </c>
      <c r="F34" s="287">
        <v>1998</v>
      </c>
      <c r="G34" s="288">
        <v>1998</v>
      </c>
      <c r="H34" s="289"/>
      <c r="I34" s="118"/>
      <c r="L34" s="66"/>
      <c r="M34" s="66"/>
    </row>
    <row r="35" spans="1:20" s="290" customFormat="1" ht="24" customHeight="1" x14ac:dyDescent="0.2">
      <c r="A35" s="282">
        <v>45713</v>
      </c>
      <c r="B35" s="299" t="s">
        <v>93</v>
      </c>
      <c r="C35" s="284">
        <v>2246</v>
      </c>
      <c r="D35" s="285">
        <v>25</v>
      </c>
      <c r="E35" s="286" t="s">
        <v>253</v>
      </c>
      <c r="F35" s="287">
        <v>2246</v>
      </c>
      <c r="G35" s="288">
        <v>2246</v>
      </c>
      <c r="H35" s="289"/>
      <c r="I35" s="118"/>
      <c r="L35" s="66"/>
      <c r="M35" s="66"/>
    </row>
    <row r="36" spans="1:20" s="290" customFormat="1" ht="24" customHeight="1" x14ac:dyDescent="0.2">
      <c r="A36" s="282">
        <v>45715</v>
      </c>
      <c r="B36" s="299" t="s">
        <v>97</v>
      </c>
      <c r="C36" s="284">
        <v>2742</v>
      </c>
      <c r="D36" s="285">
        <v>25</v>
      </c>
      <c r="E36" s="286" t="s">
        <v>253</v>
      </c>
      <c r="F36" s="287">
        <v>2742</v>
      </c>
      <c r="G36" s="288">
        <v>2742</v>
      </c>
      <c r="H36" s="289"/>
      <c r="I36" s="118"/>
      <c r="K36" s="66"/>
      <c r="L36" s="66"/>
      <c r="M36" s="66"/>
    </row>
    <row r="37" spans="1:20" s="290" customFormat="1" ht="24" customHeight="1" x14ac:dyDescent="0.2">
      <c r="A37" s="282">
        <v>45716</v>
      </c>
      <c r="B37" s="299" t="s">
        <v>99</v>
      </c>
      <c r="C37" s="284">
        <v>2990</v>
      </c>
      <c r="D37" s="285">
        <v>25</v>
      </c>
      <c r="E37" s="286" t="s">
        <v>253</v>
      </c>
      <c r="F37" s="287">
        <v>2990</v>
      </c>
      <c r="G37" s="288">
        <v>2990</v>
      </c>
      <c r="H37" s="289"/>
      <c r="I37" s="118"/>
      <c r="K37" s="66"/>
      <c r="L37" s="66"/>
      <c r="M37" s="66"/>
    </row>
    <row r="38" spans="1:20" s="290" customFormat="1" ht="24" customHeight="1" thickBot="1" x14ac:dyDescent="0.25">
      <c r="A38" s="282">
        <v>45717</v>
      </c>
      <c r="B38" s="299" t="s">
        <v>101</v>
      </c>
      <c r="C38" s="300">
        <v>2300</v>
      </c>
      <c r="D38" s="301">
        <v>25</v>
      </c>
      <c r="E38" s="302" t="s">
        <v>253</v>
      </c>
      <c r="F38" s="303">
        <v>2300</v>
      </c>
      <c r="G38" s="304">
        <v>2300</v>
      </c>
      <c r="H38" s="305"/>
      <c r="I38" s="30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13.5" customHeight="1" x14ac:dyDescent="0.2">
      <c r="A39" s="307"/>
      <c r="B39" s="308"/>
      <c r="C39" s="308"/>
      <c r="D39" s="308"/>
      <c r="E39" s="308"/>
      <c r="F39" s="308"/>
      <c r="G39" s="308"/>
      <c r="H39" s="308"/>
      <c r="I39" s="309"/>
    </row>
    <row r="40" spans="1:20" ht="13.5" customHeight="1" thickBot="1" x14ac:dyDescent="0.25">
      <c r="A40" s="310"/>
      <c r="B40" s="311"/>
      <c r="C40" s="312"/>
      <c r="D40" s="312"/>
      <c r="E40" s="312"/>
      <c r="F40" s="312"/>
      <c r="G40" s="312"/>
      <c r="H40" s="312"/>
      <c r="I40" s="313"/>
    </row>
  </sheetData>
  <mergeCells count="26">
    <mergeCell ref="C1:I1"/>
    <mergeCell ref="A19:A20"/>
    <mergeCell ref="G19:G20"/>
    <mergeCell ref="B18:D18"/>
    <mergeCell ref="E4:G4"/>
    <mergeCell ref="H5:I5"/>
    <mergeCell ref="A1:B5"/>
    <mergeCell ref="C2:I2"/>
    <mergeCell ref="B19:B20"/>
    <mergeCell ref="C19:C20"/>
    <mergeCell ref="H4:I4"/>
    <mergeCell ref="E19:E20"/>
    <mergeCell ref="E5:G5"/>
    <mergeCell ref="C3:I3"/>
    <mergeCell ref="G10:H10"/>
    <mergeCell ref="B9:D9"/>
    <mergeCell ref="A7:A8"/>
    <mergeCell ref="G8:H8"/>
    <mergeCell ref="D19:D20"/>
    <mergeCell ref="F19:F20"/>
    <mergeCell ref="B11:D11"/>
    <mergeCell ref="B8:D8"/>
    <mergeCell ref="H19:I20"/>
    <mergeCell ref="A14:B14"/>
    <mergeCell ref="B7:E7"/>
    <mergeCell ref="G9:H9"/>
  </mergeCells>
  <conditionalFormatting sqref="B16:B17">
    <cfRule type="cellIs" dxfId="884" priority="1" operator="equal">
      <formula>"MB"</formula>
    </cfRule>
    <cfRule type="cellIs" dxfId="883" priority="2" operator="equal">
      <formula>"LCSD"</formula>
    </cfRule>
    <cfRule type="cellIs" dxfId="882" priority="3" operator="equal">
      <formula>"LCS"</formula>
    </cfRule>
  </conditionalFormatting>
  <conditionalFormatting sqref="B22:B25">
    <cfRule type="cellIs" dxfId="881" priority="10" operator="equal">
      <formula>"MB"</formula>
    </cfRule>
    <cfRule type="cellIs" dxfId="880" priority="11" operator="equal">
      <formula>"MDL"</formula>
    </cfRule>
    <cfRule type="cellIs" dxfId="879" priority="12" operator="equal">
      <formula>"PQL"</formula>
    </cfRule>
    <cfRule type="cellIs" dxfId="878" priority="13" operator="equal">
      <formula>"LCSD"</formula>
    </cfRule>
    <cfRule type="cellIs" dxfId="877" priority="14" operator="equal">
      <formula>"LCS"</formula>
    </cfRule>
  </conditionalFormatting>
  <conditionalFormatting sqref="F21:G38">
    <cfRule type="cellIs" dxfId="876" priority="5" operator="greaterThan">
      <formula>100</formula>
    </cfRule>
    <cfRule type="cellIs" dxfId="875" priority="6" operator="between">
      <formula>10</formula>
      <formula>99.9</formula>
    </cfRule>
    <cfRule type="cellIs" dxfId="874" priority="7" operator="between">
      <formula>1</formula>
      <formula>9.99</formula>
    </cfRule>
    <cfRule type="cellIs" dxfId="873" priority="8" operator="between">
      <formula>0.1</formula>
      <formula>0.999</formula>
    </cfRule>
    <cfRule type="cellIs" dxfId="872" priority="9" operator="between">
      <formula>0</formula>
      <formula>0.0999</formula>
    </cfRule>
  </conditionalFormatting>
  <printOptions horizontalCentered="1" verticalCentered="1"/>
  <pageMargins left="0" right="0" top="0" bottom="0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Rangos con nombre</vt:lpstr>
      </vt:variant>
      <vt:variant>
        <vt:i4>13</vt:i4>
      </vt:variant>
    </vt:vector>
  </HeadingPairs>
  <TitlesOfParts>
    <vt:vector size="67" baseType="lpstr">
      <vt:lpstr>Generate the report</vt:lpstr>
      <vt:lpstr>Chain of Custody 1</vt:lpstr>
      <vt:lpstr>Chain of Custody</vt:lpstr>
      <vt:lpstr>WCHEM</vt:lpstr>
      <vt:lpstr>Ammonia</vt:lpstr>
      <vt:lpstr>Alkalinity</vt:lpstr>
      <vt:lpstr>Color </vt:lpstr>
      <vt:lpstr>Cal_Curve COLOR</vt:lpstr>
      <vt:lpstr>Chlorides</vt:lpstr>
      <vt:lpstr>N-NO3</vt:lpstr>
      <vt:lpstr>Nitrites</vt:lpstr>
      <vt:lpstr>Cal-Curve-Nitrites</vt:lpstr>
      <vt:lpstr>O&amp;G</vt:lpstr>
      <vt:lpstr>OP</vt:lpstr>
      <vt:lpstr>Cal-CurveOP</vt:lpstr>
      <vt:lpstr>SO4</vt:lpstr>
      <vt:lpstr>TDS</vt:lpstr>
      <vt:lpstr>TKN</vt:lpstr>
      <vt:lpstr>StandarizationTNK</vt:lpstr>
      <vt:lpstr>Total Hardness</vt:lpstr>
      <vt:lpstr>TP1</vt:lpstr>
      <vt:lpstr>Cal-Curve TP</vt:lpstr>
      <vt:lpstr>TS</vt:lpstr>
      <vt:lpstr>TSS</vt:lpstr>
      <vt:lpstr>Turbidity</vt:lpstr>
      <vt:lpstr>Chl-a</vt:lpstr>
      <vt:lpstr>Total Coliform, MF</vt:lpstr>
      <vt:lpstr>Sterilization</vt:lpstr>
      <vt:lpstr>1</vt:lpstr>
      <vt:lpstr>Be</vt:lpstr>
      <vt:lpstr>Cd</vt:lpstr>
      <vt:lpstr>Mn</vt:lpstr>
      <vt:lpstr>Ag</vt:lpstr>
      <vt:lpstr>As</vt:lpstr>
      <vt:lpstr>Ba</vt:lpstr>
      <vt:lpstr>Co</vt:lpstr>
      <vt:lpstr>Cr</vt:lpstr>
      <vt:lpstr>Cu</vt:lpstr>
      <vt:lpstr>Fe</vt:lpstr>
      <vt:lpstr>Ni</vt:lpstr>
      <vt:lpstr>Pb</vt:lpstr>
      <vt:lpstr>Sb</vt:lpstr>
      <vt:lpstr>Se</vt:lpstr>
      <vt:lpstr>Sr</vt:lpstr>
      <vt:lpstr>Tl</vt:lpstr>
      <vt:lpstr>V</vt:lpstr>
      <vt:lpstr>Zn</vt:lpstr>
      <vt:lpstr>Al</vt:lpstr>
      <vt:lpstr>Ca</vt:lpstr>
      <vt:lpstr>Mg</vt:lpstr>
      <vt:lpstr>K</vt:lpstr>
      <vt:lpstr>Na</vt:lpstr>
      <vt:lpstr>Hg</vt:lpstr>
      <vt:lpstr>Hardness</vt:lpstr>
      <vt:lpstr>Alkalinity!Área_de_impresión</vt:lpstr>
      <vt:lpstr>'Cal_Curve COLOR'!Área_de_impresión</vt:lpstr>
      <vt:lpstr>'Chain of Custody 1'!Área_de_impresión</vt:lpstr>
      <vt:lpstr>'Color '!Área_de_impresión</vt:lpstr>
      <vt:lpstr>Nitrites!Área_de_impresión</vt:lpstr>
      <vt:lpstr>'N-NO3'!Área_de_impresión</vt:lpstr>
      <vt:lpstr>'O&amp;G'!Área_de_impresión</vt:lpstr>
      <vt:lpstr>TDS!Área_de_impresión</vt:lpstr>
      <vt:lpstr>'TP1'!Área_de_impresión</vt:lpstr>
      <vt:lpstr>TSS!Área_de_impresión</vt:lpstr>
      <vt:lpstr>Turbidity!Área_de_impresión</vt:lpstr>
      <vt:lpstr>'Total Hardness'!CODIGOTOTAL</vt:lpstr>
      <vt:lpstr>'Total Hardness'!TOTAL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Lab: Many wells per page</dc:title>
  <dc:creator>sapayne</dc:creator>
  <cp:lastModifiedBy>JULIAN FELIPE CRIOLLO HOMEZ</cp:lastModifiedBy>
  <cp:lastPrinted>2025-03-31T17:18:34Z</cp:lastPrinted>
  <dcterms:created xsi:type="dcterms:W3CDTF">2025-02-01T20:11:28Z</dcterms:created>
  <dcterms:modified xsi:type="dcterms:W3CDTF">2025-05-10T14:11:11Z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2024-12-06T00:00:00Z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2025-02-01T00:00:00Z</vt:filetime>
  </property>
  <property fmtid="{D5CDD505-2E9C-101B-9397-08002B2CF9AE}" pid="5" name="Producer">
    <vt:lpwstr>Acrobat Distiller 15.0 (Windows)</vt:lpwstr>
  </property>
</Properties>
</file>