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ml.chartshapes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6.xml" ContentType="application/vnd.openxmlformats-officedocument.drawingml.chartshapes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7.xml" ContentType="application/vnd.openxmlformats-officedocument.drawingml.chartshapes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ml.chartshapes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1.xml" ContentType="application/vnd.openxmlformats-officedocument.drawingml.chartshapes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omments1.xml" ContentType="application/vnd.openxmlformats-officedocument.spreadsheetml.comments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iz.felipe\Desktop\FLP\MapiaEng\GitHub\geoscience_ipam\mapbiomas_fire\nt_11\data\"/>
    </mc:Choice>
  </mc:AlternateContent>
  <bookViews>
    <workbookView xWindow="0" yWindow="0" windowWidth="23040" windowHeight="8970" tabRatio="887" firstSheet="2" activeTab="5"/>
  </bookViews>
  <sheets>
    <sheet name="Fig 1AB. Areaqueimada AMZ" sheetId="9" r:id="rId1"/>
    <sheet name="Fig1CD. Deter AMZ" sheetId="5" r:id="rId2"/>
    <sheet name="Fig 2. AMZ_AreaqueimadaTipo" sheetId="1" r:id="rId3"/>
    <sheet name="Fig 3. % area queimada" sheetId="12" r:id="rId4"/>
    <sheet name="Fig 4. diferenca" sheetId="13" r:id="rId5"/>
    <sheet name="Fig 6. Analise Fundiaria" sheetId="16" r:id="rId6"/>
    <sheet name="Fig 7. Fundiaria Cobertura" sheetId="1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" i="17" l="1"/>
  <c r="C24" i="16" l="1"/>
  <c r="D24" i="16"/>
  <c r="B51" i="12"/>
  <c r="C51" i="12"/>
  <c r="E51" i="12"/>
  <c r="D51" i="12"/>
  <c r="F49" i="12"/>
  <c r="F50" i="12"/>
  <c r="F48" i="12"/>
  <c r="D20" i="13"/>
  <c r="O11" i="9"/>
  <c r="B20" i="12"/>
  <c r="C20" i="12"/>
  <c r="D20" i="12"/>
  <c r="E20" i="12"/>
  <c r="F20" i="12"/>
  <c r="G20" i="12"/>
  <c r="H20" i="12"/>
  <c r="B21" i="12"/>
  <c r="C21" i="12"/>
  <c r="D21" i="12"/>
  <c r="E21" i="12"/>
  <c r="F21" i="12"/>
  <c r="G21" i="12"/>
  <c r="H21" i="12"/>
  <c r="B22" i="12"/>
  <c r="C22" i="12"/>
  <c r="D22" i="12"/>
  <c r="E22" i="12"/>
  <c r="F22" i="12"/>
  <c r="G22" i="12"/>
  <c r="H22" i="12"/>
  <c r="B23" i="12"/>
  <c r="C23" i="12"/>
  <c r="D23" i="12"/>
  <c r="E23" i="12"/>
  <c r="F23" i="12"/>
  <c r="G23" i="12"/>
  <c r="H23" i="12"/>
  <c r="B24" i="12"/>
  <c r="C24" i="12"/>
  <c r="D24" i="12"/>
  <c r="E24" i="12"/>
  <c r="F24" i="12"/>
  <c r="G24" i="12"/>
  <c r="H24" i="12"/>
  <c r="B25" i="12"/>
  <c r="C25" i="12"/>
  <c r="D25" i="12"/>
  <c r="E25" i="12"/>
  <c r="F25" i="12"/>
  <c r="G25" i="12"/>
  <c r="H25" i="12"/>
  <c r="B26" i="12"/>
  <c r="C26" i="12"/>
  <c r="D26" i="12"/>
  <c r="E26" i="12"/>
  <c r="F26" i="12"/>
  <c r="G26" i="12"/>
  <c r="H26" i="12"/>
  <c r="B27" i="12"/>
  <c r="C27" i="12"/>
  <c r="D27" i="12"/>
  <c r="E27" i="12"/>
  <c r="F27" i="12"/>
  <c r="G27" i="12"/>
  <c r="H27" i="12"/>
  <c r="B28" i="12"/>
  <c r="C28" i="12"/>
  <c r="D28" i="12"/>
  <c r="E28" i="12"/>
  <c r="F28" i="12"/>
  <c r="G28" i="12"/>
  <c r="H28" i="12"/>
  <c r="B29" i="12"/>
  <c r="I29" i="12" s="1"/>
  <c r="C29" i="12"/>
  <c r="D29" i="12"/>
  <c r="E29" i="12"/>
  <c r="F29" i="12"/>
  <c r="G29" i="12"/>
  <c r="H29" i="12"/>
  <c r="B30" i="12"/>
  <c r="C30" i="12"/>
  <c r="D30" i="12"/>
  <c r="E30" i="12"/>
  <c r="F30" i="12"/>
  <c r="G30" i="12"/>
  <c r="H30" i="12"/>
  <c r="H19" i="12"/>
  <c r="G19" i="12"/>
  <c r="F19" i="12"/>
  <c r="E19" i="12"/>
  <c r="D19" i="12"/>
  <c r="C19" i="12"/>
  <c r="B19" i="12"/>
  <c r="D3" i="12"/>
  <c r="E3" i="12"/>
  <c r="F3" i="12"/>
  <c r="G3" i="12"/>
  <c r="H3" i="12"/>
  <c r="D4" i="12"/>
  <c r="E4" i="12"/>
  <c r="F4" i="12"/>
  <c r="G4" i="12"/>
  <c r="H4" i="12"/>
  <c r="D5" i="12"/>
  <c r="E5" i="12"/>
  <c r="F5" i="12"/>
  <c r="G5" i="12"/>
  <c r="H5" i="12"/>
  <c r="D6" i="12"/>
  <c r="E6" i="12"/>
  <c r="F6" i="12"/>
  <c r="G6" i="12"/>
  <c r="H6" i="12"/>
  <c r="D7" i="12"/>
  <c r="E7" i="12"/>
  <c r="F7" i="12"/>
  <c r="G7" i="12"/>
  <c r="H7" i="12"/>
  <c r="D8" i="12"/>
  <c r="E8" i="12"/>
  <c r="F8" i="12"/>
  <c r="G8" i="12"/>
  <c r="H8" i="12"/>
  <c r="D9" i="12"/>
  <c r="E9" i="12"/>
  <c r="F9" i="12"/>
  <c r="G9" i="12"/>
  <c r="H9" i="12"/>
  <c r="D10" i="12"/>
  <c r="E10" i="12"/>
  <c r="F10" i="12"/>
  <c r="G10" i="12"/>
  <c r="H10" i="12"/>
  <c r="D11" i="12"/>
  <c r="E11" i="12"/>
  <c r="F11" i="12"/>
  <c r="G11" i="12"/>
  <c r="H11" i="12"/>
  <c r="D12" i="12"/>
  <c r="E12" i="12"/>
  <c r="F12" i="12"/>
  <c r="G12" i="12"/>
  <c r="H12" i="12"/>
  <c r="D13" i="12"/>
  <c r="E13" i="12"/>
  <c r="F13" i="12"/>
  <c r="G13" i="12"/>
  <c r="H13" i="12"/>
  <c r="H2" i="12"/>
  <c r="G2" i="12"/>
  <c r="F2" i="12"/>
  <c r="E2" i="12"/>
  <c r="D2" i="12"/>
  <c r="C3" i="12"/>
  <c r="C4" i="12"/>
  <c r="C5" i="12"/>
  <c r="C6" i="12"/>
  <c r="C7" i="12"/>
  <c r="C8" i="12"/>
  <c r="C9" i="12"/>
  <c r="C10" i="12"/>
  <c r="C11" i="12"/>
  <c r="C12" i="12"/>
  <c r="C13" i="12"/>
  <c r="C2" i="12"/>
  <c r="B3" i="12"/>
  <c r="B4" i="12"/>
  <c r="B5" i="12"/>
  <c r="B6" i="12"/>
  <c r="B7" i="12"/>
  <c r="B8" i="12"/>
  <c r="B9" i="12"/>
  <c r="B10" i="12"/>
  <c r="B11" i="12"/>
  <c r="B12" i="12"/>
  <c r="B13" i="12"/>
  <c r="B2" i="12"/>
  <c r="F14" i="5"/>
  <c r="E14" i="5"/>
  <c r="D14" i="5"/>
  <c r="B14" i="5"/>
  <c r="C14" i="9"/>
  <c r="D14" i="9"/>
  <c r="E14" i="9"/>
  <c r="F14" i="9"/>
  <c r="B14" i="9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L113" i="1" s="1"/>
  <c r="D113" i="1"/>
  <c r="E113" i="1"/>
  <c r="F113" i="1"/>
  <c r="B114" i="1"/>
  <c r="C114" i="1"/>
  <c r="D114" i="1"/>
  <c r="E114" i="1"/>
  <c r="F114" i="1"/>
  <c r="O114" i="1" s="1"/>
  <c r="B115" i="1"/>
  <c r="C115" i="1"/>
  <c r="D115" i="1"/>
  <c r="E115" i="1"/>
  <c r="F115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F118" i="1"/>
  <c r="B119" i="1"/>
  <c r="C119" i="1"/>
  <c r="D119" i="1"/>
  <c r="E119" i="1"/>
  <c r="N119" i="1" s="1"/>
  <c r="F119" i="1"/>
  <c r="C108" i="1"/>
  <c r="H108" i="1" s="1"/>
  <c r="D108" i="1"/>
  <c r="I108" i="1" s="1"/>
  <c r="E108" i="1"/>
  <c r="F108" i="1"/>
  <c r="B108" i="1"/>
  <c r="F89" i="1"/>
  <c r="E89" i="1"/>
  <c r="D89" i="1"/>
  <c r="C89" i="1"/>
  <c r="B89" i="1"/>
  <c r="F104" i="1"/>
  <c r="E104" i="1"/>
  <c r="D104" i="1"/>
  <c r="C104" i="1"/>
  <c r="B104" i="1"/>
  <c r="F74" i="1"/>
  <c r="E74" i="1"/>
  <c r="D74" i="1"/>
  <c r="C74" i="1"/>
  <c r="B74" i="1"/>
  <c r="F59" i="1"/>
  <c r="E59" i="1"/>
  <c r="D59" i="1"/>
  <c r="C59" i="1"/>
  <c r="B59" i="1"/>
  <c r="F44" i="1"/>
  <c r="E44" i="1"/>
  <c r="D44" i="1"/>
  <c r="C44" i="1"/>
  <c r="B44" i="1"/>
  <c r="F29" i="1"/>
  <c r="E29" i="1"/>
  <c r="D29" i="1"/>
  <c r="C29" i="1"/>
  <c r="B29" i="1"/>
  <c r="C14" i="1"/>
  <c r="D14" i="1"/>
  <c r="E14" i="1"/>
  <c r="F14" i="1"/>
  <c r="B14" i="1"/>
  <c r="I51" i="17"/>
  <c r="H51" i="17"/>
  <c r="G51" i="17"/>
  <c r="F51" i="17"/>
  <c r="E51" i="17"/>
  <c r="D51" i="17"/>
  <c r="C51" i="17"/>
  <c r="B51" i="17"/>
  <c r="I50" i="17"/>
  <c r="H50" i="17"/>
  <c r="G50" i="17"/>
  <c r="F50" i="17"/>
  <c r="E50" i="17"/>
  <c r="D50" i="17"/>
  <c r="C50" i="17"/>
  <c r="B50" i="17"/>
  <c r="I49" i="17"/>
  <c r="H49" i="17"/>
  <c r="G49" i="17"/>
  <c r="F49" i="17"/>
  <c r="E49" i="17"/>
  <c r="D49" i="17"/>
  <c r="C49" i="17"/>
  <c r="B49" i="17"/>
  <c r="I48" i="17"/>
  <c r="H48" i="17"/>
  <c r="G48" i="17"/>
  <c r="F48" i="17"/>
  <c r="E48" i="17"/>
  <c r="D48" i="17"/>
  <c r="C48" i="17"/>
  <c r="B48" i="17"/>
  <c r="I47" i="17"/>
  <c r="H47" i="17"/>
  <c r="G47" i="17"/>
  <c r="F47" i="17"/>
  <c r="E47" i="17"/>
  <c r="D47" i="17"/>
  <c r="C47" i="17"/>
  <c r="B47" i="17"/>
  <c r="I46" i="17"/>
  <c r="H46" i="17"/>
  <c r="G46" i="17"/>
  <c r="F46" i="17"/>
  <c r="E46" i="17"/>
  <c r="D46" i="17"/>
  <c r="C46" i="17"/>
  <c r="B46" i="17"/>
  <c r="I45" i="17"/>
  <c r="H45" i="17"/>
  <c r="G45" i="17"/>
  <c r="F45" i="17"/>
  <c r="E45" i="17"/>
  <c r="D45" i="17"/>
  <c r="C45" i="17"/>
  <c r="B45" i="17"/>
  <c r="H41" i="17"/>
  <c r="G41" i="17"/>
  <c r="F41" i="17"/>
  <c r="E41" i="17"/>
  <c r="D41" i="17"/>
  <c r="C41" i="17"/>
  <c r="B41" i="17"/>
  <c r="I18" i="17"/>
  <c r="I19" i="17"/>
  <c r="I20" i="17"/>
  <c r="I21" i="17"/>
  <c r="I22" i="17"/>
  <c r="I23" i="17"/>
  <c r="I24" i="17"/>
  <c r="C18" i="17"/>
  <c r="D18" i="17"/>
  <c r="E18" i="17"/>
  <c r="F18" i="17"/>
  <c r="G18" i="17"/>
  <c r="H18" i="17"/>
  <c r="C19" i="17"/>
  <c r="D19" i="17"/>
  <c r="E19" i="17"/>
  <c r="F19" i="17"/>
  <c r="G19" i="17"/>
  <c r="H19" i="17"/>
  <c r="C20" i="17"/>
  <c r="D20" i="17"/>
  <c r="E20" i="17"/>
  <c r="F20" i="17"/>
  <c r="G20" i="17"/>
  <c r="H20" i="17"/>
  <c r="C21" i="17"/>
  <c r="D21" i="17"/>
  <c r="E21" i="17"/>
  <c r="F21" i="17"/>
  <c r="G21" i="17"/>
  <c r="H21" i="17"/>
  <c r="C22" i="17"/>
  <c r="D22" i="17"/>
  <c r="E22" i="17"/>
  <c r="F22" i="17"/>
  <c r="G22" i="17"/>
  <c r="H22" i="17"/>
  <c r="C23" i="17"/>
  <c r="D23" i="17"/>
  <c r="E23" i="17"/>
  <c r="F23" i="17"/>
  <c r="G23" i="17"/>
  <c r="H23" i="17"/>
  <c r="C24" i="17"/>
  <c r="D24" i="17"/>
  <c r="E24" i="17"/>
  <c r="F24" i="17"/>
  <c r="G24" i="17"/>
  <c r="H24" i="17"/>
  <c r="D14" i="17"/>
  <c r="E14" i="17"/>
  <c r="F14" i="17"/>
  <c r="G14" i="17"/>
  <c r="H14" i="17"/>
  <c r="I14" i="17"/>
  <c r="B24" i="17"/>
  <c r="B23" i="17"/>
  <c r="B22" i="17"/>
  <c r="B21" i="17"/>
  <c r="B20" i="17"/>
  <c r="B19" i="17"/>
  <c r="B18" i="17"/>
  <c r="C14" i="17"/>
  <c r="B14" i="17"/>
  <c r="E3" i="16"/>
  <c r="F3" i="16" s="1"/>
  <c r="E4" i="16"/>
  <c r="F4" i="16" s="1"/>
  <c r="E5" i="16"/>
  <c r="E21" i="16" s="1"/>
  <c r="E6" i="16"/>
  <c r="F6" i="16" s="1"/>
  <c r="E7" i="16"/>
  <c r="F7" i="16" s="1"/>
  <c r="E8" i="16"/>
  <c r="F8" i="16" s="1"/>
  <c r="E9" i="16"/>
  <c r="F9" i="16" s="1"/>
  <c r="E10" i="16"/>
  <c r="E11" i="16"/>
  <c r="F11" i="16" s="1"/>
  <c r="E12" i="16"/>
  <c r="E20" i="16" s="1"/>
  <c r="E13" i="16"/>
  <c r="F13" i="16" s="1"/>
  <c r="E2" i="16"/>
  <c r="F2" i="16" s="1"/>
  <c r="D18" i="16"/>
  <c r="D19" i="16"/>
  <c r="D22" i="16"/>
  <c r="D21" i="16"/>
  <c r="D20" i="16"/>
  <c r="D23" i="16"/>
  <c r="C23" i="16"/>
  <c r="C19" i="16"/>
  <c r="C20" i="16"/>
  <c r="C21" i="16"/>
  <c r="C22" i="16"/>
  <c r="C18" i="16"/>
  <c r="D14" i="16"/>
  <c r="C14" i="16"/>
  <c r="G14" i="12"/>
  <c r="I25" i="17" l="1"/>
  <c r="I52" i="17"/>
  <c r="E52" i="17"/>
  <c r="G52" i="17"/>
  <c r="F52" i="17"/>
  <c r="H52" i="17"/>
  <c r="B52" i="17"/>
  <c r="C52" i="17"/>
  <c r="D52" i="17"/>
  <c r="D25" i="17"/>
  <c r="H25" i="17"/>
  <c r="F25" i="17"/>
  <c r="N108" i="1"/>
  <c r="N115" i="1"/>
  <c r="H14" i="12"/>
  <c r="C42" i="12" s="1"/>
  <c r="E50" i="12" s="1"/>
  <c r="E22" i="16"/>
  <c r="E25" i="17"/>
  <c r="G25" i="17"/>
  <c r="C25" i="17"/>
  <c r="E14" i="16"/>
  <c r="F14" i="16" s="1"/>
  <c r="H31" i="12"/>
  <c r="B42" i="12" s="1"/>
  <c r="C50" i="12" s="1"/>
  <c r="L115" i="1"/>
  <c r="O112" i="1"/>
  <c r="N110" i="1"/>
  <c r="N112" i="1"/>
  <c r="L110" i="1"/>
  <c r="F31" i="12"/>
  <c r="B41" i="12" s="1"/>
  <c r="C49" i="12" s="1"/>
  <c r="F14" i="12"/>
  <c r="C41" i="12" s="1"/>
  <c r="E49" i="12" s="1"/>
  <c r="M119" i="1"/>
  <c r="N114" i="1"/>
  <c r="O109" i="1"/>
  <c r="E14" i="12"/>
  <c r="C40" i="12" s="1"/>
  <c r="E48" i="12" s="1"/>
  <c r="E31" i="12"/>
  <c r="B40" i="12" s="1"/>
  <c r="C48" i="12" s="1"/>
  <c r="M110" i="1"/>
  <c r="O119" i="1"/>
  <c r="I30" i="12"/>
  <c r="D31" i="12"/>
  <c r="B39" i="12" s="1"/>
  <c r="B50" i="12" s="1"/>
  <c r="N118" i="1"/>
  <c r="L116" i="1"/>
  <c r="M111" i="1"/>
  <c r="M115" i="1"/>
  <c r="O110" i="1"/>
  <c r="D14" i="12"/>
  <c r="C39" i="12" s="1"/>
  <c r="D50" i="12" s="1"/>
  <c r="O118" i="1"/>
  <c r="N111" i="1"/>
  <c r="L109" i="1"/>
  <c r="L119" i="1"/>
  <c r="O116" i="1"/>
  <c r="M114" i="1"/>
  <c r="N116" i="1"/>
  <c r="O111" i="1"/>
  <c r="O113" i="1"/>
  <c r="L118" i="1"/>
  <c r="M113" i="1"/>
  <c r="L111" i="1"/>
  <c r="O117" i="1"/>
  <c r="H109" i="1"/>
  <c r="H110" i="1" s="1"/>
  <c r="M116" i="1"/>
  <c r="C14" i="12"/>
  <c r="C38" i="12" s="1"/>
  <c r="D49" i="12" s="1"/>
  <c r="I2" i="12"/>
  <c r="M109" i="1"/>
  <c r="O108" i="1"/>
  <c r="O115" i="1"/>
  <c r="N117" i="1"/>
  <c r="L117" i="1"/>
  <c r="M112" i="1"/>
  <c r="L112" i="1"/>
  <c r="M108" i="1"/>
  <c r="I13" i="12"/>
  <c r="M118" i="1"/>
  <c r="B31" i="12"/>
  <c r="B37" i="12" s="1"/>
  <c r="B48" i="12" s="1"/>
  <c r="C31" i="12"/>
  <c r="B38" i="12" s="1"/>
  <c r="B49" i="12" s="1"/>
  <c r="G31" i="12"/>
  <c r="I12" i="12"/>
  <c r="B14" i="12"/>
  <c r="C37" i="12" s="1"/>
  <c r="M117" i="1"/>
  <c r="N109" i="1"/>
  <c r="N113" i="1"/>
  <c r="L114" i="1"/>
  <c r="C120" i="1"/>
  <c r="B120" i="1"/>
  <c r="Q108" i="1"/>
  <c r="I109" i="1"/>
  <c r="I110" i="1" s="1"/>
  <c r="D120" i="1"/>
  <c r="E120" i="1"/>
  <c r="J108" i="1"/>
  <c r="J109" i="1" s="1"/>
  <c r="J110" i="1" s="1"/>
  <c r="K108" i="1"/>
  <c r="F120" i="1"/>
  <c r="L108" i="1"/>
  <c r="G108" i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F21" i="16"/>
  <c r="F20" i="16"/>
  <c r="D25" i="16"/>
  <c r="H18" i="16" s="1"/>
  <c r="F22" i="16"/>
  <c r="E19" i="16"/>
  <c r="F19" i="16" s="1"/>
  <c r="E18" i="16"/>
  <c r="E24" i="16"/>
  <c r="F24" i="16" s="1"/>
  <c r="F5" i="16"/>
  <c r="C25" i="16"/>
  <c r="G19" i="16" s="1"/>
  <c r="E23" i="16"/>
  <c r="F23" i="16" s="1"/>
  <c r="F12" i="16"/>
  <c r="F10" i="16"/>
  <c r="B25" i="17"/>
  <c r="R108" i="1" l="1"/>
  <c r="F37" i="12"/>
  <c r="D48" i="12"/>
  <c r="P109" i="1"/>
  <c r="B43" i="12"/>
  <c r="G37" i="12"/>
  <c r="E19" i="13" s="1"/>
  <c r="D19" i="13"/>
  <c r="C43" i="12"/>
  <c r="Q109" i="1"/>
  <c r="R109" i="1"/>
  <c r="S108" i="1"/>
  <c r="K109" i="1"/>
  <c r="P108" i="1"/>
  <c r="R110" i="1"/>
  <c r="J111" i="1"/>
  <c r="Q110" i="1"/>
  <c r="I111" i="1"/>
  <c r="H111" i="1"/>
  <c r="P110" i="1"/>
  <c r="H21" i="16"/>
  <c r="H23" i="16"/>
  <c r="H19" i="16"/>
  <c r="H20" i="16"/>
  <c r="H24" i="16"/>
  <c r="H22" i="16"/>
  <c r="H25" i="16"/>
  <c r="G25" i="16"/>
  <c r="G18" i="16"/>
  <c r="F18" i="16"/>
  <c r="E25" i="16"/>
  <c r="F25" i="16" s="1"/>
  <c r="G21" i="16"/>
  <c r="G20" i="16"/>
  <c r="G22" i="16"/>
  <c r="G23" i="16"/>
  <c r="G24" i="16"/>
  <c r="F38" i="12"/>
  <c r="F39" i="12"/>
  <c r="F40" i="12"/>
  <c r="F41" i="12"/>
  <c r="F42" i="12"/>
  <c r="G42" i="12" s="1"/>
  <c r="I28" i="12"/>
  <c r="I27" i="12"/>
  <c r="I26" i="12"/>
  <c r="I25" i="12"/>
  <c r="I24" i="12"/>
  <c r="I23" i="12"/>
  <c r="I22" i="12"/>
  <c r="I21" i="12"/>
  <c r="I20" i="12"/>
  <c r="I19" i="12"/>
  <c r="I11" i="12"/>
  <c r="I10" i="12"/>
  <c r="I9" i="12"/>
  <c r="I8" i="12"/>
  <c r="I7" i="12"/>
  <c r="I6" i="12"/>
  <c r="I5" i="12"/>
  <c r="I4" i="12"/>
  <c r="I3" i="12"/>
  <c r="I14" i="12"/>
  <c r="B15" i="12" s="1"/>
  <c r="D42" i="12" l="1"/>
  <c r="D41" i="12"/>
  <c r="D43" i="12"/>
  <c r="D40" i="12"/>
  <c r="D38" i="12"/>
  <c r="D39" i="12"/>
  <c r="D37" i="12"/>
  <c r="G41" i="12"/>
  <c r="E23" i="13" s="1"/>
  <c r="D23" i="13"/>
  <c r="G40" i="12"/>
  <c r="E22" i="13" s="1"/>
  <c r="D22" i="13"/>
  <c r="G39" i="12"/>
  <c r="E21" i="13" s="1"/>
  <c r="E27" i="13" s="1"/>
  <c r="D21" i="13"/>
  <c r="F15" i="12"/>
  <c r="H15" i="12"/>
  <c r="G15" i="12"/>
  <c r="G38" i="12"/>
  <c r="E20" i="13" s="1"/>
  <c r="E15" i="12"/>
  <c r="E42" i="12"/>
  <c r="E39" i="12"/>
  <c r="E43" i="12"/>
  <c r="E41" i="12"/>
  <c r="E38" i="12"/>
  <c r="E40" i="12"/>
  <c r="E37" i="12"/>
  <c r="I31" i="12"/>
  <c r="K110" i="1"/>
  <c r="S109" i="1"/>
  <c r="P111" i="1"/>
  <c r="H112" i="1"/>
  <c r="J112" i="1"/>
  <c r="R111" i="1"/>
  <c r="I112" i="1"/>
  <c r="Q111" i="1"/>
  <c r="C15" i="12"/>
  <c r="D15" i="12"/>
  <c r="I15" i="12"/>
  <c r="D27" i="13" l="1"/>
  <c r="E28" i="13"/>
  <c r="D28" i="13"/>
  <c r="E32" i="12"/>
  <c r="F32" i="12"/>
  <c r="G32" i="12"/>
  <c r="H32" i="12"/>
  <c r="I32" i="12"/>
  <c r="D32" i="12"/>
  <c r="C32" i="12"/>
  <c r="B32" i="12"/>
  <c r="K111" i="1"/>
  <c r="S110" i="1"/>
  <c r="Q112" i="1"/>
  <c r="I113" i="1"/>
  <c r="J113" i="1"/>
  <c r="R112" i="1"/>
  <c r="P112" i="1"/>
  <c r="H113" i="1"/>
  <c r="O103" i="1"/>
  <c r="N103" i="1"/>
  <c r="M103" i="1"/>
  <c r="L103" i="1"/>
  <c r="O102" i="1"/>
  <c r="N102" i="1"/>
  <c r="M102" i="1"/>
  <c r="L102" i="1"/>
  <c r="O101" i="1"/>
  <c r="N101" i="1"/>
  <c r="M101" i="1"/>
  <c r="L101" i="1"/>
  <c r="O100" i="1"/>
  <c r="N100" i="1"/>
  <c r="M100" i="1"/>
  <c r="L100" i="1"/>
  <c r="O99" i="1"/>
  <c r="N99" i="1"/>
  <c r="M99" i="1"/>
  <c r="L99" i="1"/>
  <c r="O98" i="1"/>
  <c r="N98" i="1"/>
  <c r="M98" i="1"/>
  <c r="L98" i="1"/>
  <c r="O97" i="1"/>
  <c r="N97" i="1"/>
  <c r="M97" i="1"/>
  <c r="L97" i="1"/>
  <c r="O96" i="1"/>
  <c r="N96" i="1"/>
  <c r="M96" i="1"/>
  <c r="L96" i="1"/>
  <c r="O95" i="1"/>
  <c r="N95" i="1"/>
  <c r="M95" i="1"/>
  <c r="L95" i="1"/>
  <c r="O94" i="1"/>
  <c r="N94" i="1"/>
  <c r="M94" i="1"/>
  <c r="L94" i="1"/>
  <c r="O93" i="1"/>
  <c r="N93" i="1"/>
  <c r="M93" i="1"/>
  <c r="L93" i="1"/>
  <c r="G93" i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O92" i="1"/>
  <c r="N92" i="1"/>
  <c r="M92" i="1"/>
  <c r="L92" i="1"/>
  <c r="K92" i="1"/>
  <c r="K93" i="1" s="1"/>
  <c r="J92" i="1"/>
  <c r="J93" i="1" s="1"/>
  <c r="I92" i="1"/>
  <c r="H92" i="1"/>
  <c r="P92" i="1" s="1"/>
  <c r="G92" i="1"/>
  <c r="O88" i="1"/>
  <c r="N88" i="1"/>
  <c r="M88" i="1"/>
  <c r="L88" i="1"/>
  <c r="O87" i="1"/>
  <c r="N87" i="1"/>
  <c r="M87" i="1"/>
  <c r="L87" i="1"/>
  <c r="O86" i="1"/>
  <c r="N86" i="1"/>
  <c r="M86" i="1"/>
  <c r="L86" i="1"/>
  <c r="O85" i="1"/>
  <c r="N85" i="1"/>
  <c r="M85" i="1"/>
  <c r="L85" i="1"/>
  <c r="O84" i="1"/>
  <c r="N84" i="1"/>
  <c r="M84" i="1"/>
  <c r="L84" i="1"/>
  <c r="O83" i="1"/>
  <c r="N83" i="1"/>
  <c r="M83" i="1"/>
  <c r="L83" i="1"/>
  <c r="O82" i="1"/>
  <c r="N82" i="1"/>
  <c r="M82" i="1"/>
  <c r="L82" i="1"/>
  <c r="O81" i="1"/>
  <c r="N81" i="1"/>
  <c r="M81" i="1"/>
  <c r="L81" i="1"/>
  <c r="O80" i="1"/>
  <c r="N80" i="1"/>
  <c r="M80" i="1"/>
  <c r="L80" i="1"/>
  <c r="O79" i="1"/>
  <c r="N79" i="1"/>
  <c r="M79" i="1"/>
  <c r="L79" i="1"/>
  <c r="O78" i="1"/>
  <c r="N78" i="1"/>
  <c r="M78" i="1"/>
  <c r="L78" i="1"/>
  <c r="O77" i="1"/>
  <c r="N77" i="1"/>
  <c r="M77" i="1"/>
  <c r="L77" i="1"/>
  <c r="K77" i="1"/>
  <c r="J77" i="1"/>
  <c r="J78" i="1" s="1"/>
  <c r="I77" i="1"/>
  <c r="I78" i="1" s="1"/>
  <c r="H77" i="1"/>
  <c r="G77" i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O73" i="1"/>
  <c r="N73" i="1"/>
  <c r="M73" i="1"/>
  <c r="L73" i="1"/>
  <c r="O72" i="1"/>
  <c r="N72" i="1"/>
  <c r="M72" i="1"/>
  <c r="L72" i="1"/>
  <c r="O71" i="1"/>
  <c r="N71" i="1"/>
  <c r="M71" i="1"/>
  <c r="L71" i="1"/>
  <c r="O70" i="1"/>
  <c r="N70" i="1"/>
  <c r="M70" i="1"/>
  <c r="L70" i="1"/>
  <c r="O69" i="1"/>
  <c r="N69" i="1"/>
  <c r="M69" i="1"/>
  <c r="L69" i="1"/>
  <c r="O68" i="1"/>
  <c r="N68" i="1"/>
  <c r="M68" i="1"/>
  <c r="L68" i="1"/>
  <c r="O67" i="1"/>
  <c r="N67" i="1"/>
  <c r="M67" i="1"/>
  <c r="L67" i="1"/>
  <c r="O66" i="1"/>
  <c r="N66" i="1"/>
  <c r="M66" i="1"/>
  <c r="L66" i="1"/>
  <c r="O65" i="1"/>
  <c r="N65" i="1"/>
  <c r="M65" i="1"/>
  <c r="L65" i="1"/>
  <c r="O64" i="1"/>
  <c r="N64" i="1"/>
  <c r="M64" i="1"/>
  <c r="L64" i="1"/>
  <c r="O63" i="1"/>
  <c r="N63" i="1"/>
  <c r="M63" i="1"/>
  <c r="L63" i="1"/>
  <c r="O62" i="1"/>
  <c r="N62" i="1"/>
  <c r="M62" i="1"/>
  <c r="L62" i="1"/>
  <c r="K62" i="1"/>
  <c r="K63" i="1" s="1"/>
  <c r="J62" i="1"/>
  <c r="J63" i="1" s="1"/>
  <c r="I62" i="1"/>
  <c r="H62" i="1"/>
  <c r="G62" i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O58" i="1"/>
  <c r="N58" i="1"/>
  <c r="M58" i="1"/>
  <c r="L58" i="1"/>
  <c r="O57" i="1"/>
  <c r="N57" i="1"/>
  <c r="M57" i="1"/>
  <c r="L57" i="1"/>
  <c r="O56" i="1"/>
  <c r="N56" i="1"/>
  <c r="M56" i="1"/>
  <c r="L56" i="1"/>
  <c r="O55" i="1"/>
  <c r="N55" i="1"/>
  <c r="M55" i="1"/>
  <c r="L55" i="1"/>
  <c r="O54" i="1"/>
  <c r="N54" i="1"/>
  <c r="M54" i="1"/>
  <c r="L54" i="1"/>
  <c r="O53" i="1"/>
  <c r="N53" i="1"/>
  <c r="M53" i="1"/>
  <c r="L53" i="1"/>
  <c r="O52" i="1"/>
  <c r="N52" i="1"/>
  <c r="M52" i="1"/>
  <c r="L52" i="1"/>
  <c r="O51" i="1"/>
  <c r="N51" i="1"/>
  <c r="M51" i="1"/>
  <c r="L51" i="1"/>
  <c r="O50" i="1"/>
  <c r="N50" i="1"/>
  <c r="M50" i="1"/>
  <c r="L50" i="1"/>
  <c r="O49" i="1"/>
  <c r="N49" i="1"/>
  <c r="M49" i="1"/>
  <c r="L49" i="1"/>
  <c r="O48" i="1"/>
  <c r="N48" i="1"/>
  <c r="M48" i="1"/>
  <c r="L48" i="1"/>
  <c r="O47" i="1"/>
  <c r="N47" i="1"/>
  <c r="M47" i="1"/>
  <c r="L47" i="1"/>
  <c r="K47" i="1"/>
  <c r="K48" i="1" s="1"/>
  <c r="J47" i="1"/>
  <c r="J48" i="1" s="1"/>
  <c r="I47" i="1"/>
  <c r="H47" i="1"/>
  <c r="G47" i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O43" i="1"/>
  <c r="N43" i="1"/>
  <c r="M43" i="1"/>
  <c r="L43" i="1"/>
  <c r="O42" i="1"/>
  <c r="N42" i="1"/>
  <c r="M42" i="1"/>
  <c r="L42" i="1"/>
  <c r="O41" i="1"/>
  <c r="N41" i="1"/>
  <c r="M41" i="1"/>
  <c r="L41" i="1"/>
  <c r="O40" i="1"/>
  <c r="N40" i="1"/>
  <c r="M40" i="1"/>
  <c r="L40" i="1"/>
  <c r="O39" i="1"/>
  <c r="N39" i="1"/>
  <c r="M39" i="1"/>
  <c r="L39" i="1"/>
  <c r="O38" i="1"/>
  <c r="N38" i="1"/>
  <c r="M38" i="1"/>
  <c r="L38" i="1"/>
  <c r="O37" i="1"/>
  <c r="N37" i="1"/>
  <c r="M37" i="1"/>
  <c r="L37" i="1"/>
  <c r="O36" i="1"/>
  <c r="N36" i="1"/>
  <c r="M36" i="1"/>
  <c r="L36" i="1"/>
  <c r="O35" i="1"/>
  <c r="N35" i="1"/>
  <c r="M35" i="1"/>
  <c r="L35" i="1"/>
  <c r="O34" i="1"/>
  <c r="N34" i="1"/>
  <c r="M34" i="1"/>
  <c r="L34" i="1"/>
  <c r="O33" i="1"/>
  <c r="N33" i="1"/>
  <c r="M33" i="1"/>
  <c r="L33" i="1"/>
  <c r="O32" i="1"/>
  <c r="N32" i="1"/>
  <c r="M32" i="1"/>
  <c r="L32" i="1"/>
  <c r="K32" i="1"/>
  <c r="K33" i="1" s="1"/>
  <c r="J32" i="1"/>
  <c r="J33" i="1" s="1"/>
  <c r="I32" i="1"/>
  <c r="I33" i="1" s="1"/>
  <c r="H32" i="1"/>
  <c r="G32" i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O28" i="1"/>
  <c r="N28" i="1"/>
  <c r="M28" i="1"/>
  <c r="L28" i="1"/>
  <c r="O27" i="1"/>
  <c r="N27" i="1"/>
  <c r="M27" i="1"/>
  <c r="L27" i="1"/>
  <c r="O26" i="1"/>
  <c r="N26" i="1"/>
  <c r="M26" i="1"/>
  <c r="L26" i="1"/>
  <c r="O25" i="1"/>
  <c r="N25" i="1"/>
  <c r="M25" i="1"/>
  <c r="L25" i="1"/>
  <c r="O24" i="1"/>
  <c r="N24" i="1"/>
  <c r="M24" i="1"/>
  <c r="L24" i="1"/>
  <c r="O23" i="1"/>
  <c r="N23" i="1"/>
  <c r="M23" i="1"/>
  <c r="L23" i="1"/>
  <c r="O22" i="1"/>
  <c r="N22" i="1"/>
  <c r="M22" i="1"/>
  <c r="L22" i="1"/>
  <c r="O21" i="1"/>
  <c r="N21" i="1"/>
  <c r="M21" i="1"/>
  <c r="L21" i="1"/>
  <c r="O20" i="1"/>
  <c r="N20" i="1"/>
  <c r="M20" i="1"/>
  <c r="L20" i="1"/>
  <c r="O19" i="1"/>
  <c r="N19" i="1"/>
  <c r="M19" i="1"/>
  <c r="L19" i="1"/>
  <c r="O18" i="1"/>
  <c r="N18" i="1"/>
  <c r="M18" i="1"/>
  <c r="L18" i="1"/>
  <c r="O17" i="1"/>
  <c r="N17" i="1"/>
  <c r="M17" i="1"/>
  <c r="L17" i="1"/>
  <c r="K17" i="1"/>
  <c r="K18" i="1" s="1"/>
  <c r="J17" i="1"/>
  <c r="J18" i="1" s="1"/>
  <c r="I17" i="1"/>
  <c r="I18" i="1" s="1"/>
  <c r="H17" i="1"/>
  <c r="G17" i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F19" i="9"/>
  <c r="E19" i="9"/>
  <c r="D19" i="9"/>
  <c r="C19" i="9"/>
  <c r="B19" i="9"/>
  <c r="F18" i="9"/>
  <c r="E18" i="9"/>
  <c r="D18" i="9"/>
  <c r="C18" i="9"/>
  <c r="B18" i="9"/>
  <c r="C20" i="9" s="1"/>
  <c r="F17" i="9"/>
  <c r="E17" i="9"/>
  <c r="D17" i="9"/>
  <c r="C17" i="9"/>
  <c r="B17" i="9"/>
  <c r="B20" i="9" s="1"/>
  <c r="O13" i="9"/>
  <c r="N13" i="9"/>
  <c r="M13" i="9"/>
  <c r="L13" i="9"/>
  <c r="O12" i="9"/>
  <c r="N12" i="9"/>
  <c r="M12" i="9"/>
  <c r="L12" i="9"/>
  <c r="N11" i="9"/>
  <c r="M11" i="9"/>
  <c r="L11" i="9"/>
  <c r="O10" i="9"/>
  <c r="N10" i="9"/>
  <c r="M10" i="9"/>
  <c r="L10" i="9"/>
  <c r="O9" i="9"/>
  <c r="N9" i="9"/>
  <c r="M9" i="9"/>
  <c r="L9" i="9"/>
  <c r="O8" i="9"/>
  <c r="N8" i="9"/>
  <c r="M8" i="9"/>
  <c r="L8" i="9"/>
  <c r="O7" i="9"/>
  <c r="N7" i="9"/>
  <c r="M7" i="9"/>
  <c r="L7" i="9"/>
  <c r="O6" i="9"/>
  <c r="N6" i="9"/>
  <c r="M6" i="9"/>
  <c r="L6" i="9"/>
  <c r="O5" i="9"/>
  <c r="N5" i="9"/>
  <c r="M5" i="9"/>
  <c r="L5" i="9"/>
  <c r="O4" i="9"/>
  <c r="N4" i="9"/>
  <c r="M4" i="9"/>
  <c r="L4" i="9"/>
  <c r="O3" i="9"/>
  <c r="N3" i="9"/>
  <c r="M3" i="9"/>
  <c r="L3" i="9"/>
  <c r="O2" i="9"/>
  <c r="N2" i="9"/>
  <c r="M2" i="9"/>
  <c r="L2" i="9"/>
  <c r="K2" i="9"/>
  <c r="J2" i="9"/>
  <c r="I2" i="9"/>
  <c r="H2" i="9"/>
  <c r="G2" i="9"/>
  <c r="G3" i="9" s="1"/>
  <c r="G4" i="9" s="1"/>
  <c r="G5" i="9" s="1"/>
  <c r="G6" i="9" s="1"/>
  <c r="G7" i="9" s="1"/>
  <c r="G8" i="9" s="1"/>
  <c r="G9" i="9" s="1"/>
  <c r="G10" i="9" s="1"/>
  <c r="C5" i="5"/>
  <c r="C14" i="5" s="1"/>
  <c r="B20" i="5"/>
  <c r="F19" i="5"/>
  <c r="E19" i="5"/>
  <c r="D19" i="5"/>
  <c r="C19" i="5"/>
  <c r="B19" i="5"/>
  <c r="F18" i="5"/>
  <c r="E18" i="5"/>
  <c r="D18" i="5"/>
  <c r="E20" i="5" s="1"/>
  <c r="C18" i="5"/>
  <c r="B18" i="5"/>
  <c r="F17" i="5"/>
  <c r="E17" i="5"/>
  <c r="D17" i="5"/>
  <c r="D20" i="5" s="1"/>
  <c r="C17" i="5"/>
  <c r="C20" i="5" s="1"/>
  <c r="B17" i="5"/>
  <c r="O13" i="5"/>
  <c r="N13" i="5"/>
  <c r="M13" i="5"/>
  <c r="L13" i="5"/>
  <c r="O12" i="5"/>
  <c r="N12" i="5"/>
  <c r="M12" i="5"/>
  <c r="L12" i="5"/>
  <c r="O11" i="5"/>
  <c r="N11" i="5"/>
  <c r="M11" i="5"/>
  <c r="L11" i="5"/>
  <c r="O10" i="5"/>
  <c r="N10" i="5"/>
  <c r="M10" i="5"/>
  <c r="L10" i="5"/>
  <c r="O9" i="5"/>
  <c r="N9" i="5"/>
  <c r="M9" i="5"/>
  <c r="L9" i="5"/>
  <c r="O8" i="5"/>
  <c r="N8" i="5"/>
  <c r="M8" i="5"/>
  <c r="L8" i="5"/>
  <c r="O7" i="5"/>
  <c r="N7" i="5"/>
  <c r="M7" i="5"/>
  <c r="L7" i="5"/>
  <c r="O6" i="5"/>
  <c r="N6" i="5"/>
  <c r="M6" i="5"/>
  <c r="L6" i="5"/>
  <c r="O5" i="5"/>
  <c r="N5" i="5"/>
  <c r="M5" i="5"/>
  <c r="L5" i="5"/>
  <c r="O4" i="5"/>
  <c r="N4" i="5"/>
  <c r="M4" i="5"/>
  <c r="L4" i="5"/>
  <c r="O3" i="5"/>
  <c r="N3" i="5"/>
  <c r="M3" i="5"/>
  <c r="L3" i="5"/>
  <c r="O2" i="5"/>
  <c r="N2" i="5"/>
  <c r="M2" i="5"/>
  <c r="L2" i="5"/>
  <c r="K2" i="5"/>
  <c r="K3" i="5" s="1"/>
  <c r="J2" i="5"/>
  <c r="J3" i="5" s="1"/>
  <c r="I2" i="5"/>
  <c r="I3" i="5" s="1"/>
  <c r="H2" i="5"/>
  <c r="H3" i="5" s="1"/>
  <c r="G2" i="5"/>
  <c r="G3" i="5" s="1"/>
  <c r="G4" i="5" s="1"/>
  <c r="G5" i="5" s="1"/>
  <c r="G6" i="5" s="1"/>
  <c r="G7" i="5" s="1"/>
  <c r="G8" i="5" s="1"/>
  <c r="G9" i="5" s="1"/>
  <c r="G10" i="5" s="1"/>
  <c r="F20" i="5" l="1"/>
  <c r="E20" i="9"/>
  <c r="S63" i="1"/>
  <c r="P77" i="1"/>
  <c r="Q2" i="9"/>
  <c r="D20" i="9"/>
  <c r="P17" i="1"/>
  <c r="Q62" i="1"/>
  <c r="P62" i="1"/>
  <c r="R18" i="1"/>
  <c r="R17" i="1"/>
  <c r="S2" i="9"/>
  <c r="P2" i="9"/>
  <c r="H3" i="9"/>
  <c r="P3" i="9" s="1"/>
  <c r="R2" i="9"/>
  <c r="J3" i="9"/>
  <c r="J4" i="9" s="1"/>
  <c r="K3" i="9"/>
  <c r="I3" i="9"/>
  <c r="I4" i="9" s="1"/>
  <c r="F20" i="9"/>
  <c r="K112" i="1"/>
  <c r="S111" i="1"/>
  <c r="H114" i="1"/>
  <c r="P113" i="1"/>
  <c r="R113" i="1"/>
  <c r="J114" i="1"/>
  <c r="I114" i="1"/>
  <c r="Q113" i="1"/>
  <c r="S77" i="1"/>
  <c r="Q92" i="1"/>
  <c r="S62" i="1"/>
  <c r="I63" i="1"/>
  <c r="Q63" i="1" s="1"/>
  <c r="P47" i="1"/>
  <c r="Q47" i="1"/>
  <c r="J94" i="1"/>
  <c r="S93" i="1"/>
  <c r="K94" i="1"/>
  <c r="H93" i="1"/>
  <c r="S92" i="1"/>
  <c r="I93" i="1"/>
  <c r="R92" i="1"/>
  <c r="I79" i="1"/>
  <c r="R78" i="1"/>
  <c r="J79" i="1"/>
  <c r="K78" i="1"/>
  <c r="Q77" i="1"/>
  <c r="R77" i="1"/>
  <c r="H78" i="1"/>
  <c r="J64" i="1"/>
  <c r="R62" i="1"/>
  <c r="H63" i="1"/>
  <c r="K64" i="1"/>
  <c r="R48" i="1"/>
  <c r="J49" i="1"/>
  <c r="S48" i="1"/>
  <c r="K49" i="1"/>
  <c r="R47" i="1"/>
  <c r="S47" i="1"/>
  <c r="H48" i="1"/>
  <c r="I48" i="1"/>
  <c r="P32" i="1"/>
  <c r="I34" i="1"/>
  <c r="R33" i="1"/>
  <c r="J34" i="1"/>
  <c r="S33" i="1"/>
  <c r="K34" i="1"/>
  <c r="R32" i="1"/>
  <c r="S32" i="1"/>
  <c r="Q32" i="1"/>
  <c r="H33" i="1"/>
  <c r="Q33" i="1" s="1"/>
  <c r="I19" i="1"/>
  <c r="S18" i="1"/>
  <c r="K19" i="1"/>
  <c r="Q17" i="1"/>
  <c r="J19" i="1"/>
  <c r="H18" i="1"/>
  <c r="S17" i="1"/>
  <c r="G11" i="9"/>
  <c r="G12" i="9" s="1"/>
  <c r="G13" i="9" s="1"/>
  <c r="H4" i="9"/>
  <c r="Q3" i="5"/>
  <c r="P3" i="5"/>
  <c r="H4" i="5"/>
  <c r="G11" i="5"/>
  <c r="G12" i="5" s="1"/>
  <c r="G13" i="5" s="1"/>
  <c r="K4" i="5"/>
  <c r="S3" i="5"/>
  <c r="R3" i="5"/>
  <c r="J4" i="5"/>
  <c r="S2" i="5"/>
  <c r="I4" i="5"/>
  <c r="R2" i="5"/>
  <c r="Q2" i="5"/>
  <c r="P2" i="5"/>
  <c r="R3" i="9" l="1"/>
  <c r="Q4" i="9"/>
  <c r="Q3" i="9"/>
  <c r="I5" i="9"/>
  <c r="S3" i="9"/>
  <c r="K4" i="9"/>
  <c r="K113" i="1"/>
  <c r="S112" i="1"/>
  <c r="Q114" i="1"/>
  <c r="I115" i="1"/>
  <c r="J115" i="1"/>
  <c r="R114" i="1"/>
  <c r="P114" i="1"/>
  <c r="H115" i="1"/>
  <c r="I64" i="1"/>
  <c r="R63" i="1"/>
  <c r="Q93" i="1"/>
  <c r="I94" i="1"/>
  <c r="R94" i="1" s="1"/>
  <c r="H94" i="1"/>
  <c r="P93" i="1"/>
  <c r="K95" i="1"/>
  <c r="S94" i="1"/>
  <c r="J95" i="1"/>
  <c r="R93" i="1"/>
  <c r="P78" i="1"/>
  <c r="H79" i="1"/>
  <c r="Q79" i="1" s="1"/>
  <c r="K79" i="1"/>
  <c r="S78" i="1"/>
  <c r="R79" i="1"/>
  <c r="J80" i="1"/>
  <c r="I80" i="1"/>
  <c r="Q78" i="1"/>
  <c r="S64" i="1"/>
  <c r="K65" i="1"/>
  <c r="P63" i="1"/>
  <c r="H64" i="1"/>
  <c r="J65" i="1"/>
  <c r="J50" i="1"/>
  <c r="Q48" i="1"/>
  <c r="I49" i="1"/>
  <c r="P48" i="1"/>
  <c r="H49" i="1"/>
  <c r="S49" i="1"/>
  <c r="K50" i="1"/>
  <c r="S34" i="1"/>
  <c r="K35" i="1"/>
  <c r="J35" i="1"/>
  <c r="R34" i="1"/>
  <c r="P33" i="1"/>
  <c r="H34" i="1"/>
  <c r="I35" i="1"/>
  <c r="Q34" i="1"/>
  <c r="R19" i="1"/>
  <c r="J20" i="1"/>
  <c r="S19" i="1"/>
  <c r="K20" i="1"/>
  <c r="I20" i="1"/>
  <c r="P18" i="1"/>
  <c r="H19" i="1"/>
  <c r="Q18" i="1"/>
  <c r="I6" i="9"/>
  <c r="P4" i="9"/>
  <c r="H5" i="9"/>
  <c r="R4" i="9"/>
  <c r="J5" i="9"/>
  <c r="H5" i="5"/>
  <c r="P4" i="5"/>
  <c r="R4" i="5"/>
  <c r="J5" i="5"/>
  <c r="S4" i="5"/>
  <c r="K5" i="5"/>
  <c r="Q4" i="5"/>
  <c r="I5" i="5"/>
  <c r="Q64" i="1" l="1"/>
  <c r="I65" i="1"/>
  <c r="K5" i="9"/>
  <c r="K6" i="9" s="1"/>
  <c r="K7" i="9" s="1"/>
  <c r="S4" i="9"/>
  <c r="S113" i="1"/>
  <c r="K114" i="1"/>
  <c r="P115" i="1"/>
  <c r="H116" i="1"/>
  <c r="R115" i="1"/>
  <c r="J116" i="1"/>
  <c r="Q115" i="1"/>
  <c r="I116" i="1"/>
  <c r="R64" i="1"/>
  <c r="K96" i="1"/>
  <c r="S95" i="1"/>
  <c r="J96" i="1"/>
  <c r="I95" i="1"/>
  <c r="Q94" i="1"/>
  <c r="H95" i="1"/>
  <c r="P94" i="1"/>
  <c r="J81" i="1"/>
  <c r="R80" i="1"/>
  <c r="S79" i="1"/>
  <c r="K80" i="1"/>
  <c r="H80" i="1"/>
  <c r="P79" i="1"/>
  <c r="I81" i="1"/>
  <c r="Q80" i="1"/>
  <c r="I66" i="1"/>
  <c r="J66" i="1"/>
  <c r="R65" i="1"/>
  <c r="H65" i="1"/>
  <c r="P64" i="1"/>
  <c r="K66" i="1"/>
  <c r="S65" i="1"/>
  <c r="K51" i="1"/>
  <c r="S50" i="1"/>
  <c r="H50" i="1"/>
  <c r="P49" i="1"/>
  <c r="I50" i="1"/>
  <c r="R50" i="1" s="1"/>
  <c r="Q49" i="1"/>
  <c r="J51" i="1"/>
  <c r="R49" i="1"/>
  <c r="I36" i="1"/>
  <c r="H35" i="1"/>
  <c r="Q35" i="1" s="1"/>
  <c r="P34" i="1"/>
  <c r="J36" i="1"/>
  <c r="R35" i="1"/>
  <c r="K36" i="1"/>
  <c r="S35" i="1"/>
  <c r="I21" i="1"/>
  <c r="H20" i="1"/>
  <c r="P19" i="1"/>
  <c r="Q19" i="1"/>
  <c r="K21" i="1"/>
  <c r="S20" i="1"/>
  <c r="J21" i="1"/>
  <c r="R20" i="1"/>
  <c r="P5" i="9"/>
  <c r="H6" i="9"/>
  <c r="Q6" i="9" s="1"/>
  <c r="J6" i="9"/>
  <c r="S6" i="9" s="1"/>
  <c r="R5" i="9"/>
  <c r="Q5" i="9"/>
  <c r="I7" i="9"/>
  <c r="P5" i="5"/>
  <c r="H6" i="5"/>
  <c r="I6" i="5"/>
  <c r="Q5" i="5"/>
  <c r="J6" i="5"/>
  <c r="R5" i="5"/>
  <c r="K6" i="5"/>
  <c r="S5" i="5"/>
  <c r="S5" i="9" l="1"/>
  <c r="K115" i="1"/>
  <c r="S114" i="1"/>
  <c r="I117" i="1"/>
  <c r="Q116" i="1"/>
  <c r="H117" i="1"/>
  <c r="P116" i="1"/>
  <c r="J117" i="1"/>
  <c r="R116" i="1"/>
  <c r="Q95" i="1"/>
  <c r="I96" i="1"/>
  <c r="R96" i="1" s="1"/>
  <c r="P95" i="1"/>
  <c r="H96" i="1"/>
  <c r="R95" i="1"/>
  <c r="J97" i="1"/>
  <c r="S96" i="1"/>
  <c r="K97" i="1"/>
  <c r="P80" i="1"/>
  <c r="H81" i="1"/>
  <c r="Q81" i="1" s="1"/>
  <c r="I82" i="1"/>
  <c r="K81" i="1"/>
  <c r="S80" i="1"/>
  <c r="R81" i="1"/>
  <c r="J82" i="1"/>
  <c r="S66" i="1"/>
  <c r="K67" i="1"/>
  <c r="P65" i="1"/>
  <c r="H66" i="1"/>
  <c r="R66" i="1"/>
  <c r="J67" i="1"/>
  <c r="Q66" i="1"/>
  <c r="I67" i="1"/>
  <c r="Q65" i="1"/>
  <c r="J52" i="1"/>
  <c r="Q50" i="1"/>
  <c r="I51" i="1"/>
  <c r="R51" i="1" s="1"/>
  <c r="P50" i="1"/>
  <c r="H51" i="1"/>
  <c r="S51" i="1"/>
  <c r="K52" i="1"/>
  <c r="S36" i="1"/>
  <c r="K37" i="1"/>
  <c r="R36" i="1"/>
  <c r="J37" i="1"/>
  <c r="P35" i="1"/>
  <c r="H36" i="1"/>
  <c r="Q36" i="1"/>
  <c r="I37" i="1"/>
  <c r="J22" i="1"/>
  <c r="R21" i="1"/>
  <c r="S21" i="1"/>
  <c r="K22" i="1"/>
  <c r="P20" i="1"/>
  <c r="H21" i="1"/>
  <c r="Q21" i="1" s="1"/>
  <c r="I22" i="1"/>
  <c r="Q20" i="1"/>
  <c r="K8" i="9"/>
  <c r="J7" i="9"/>
  <c r="S7" i="9" s="1"/>
  <c r="R6" i="9"/>
  <c r="P6" i="9"/>
  <c r="H7" i="9"/>
  <c r="Q7" i="9"/>
  <c r="I8" i="9"/>
  <c r="P6" i="5"/>
  <c r="H7" i="5"/>
  <c r="S6" i="5"/>
  <c r="K7" i="5"/>
  <c r="R6" i="5"/>
  <c r="J7" i="5"/>
  <c r="Q6" i="5"/>
  <c r="I7" i="5"/>
  <c r="K116" i="1" l="1"/>
  <c r="S115" i="1"/>
  <c r="R117" i="1"/>
  <c r="J118" i="1"/>
  <c r="P117" i="1"/>
  <c r="H118" i="1"/>
  <c r="Q117" i="1"/>
  <c r="I118" i="1"/>
  <c r="J98" i="1"/>
  <c r="P96" i="1"/>
  <c r="H97" i="1"/>
  <c r="I97" i="1"/>
  <c r="Q96" i="1"/>
  <c r="S97" i="1"/>
  <c r="K98" i="1"/>
  <c r="J83" i="1"/>
  <c r="R82" i="1"/>
  <c r="S81" i="1"/>
  <c r="K82" i="1"/>
  <c r="I83" i="1"/>
  <c r="P81" i="1"/>
  <c r="H82" i="1"/>
  <c r="J68" i="1"/>
  <c r="R67" i="1"/>
  <c r="P66" i="1"/>
  <c r="H67" i="1"/>
  <c r="Q67" i="1" s="1"/>
  <c r="S67" i="1"/>
  <c r="K68" i="1"/>
  <c r="I68" i="1"/>
  <c r="P51" i="1"/>
  <c r="H52" i="1"/>
  <c r="K53" i="1"/>
  <c r="S52" i="1"/>
  <c r="Q51" i="1"/>
  <c r="I52" i="1"/>
  <c r="R52" i="1" s="1"/>
  <c r="J53" i="1"/>
  <c r="I38" i="1"/>
  <c r="P36" i="1"/>
  <c r="H37" i="1"/>
  <c r="J38" i="1"/>
  <c r="R37" i="1"/>
  <c r="K38" i="1"/>
  <c r="S37" i="1"/>
  <c r="I23" i="1"/>
  <c r="P21" i="1"/>
  <c r="H22" i="1"/>
  <c r="S22" i="1"/>
  <c r="K23" i="1"/>
  <c r="J23" i="1"/>
  <c r="R22" i="1"/>
  <c r="P7" i="9"/>
  <c r="H8" i="9"/>
  <c r="K9" i="9"/>
  <c r="I9" i="9"/>
  <c r="Q8" i="9"/>
  <c r="R7" i="9"/>
  <c r="J8" i="9"/>
  <c r="H8" i="5"/>
  <c r="P7" i="5"/>
  <c r="I8" i="5"/>
  <c r="Q7" i="5"/>
  <c r="J8" i="5"/>
  <c r="R7" i="5"/>
  <c r="S7" i="5"/>
  <c r="K8" i="5"/>
  <c r="S116" i="1" l="1"/>
  <c r="K117" i="1"/>
  <c r="Q118" i="1"/>
  <c r="I119" i="1"/>
  <c r="H119" i="1"/>
  <c r="P119" i="1" s="1"/>
  <c r="P118" i="1"/>
  <c r="R118" i="1"/>
  <c r="J119" i="1"/>
  <c r="R119" i="1" s="1"/>
  <c r="K99" i="1"/>
  <c r="S98" i="1"/>
  <c r="I98" i="1"/>
  <c r="R98" i="1" s="1"/>
  <c r="Q97" i="1"/>
  <c r="P97" i="1"/>
  <c r="H98" i="1"/>
  <c r="R97" i="1"/>
  <c r="J99" i="1"/>
  <c r="H83" i="1"/>
  <c r="P82" i="1"/>
  <c r="Q82" i="1"/>
  <c r="I84" i="1"/>
  <c r="S82" i="1"/>
  <c r="K83" i="1"/>
  <c r="R83" i="1"/>
  <c r="J84" i="1"/>
  <c r="R68" i="1"/>
  <c r="J69" i="1"/>
  <c r="K69" i="1"/>
  <c r="S68" i="1"/>
  <c r="H68" i="1"/>
  <c r="P67" i="1"/>
  <c r="Q68" i="1"/>
  <c r="I69" i="1"/>
  <c r="I53" i="1"/>
  <c r="R53" i="1" s="1"/>
  <c r="Q52" i="1"/>
  <c r="H53" i="1"/>
  <c r="P52" i="1"/>
  <c r="J54" i="1"/>
  <c r="K54" i="1"/>
  <c r="S53" i="1"/>
  <c r="S38" i="1"/>
  <c r="K39" i="1"/>
  <c r="R38" i="1"/>
  <c r="J39" i="1"/>
  <c r="P37" i="1"/>
  <c r="H38" i="1"/>
  <c r="Q37" i="1"/>
  <c r="Q38" i="1"/>
  <c r="I39" i="1"/>
  <c r="K24" i="1"/>
  <c r="S23" i="1"/>
  <c r="H23" i="1"/>
  <c r="P22" i="1"/>
  <c r="Q22" i="1"/>
  <c r="R23" i="1"/>
  <c r="J24" i="1"/>
  <c r="Q23" i="1"/>
  <c r="I24" i="1"/>
  <c r="I10" i="9"/>
  <c r="J9" i="9"/>
  <c r="R8" i="9"/>
  <c r="S8" i="9"/>
  <c r="K10" i="9"/>
  <c r="S9" i="9"/>
  <c r="H9" i="9"/>
  <c r="P8" i="9"/>
  <c r="P8" i="5"/>
  <c r="H9" i="5"/>
  <c r="Q8" i="5"/>
  <c r="I9" i="5"/>
  <c r="K9" i="5"/>
  <c r="S8" i="5"/>
  <c r="J9" i="5"/>
  <c r="R8" i="5"/>
  <c r="K118" i="1" l="1"/>
  <c r="S117" i="1"/>
  <c r="Q119" i="1"/>
  <c r="P98" i="1"/>
  <c r="H99" i="1"/>
  <c r="Q98" i="1"/>
  <c r="I99" i="1"/>
  <c r="R99" i="1" s="1"/>
  <c r="J100" i="1"/>
  <c r="S99" i="1"/>
  <c r="K100" i="1"/>
  <c r="R84" i="1"/>
  <c r="J85" i="1"/>
  <c r="I85" i="1"/>
  <c r="K84" i="1"/>
  <c r="S83" i="1"/>
  <c r="P83" i="1"/>
  <c r="H84" i="1"/>
  <c r="Q83" i="1"/>
  <c r="I70" i="1"/>
  <c r="P68" i="1"/>
  <c r="H69" i="1"/>
  <c r="Q69" i="1" s="1"/>
  <c r="S69" i="1"/>
  <c r="K70" i="1"/>
  <c r="R69" i="1"/>
  <c r="J70" i="1"/>
  <c r="J55" i="1"/>
  <c r="S54" i="1"/>
  <c r="K55" i="1"/>
  <c r="P53" i="1"/>
  <c r="H54" i="1"/>
  <c r="Q53" i="1"/>
  <c r="I54" i="1"/>
  <c r="R54" i="1" s="1"/>
  <c r="R39" i="1"/>
  <c r="J40" i="1"/>
  <c r="P38" i="1"/>
  <c r="H39" i="1"/>
  <c r="S39" i="1"/>
  <c r="K40" i="1"/>
  <c r="K41" i="1" s="1"/>
  <c r="K42" i="1" s="1"/>
  <c r="K43" i="1" s="1"/>
  <c r="I40" i="1"/>
  <c r="Q39" i="1"/>
  <c r="R24" i="1"/>
  <c r="J25" i="1"/>
  <c r="H24" i="1"/>
  <c r="P23" i="1"/>
  <c r="Q24" i="1"/>
  <c r="I25" i="1"/>
  <c r="S24" i="1"/>
  <c r="K25" i="1"/>
  <c r="P9" i="9"/>
  <c r="H10" i="9"/>
  <c r="Q10" i="9" s="1"/>
  <c r="K11" i="9"/>
  <c r="K12" i="9" s="1"/>
  <c r="K13" i="9" s="1"/>
  <c r="R9" i="9"/>
  <c r="J10" i="9"/>
  <c r="I11" i="9"/>
  <c r="Q9" i="9"/>
  <c r="H10" i="5"/>
  <c r="P9" i="5"/>
  <c r="R9" i="5"/>
  <c r="J10" i="5"/>
  <c r="S9" i="5"/>
  <c r="K10" i="5"/>
  <c r="Q9" i="5"/>
  <c r="I10" i="5"/>
  <c r="S118" i="1" l="1"/>
  <c r="K119" i="1"/>
  <c r="S119" i="1" s="1"/>
  <c r="K101" i="1"/>
  <c r="K102" i="1" s="1"/>
  <c r="K103" i="1" s="1"/>
  <c r="S100" i="1"/>
  <c r="Q99" i="1"/>
  <c r="I100" i="1"/>
  <c r="R100" i="1" s="1"/>
  <c r="J101" i="1"/>
  <c r="H100" i="1"/>
  <c r="P99" i="1"/>
  <c r="S84" i="1"/>
  <c r="K85" i="1"/>
  <c r="H85" i="1"/>
  <c r="Q85" i="1" s="1"/>
  <c r="P84" i="1"/>
  <c r="I86" i="1"/>
  <c r="Q84" i="1"/>
  <c r="J86" i="1"/>
  <c r="R85" i="1"/>
  <c r="K71" i="1"/>
  <c r="S70" i="1"/>
  <c r="J71" i="1"/>
  <c r="R70" i="1"/>
  <c r="H70" i="1"/>
  <c r="Q70" i="1" s="1"/>
  <c r="P69" i="1"/>
  <c r="I71" i="1"/>
  <c r="Q54" i="1"/>
  <c r="I55" i="1"/>
  <c r="R55" i="1" s="1"/>
  <c r="H55" i="1"/>
  <c r="P54" i="1"/>
  <c r="K56" i="1"/>
  <c r="K57" i="1" s="1"/>
  <c r="K58" i="1" s="1"/>
  <c r="S55" i="1"/>
  <c r="J56" i="1"/>
  <c r="S40" i="1"/>
  <c r="H40" i="1"/>
  <c r="P39" i="1"/>
  <c r="I41" i="1"/>
  <c r="J41" i="1"/>
  <c r="R40" i="1"/>
  <c r="I26" i="1"/>
  <c r="H25" i="1"/>
  <c r="P24" i="1"/>
  <c r="J26" i="1"/>
  <c r="R25" i="1"/>
  <c r="K26" i="1"/>
  <c r="S25" i="1"/>
  <c r="I12" i="9"/>
  <c r="R10" i="9"/>
  <c r="J11" i="9"/>
  <c r="S11" i="9"/>
  <c r="S10" i="9"/>
  <c r="H11" i="9"/>
  <c r="P10" i="9"/>
  <c r="H11" i="5"/>
  <c r="P10" i="5"/>
  <c r="I11" i="5"/>
  <c r="Q10" i="5"/>
  <c r="S10" i="5"/>
  <c r="K11" i="5"/>
  <c r="K12" i="5" s="1"/>
  <c r="K13" i="5" s="1"/>
  <c r="J11" i="5"/>
  <c r="R10" i="5"/>
  <c r="S26" i="1" l="1"/>
  <c r="K27" i="1"/>
  <c r="K28" i="1" s="1"/>
  <c r="S71" i="1"/>
  <c r="K72" i="1"/>
  <c r="K73" i="1" s="1"/>
  <c r="P100" i="1"/>
  <c r="H101" i="1"/>
  <c r="Q100" i="1"/>
  <c r="I101" i="1"/>
  <c r="R101" i="1" s="1"/>
  <c r="J102" i="1"/>
  <c r="S101" i="1"/>
  <c r="R86" i="1"/>
  <c r="J87" i="1"/>
  <c r="I87" i="1"/>
  <c r="P85" i="1"/>
  <c r="H86" i="1"/>
  <c r="S85" i="1"/>
  <c r="K86" i="1"/>
  <c r="S86" i="1" s="1"/>
  <c r="I72" i="1"/>
  <c r="P70" i="1"/>
  <c r="H71" i="1"/>
  <c r="Q71" i="1" s="1"/>
  <c r="R71" i="1"/>
  <c r="J72" i="1"/>
  <c r="S56" i="1"/>
  <c r="J57" i="1"/>
  <c r="P55" i="1"/>
  <c r="H56" i="1"/>
  <c r="Q55" i="1"/>
  <c r="I56" i="1"/>
  <c r="R56" i="1" s="1"/>
  <c r="S41" i="1"/>
  <c r="P40" i="1"/>
  <c r="H41" i="1"/>
  <c r="R41" i="1"/>
  <c r="J42" i="1"/>
  <c r="I42" i="1"/>
  <c r="Q40" i="1"/>
  <c r="R26" i="1"/>
  <c r="J27" i="1"/>
  <c r="P25" i="1"/>
  <c r="H26" i="1"/>
  <c r="Q26" i="1" s="1"/>
  <c r="Q25" i="1"/>
  <c r="I27" i="1"/>
  <c r="P11" i="9"/>
  <c r="H12" i="9"/>
  <c r="Q12" i="9" s="1"/>
  <c r="J12" i="9"/>
  <c r="R11" i="9"/>
  <c r="Q11" i="9"/>
  <c r="I13" i="9"/>
  <c r="S11" i="5"/>
  <c r="P11" i="5"/>
  <c r="H12" i="5"/>
  <c r="R11" i="5"/>
  <c r="J12" i="5"/>
  <c r="Q11" i="5"/>
  <c r="I12" i="5"/>
  <c r="J103" i="1" l="1"/>
  <c r="S102" i="1"/>
  <c r="I102" i="1"/>
  <c r="Q101" i="1"/>
  <c r="H102" i="1"/>
  <c r="P101" i="1"/>
  <c r="P86" i="1"/>
  <c r="H87" i="1"/>
  <c r="Q87" i="1" s="1"/>
  <c r="I88" i="1"/>
  <c r="Q86" i="1"/>
  <c r="J88" i="1"/>
  <c r="S87" i="1"/>
  <c r="R87" i="1"/>
  <c r="J73" i="1"/>
  <c r="S72" i="1"/>
  <c r="R72" i="1"/>
  <c r="P71" i="1"/>
  <c r="H72" i="1"/>
  <c r="I73" i="1"/>
  <c r="Q72" i="1"/>
  <c r="Q56" i="1"/>
  <c r="I57" i="1"/>
  <c r="P56" i="1"/>
  <c r="H57" i="1"/>
  <c r="J58" i="1"/>
  <c r="S57" i="1"/>
  <c r="J43" i="1"/>
  <c r="S42" i="1"/>
  <c r="R42" i="1"/>
  <c r="P41" i="1"/>
  <c r="H42" i="1"/>
  <c r="Q42" i="1" s="1"/>
  <c r="I43" i="1"/>
  <c r="Q41" i="1"/>
  <c r="I28" i="1"/>
  <c r="J28" i="1"/>
  <c r="R27" i="1"/>
  <c r="S27" i="1"/>
  <c r="P26" i="1"/>
  <c r="H27" i="1"/>
  <c r="H13" i="9"/>
  <c r="P13" i="9" s="1"/>
  <c r="P12" i="9"/>
  <c r="S12" i="9"/>
  <c r="R12" i="9"/>
  <c r="J13" i="9"/>
  <c r="S13" i="9" s="1"/>
  <c r="H13" i="5"/>
  <c r="P13" i="5" s="1"/>
  <c r="P12" i="5"/>
  <c r="I13" i="5"/>
  <c r="Q13" i="5" s="1"/>
  <c r="Q12" i="5"/>
  <c r="S12" i="5"/>
  <c r="R12" i="5"/>
  <c r="J13" i="5"/>
  <c r="H103" i="1" l="1"/>
  <c r="P103" i="1" s="1"/>
  <c r="P102" i="1"/>
  <c r="I103" i="1"/>
  <c r="Q102" i="1"/>
  <c r="R102" i="1"/>
  <c r="S103" i="1"/>
  <c r="R103" i="1"/>
  <c r="S88" i="1"/>
  <c r="R88" i="1"/>
  <c r="H88" i="1"/>
  <c r="P88" i="1" s="1"/>
  <c r="P87" i="1"/>
  <c r="H73" i="1"/>
  <c r="P73" i="1" s="1"/>
  <c r="P72" i="1"/>
  <c r="S73" i="1"/>
  <c r="R73" i="1"/>
  <c r="I58" i="1"/>
  <c r="R58" i="1" s="1"/>
  <c r="Q57" i="1"/>
  <c r="R57" i="1"/>
  <c r="S58" i="1"/>
  <c r="P57" i="1"/>
  <c r="H58" i="1"/>
  <c r="P58" i="1" s="1"/>
  <c r="S43" i="1"/>
  <c r="R43" i="1"/>
  <c r="H43" i="1"/>
  <c r="P43" i="1" s="1"/>
  <c r="P42" i="1"/>
  <c r="H28" i="1"/>
  <c r="P28" i="1" s="1"/>
  <c r="P27" i="1"/>
  <c r="S28" i="1"/>
  <c r="R28" i="1"/>
  <c r="Q27" i="1"/>
  <c r="R13" i="9"/>
  <c r="Q13" i="9"/>
  <c r="R13" i="5"/>
  <c r="S13" i="5"/>
  <c r="Q88" i="1" l="1"/>
  <c r="Q103" i="1"/>
  <c r="Q73" i="1"/>
  <c r="Q58" i="1"/>
  <c r="Q43" i="1"/>
  <c r="Q28" i="1"/>
  <c r="O10" i="1" l="1"/>
  <c r="L11" i="1"/>
  <c r="M11" i="1"/>
  <c r="N11" i="1"/>
  <c r="O11" i="1"/>
  <c r="L12" i="1"/>
  <c r="M12" i="1"/>
  <c r="N12" i="1"/>
  <c r="O12" i="1"/>
  <c r="L13" i="1"/>
  <c r="M13" i="1"/>
  <c r="N13" i="1"/>
  <c r="O13" i="1"/>
  <c r="O3" i="1"/>
  <c r="O4" i="1"/>
  <c r="O5" i="1"/>
  <c r="O6" i="1"/>
  <c r="O7" i="1"/>
  <c r="O8" i="1"/>
  <c r="O9" i="1"/>
  <c r="O2" i="1"/>
  <c r="N3" i="1"/>
  <c r="N4" i="1"/>
  <c r="N5" i="1"/>
  <c r="N6" i="1"/>
  <c r="N7" i="1"/>
  <c r="N8" i="1"/>
  <c r="N9" i="1"/>
  <c r="N10" i="1"/>
  <c r="N2" i="1"/>
  <c r="M3" i="1"/>
  <c r="M4" i="1"/>
  <c r="M5" i="1"/>
  <c r="M6" i="1"/>
  <c r="M7" i="1"/>
  <c r="M8" i="1"/>
  <c r="M9" i="1"/>
  <c r="M10" i="1"/>
  <c r="M2" i="1"/>
  <c r="L3" i="1"/>
  <c r="L4" i="1"/>
  <c r="L5" i="1"/>
  <c r="L6" i="1"/>
  <c r="L7" i="1"/>
  <c r="L8" i="1"/>
  <c r="L9" i="1"/>
  <c r="L10" i="1"/>
  <c r="L2" i="1"/>
  <c r="K2" i="1"/>
  <c r="J2" i="1"/>
  <c r="J3" i="1" s="1"/>
  <c r="J4" i="1" s="1"/>
  <c r="I2" i="1"/>
  <c r="I3" i="1" s="1"/>
  <c r="H2" i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P2" i="1" l="1"/>
  <c r="S2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Q3" i="1"/>
  <c r="I4" i="1"/>
  <c r="I5" i="1" s="1"/>
  <c r="I6" i="1" s="1"/>
  <c r="I7" i="1" s="1"/>
  <c r="I8" i="1" s="1"/>
  <c r="I9" i="1" s="1"/>
  <c r="I10" i="1" s="1"/>
  <c r="I11" i="1" s="1"/>
  <c r="I12" i="1" s="1"/>
  <c r="I13" i="1" s="1"/>
  <c r="Q2" i="1"/>
  <c r="P3" i="1"/>
  <c r="K3" i="1"/>
  <c r="R2" i="1"/>
  <c r="J5" i="1"/>
  <c r="J6" i="1" s="1"/>
  <c r="J7" i="1" s="1"/>
  <c r="J8" i="1" s="1"/>
  <c r="J9" i="1" s="1"/>
  <c r="J10" i="1" s="1"/>
  <c r="J11" i="1" s="1"/>
  <c r="J12" i="1" s="1"/>
  <c r="J13" i="1" s="1"/>
  <c r="R3" i="1"/>
  <c r="K4" i="1" l="1"/>
  <c r="S3" i="1"/>
  <c r="P4" i="1"/>
  <c r="Q4" i="1"/>
  <c r="R4" i="1"/>
  <c r="K5" i="1" l="1"/>
  <c r="S4" i="1"/>
  <c r="Q5" i="1"/>
  <c r="R5" i="1"/>
  <c r="P5" i="1"/>
  <c r="K6" i="1" l="1"/>
  <c r="S5" i="1"/>
  <c r="Q6" i="1"/>
  <c r="R6" i="1"/>
  <c r="K7" i="1" l="1"/>
  <c r="S6" i="1"/>
  <c r="P7" i="1"/>
  <c r="Q7" i="1"/>
  <c r="R7" i="1"/>
  <c r="P6" i="1"/>
  <c r="K8" i="1" l="1"/>
  <c r="S7" i="1"/>
  <c r="Q8" i="1"/>
  <c r="R8" i="1"/>
  <c r="P8" i="1"/>
  <c r="P9" i="1"/>
  <c r="K9" i="1" l="1"/>
  <c r="S8" i="1"/>
  <c r="Q9" i="1"/>
  <c r="R9" i="1"/>
  <c r="S9" i="1" l="1"/>
  <c r="K10" i="1"/>
  <c r="R10" i="1"/>
  <c r="Q10" i="1"/>
  <c r="P10" i="1"/>
  <c r="P11" i="1"/>
  <c r="K11" i="1" l="1"/>
  <c r="K12" i="1" s="1"/>
  <c r="K13" i="1" s="1"/>
  <c r="S10" i="1"/>
  <c r="Q11" i="1"/>
  <c r="R11" i="1"/>
  <c r="S11" i="1" l="1"/>
  <c r="P12" i="1"/>
  <c r="Q12" i="1"/>
  <c r="R12" i="1"/>
  <c r="S13" i="1" l="1"/>
  <c r="S12" i="1"/>
  <c r="P13" i="1"/>
  <c r="Q13" i="1"/>
  <c r="R13" i="1"/>
</calcChain>
</file>

<file path=xl/comments1.xml><?xml version="1.0" encoding="utf-8"?>
<comments xmlns="http://schemas.openxmlformats.org/spreadsheetml/2006/main">
  <authors>
    <author>Ane Auxiliadora Costa Alencar</author>
  </authors>
  <commentList>
    <comment ref="C14" authorId="0" shapeId="0">
      <text>
        <r>
          <rPr>
            <b/>
            <sz val="9"/>
            <color indexed="81"/>
            <rFont val="Segoe UI"/>
            <family val="2"/>
          </rPr>
          <t>Ane Auxiliadora Costa Alencar:</t>
        </r>
        <r>
          <rPr>
            <sz val="9"/>
            <color indexed="81"/>
            <rFont val="Segoe UI"/>
            <family val="2"/>
          </rPr>
          <t xml:space="preserve">
Esses totais não estão batendo com os totais da Plataforma</t>
        </r>
      </text>
    </comment>
  </commentList>
</comments>
</file>

<file path=xl/sharedStrings.xml><?xml version="1.0" encoding="utf-8"?>
<sst xmlns="http://schemas.openxmlformats.org/spreadsheetml/2006/main" count="481" uniqueCount="111">
  <si>
    <t>Acu 2019</t>
  </si>
  <si>
    <t>Acu 2020</t>
  </si>
  <si>
    <t>Acu 2021</t>
  </si>
  <si>
    <t>Acu 2022</t>
  </si>
  <si>
    <t>Acu23</t>
  </si>
  <si>
    <t>%Dif 19-20</t>
  </si>
  <si>
    <t>Dif 20-21</t>
  </si>
  <si>
    <t>%Dif 21-22</t>
  </si>
  <si>
    <t>%Dif 22-23</t>
  </si>
  <si>
    <t>Dif Acu 19-20</t>
  </si>
  <si>
    <t>%Dif Acu 20-21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</si>
  <si>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</si>
  <si>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</si>
  <si>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</si>
  <si>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</si>
  <si>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</si>
  <si>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</si>
  <si>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</si>
  <si>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</si>
  <si>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</si>
  <si>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</si>
  <si>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</si>
  <si>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</si>
  <si>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Jan- Jul</t>
  </si>
  <si>
    <t>Ago-Dez</t>
  </si>
  <si>
    <t>Total Ano jan-dez</t>
  </si>
  <si>
    <t>Total Ano Prodes Ago-jul</t>
  </si>
  <si>
    <t>%Dif Acu 22-23</t>
  </si>
  <si>
    <t>Dif Acu 21-22</t>
  </si>
  <si>
    <t>Floresta</t>
  </si>
  <si>
    <t>Savana</t>
  </si>
  <si>
    <t>Pastagem</t>
  </si>
  <si>
    <t>Agricultura</t>
  </si>
  <si>
    <t>Outros</t>
  </si>
  <si>
    <t>Mosaico</t>
  </si>
  <si>
    <t>Formação Florestal</t>
  </si>
  <si>
    <t>Formação Savânica</t>
  </si>
  <si>
    <t>Formação Campestre</t>
  </si>
  <si>
    <t>Total Geral</t>
  </si>
  <si>
    <t>Campo</t>
  </si>
  <si>
    <t>Pecuaria</t>
  </si>
  <si>
    <t>total</t>
  </si>
  <si>
    <t>Area</t>
  </si>
  <si>
    <t>Percentual</t>
  </si>
  <si>
    <t>Incendios</t>
  </si>
  <si>
    <t>Queimadas Agropecuarias</t>
  </si>
  <si>
    <t>Queimadas desmatamento</t>
  </si>
  <si>
    <t>km2</t>
  </si>
  <si>
    <t>Area queimada 2022</t>
  </si>
  <si>
    <t>Area queimada 2023</t>
  </si>
  <si>
    <t>diferença 2022-2023</t>
  </si>
  <si>
    <t>Área militar</t>
  </si>
  <si>
    <t>Quilombos</t>
  </si>
  <si>
    <t>Sem informação</t>
  </si>
  <si>
    <t>Imóveis Privados CAR</t>
  </si>
  <si>
    <t>Floresta Pública Não Destinada/CAR</t>
  </si>
  <si>
    <t>UCs Proteção Integral</t>
  </si>
  <si>
    <t>Floresta Pública Não Destinada</t>
  </si>
  <si>
    <t>Terras Públicas</t>
  </si>
  <si>
    <t>Assentamento</t>
  </si>
  <si>
    <t>Imóveis Privados SIGEF</t>
  </si>
  <si>
    <t>UCs Sustentável</t>
  </si>
  <si>
    <t>Terra Indígena</t>
  </si>
  <si>
    <t>Área km² 2022</t>
  </si>
  <si>
    <t>Área km² 2023</t>
  </si>
  <si>
    <t>Fundiaria Amazonia</t>
  </si>
  <si>
    <t>Total</t>
  </si>
  <si>
    <t>Pessoal, esses totais não estão batendo com os totais da plataforma</t>
  </si>
  <si>
    <t>Terra Indigena</t>
  </si>
  <si>
    <t>Unidades de Conservação</t>
  </si>
  <si>
    <t>Imoveis Rurais</t>
  </si>
  <si>
    <t>Projeto de Assentamento</t>
  </si>
  <si>
    <t>Florestas Públicas Não Destinadas</t>
  </si>
  <si>
    <t>Agrupamento</t>
  </si>
  <si>
    <t>Outtras TP</t>
  </si>
  <si>
    <t>Diferença22-23</t>
  </si>
  <si>
    <t>Diferenca % 22-23</t>
  </si>
  <si>
    <t>Fundiaria Amazonia 2023 (km2)</t>
  </si>
  <si>
    <t>Agrupamento 2023 (km2)</t>
  </si>
  <si>
    <t>Fundiaria Amazonia 2022 (km2)</t>
  </si>
  <si>
    <t>Agrupamento 2022 (km2)</t>
  </si>
  <si>
    <t>Área em km2</t>
  </si>
  <si>
    <t>Diferença 22-23</t>
  </si>
  <si>
    <t>Área (km2)</t>
  </si>
  <si>
    <t>%</t>
  </si>
  <si>
    <t>Proporção queimada no ano</t>
  </si>
  <si>
    <t>TI</t>
  </si>
  <si>
    <t>UC</t>
  </si>
  <si>
    <t>IR</t>
  </si>
  <si>
    <t>PA</t>
  </si>
  <si>
    <t>FPND</t>
  </si>
  <si>
    <t>OTP</t>
  </si>
  <si>
    <t>QU</t>
  </si>
  <si>
    <t>ID</t>
  </si>
  <si>
    <t>Floresta (km2)</t>
  </si>
  <si>
    <t>Savana (km2)</t>
  </si>
  <si>
    <t>Campo (km2)</t>
  </si>
  <si>
    <t>Agricultura (km2)</t>
  </si>
  <si>
    <t>Pastagem (km2)</t>
  </si>
  <si>
    <t>Mosaico (km2)</t>
  </si>
  <si>
    <t>Outros (km2)</t>
  </si>
  <si>
    <t>TOTAL GERAL (km2)</t>
  </si>
  <si>
    <t>Area queimada Mapbiomas (km2)</t>
  </si>
  <si>
    <t>Area queimada km2</t>
  </si>
  <si>
    <t>% da area queimada no ano</t>
  </si>
  <si>
    <t>Obs. Preencher as celulas em vermelho</t>
  </si>
  <si>
    <t>2022 Area queimada km2</t>
  </si>
  <si>
    <t>Incêndios</t>
  </si>
  <si>
    <t>Queimadas</t>
  </si>
  <si>
    <t>2023 Area queimada km2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</si>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</sst>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* #,##0_-;\-* #,##0_-;_-* &quot;-&quot;??_-;_-@_-"/>
    <numFmt numFmtId="165" formatCode="0.0%"/>
    <numFmt numFmtId="173" formatCode="_-* #,##0.00_-;\-* #,##0.0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5" tint="0.39997558519241921"/>
      <name val="Calibri"/>
      <family val="2"/>
      <scheme val="minor"/>
    </font>
    <font>
      <b/>
      <sz val="7"/>
      <color theme="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FF0000"/>
      <name val="Arial"/>
      <family val="2"/>
    </font>
    <font>
      <sz val="18"/>
      <color rgb="FFFF0000"/>
      <name val="Calibri"/>
      <family val="2"/>
      <scheme val="minor"/>
    </font>
    <font>
      <b/>
      <sz val="7"/>
      <name val="Arial"/>
      <family val="2"/>
    </font>
    <font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3" fontId="1" fillId="0" borderId="0" applyFont="0" applyFill="0" applyBorder="0" applyAlignment="0" applyProtection="0"/>
  </cellStyleXfs>
  <cellXfs count="382">
    <xf numFmtId="0" fontId="0" fillId="0" borderId="0" xfId="0"/>
    <xf numFmtId="0" fontId="3" fillId="0" borderId="0" xfId="0" applyFont="1"/>
    <xf numFmtId="0" fontId="3" fillId="0" borderId="2" xfId="0" applyFont="1" applyBorder="1"/>
    <xf numFmtId="0" fontId="3" fillId="2" borderId="3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0" xfId="0" applyFont="1" applyAlignment="1">
      <alignment horizontal="left"/>
    </xf>
    <xf numFmtId="164" fontId="0" fillId="0" borderId="7" xfId="1" applyNumberFormat="1" applyFont="1" applyBorder="1"/>
    <xf numFmtId="164" fontId="0" fillId="0" borderId="0" xfId="1" applyNumberFormat="1" applyFont="1" applyBorder="1"/>
    <xf numFmtId="164" fontId="0" fillId="0" borderId="0" xfId="1" applyNumberFormat="1" applyFont="1" applyFill="1" applyBorder="1"/>
    <xf numFmtId="164" fontId="4" fillId="2" borderId="8" xfId="1" applyNumberFormat="1" applyFont="1" applyFill="1" applyBorder="1" applyAlignment="1">
      <alignment horizontal="right" vertical="top" wrapText="1"/>
    </xf>
    <xf numFmtId="164" fontId="0" fillId="0" borderId="5" xfId="1" applyNumberFormat="1" applyFont="1" applyBorder="1"/>
    <xf numFmtId="164" fontId="0" fillId="0" borderId="5" xfId="1" applyNumberFormat="1" applyFont="1" applyFill="1" applyBorder="1" applyAlignment="1">
      <alignment horizontal="left"/>
    </xf>
    <xf numFmtId="164" fontId="0" fillId="0" borderId="5" xfId="0" applyNumberFormat="1" applyBorder="1"/>
    <xf numFmtId="164" fontId="0" fillId="2" borderId="6" xfId="0" applyNumberFormat="1" applyFill="1" applyBorder="1"/>
    <xf numFmtId="9" fontId="0" fillId="0" borderId="0" xfId="2" applyFont="1" applyFill="1" applyBorder="1"/>
    <xf numFmtId="164" fontId="0" fillId="0" borderId="0" xfId="2" applyNumberFormat="1" applyFont="1" applyFill="1" applyBorder="1"/>
    <xf numFmtId="164" fontId="0" fillId="0" borderId="7" xfId="0" applyNumberFormat="1" applyBorder="1"/>
    <xf numFmtId="9" fontId="0" fillId="0" borderId="0" xfId="2" applyFont="1" applyBorder="1"/>
    <xf numFmtId="164" fontId="0" fillId="0" borderId="0" xfId="0" applyNumberFormat="1"/>
    <xf numFmtId="9" fontId="0" fillId="0" borderId="8" xfId="2" applyFont="1" applyBorder="1"/>
    <xf numFmtId="164" fontId="0" fillId="2" borderId="8" xfId="1" applyNumberFormat="1" applyFont="1" applyFill="1" applyBorder="1"/>
    <xf numFmtId="164" fontId="5" fillId="0" borderId="0" xfId="1" applyNumberFormat="1" applyFont="1" applyBorder="1"/>
    <xf numFmtId="165" fontId="2" fillId="0" borderId="0" xfId="2" applyNumberFormat="1" applyFont="1" applyBorder="1"/>
    <xf numFmtId="0" fontId="4" fillId="2" borderId="8" xfId="0" applyFont="1" applyFill="1" applyBorder="1" applyAlignment="1">
      <alignment horizontal="right" vertical="top" wrapText="1"/>
    </xf>
    <xf numFmtId="0" fontId="0" fillId="0" borderId="8" xfId="0" applyBorder="1"/>
    <xf numFmtId="164" fontId="0" fillId="0" borderId="9" xfId="1" applyNumberFormat="1" applyFont="1" applyBorder="1"/>
    <xf numFmtId="164" fontId="0" fillId="0" borderId="10" xfId="1" applyNumberFormat="1" applyFont="1" applyBorder="1"/>
    <xf numFmtId="0" fontId="4" fillId="2" borderId="11" xfId="0" applyFont="1" applyFill="1" applyBorder="1" applyAlignment="1">
      <alignment horizontal="right" vertical="top" wrapText="1"/>
    </xf>
    <xf numFmtId="164" fontId="0" fillId="2" borderId="11" xfId="1" applyNumberFormat="1" applyFont="1" applyFill="1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left"/>
    </xf>
    <xf numFmtId="165" fontId="0" fillId="0" borderId="0" xfId="2" applyNumberFormat="1" applyFont="1"/>
    <xf numFmtId="165" fontId="0" fillId="0" borderId="0" xfId="2" applyNumberFormat="1" applyFont="1" applyBorder="1"/>
    <xf numFmtId="0" fontId="6" fillId="0" borderId="0" xfId="0" applyFont="1" applyAlignment="1">
      <alignment horizontal="right" vertical="top" wrapText="1"/>
    </xf>
    <xf numFmtId="9" fontId="0" fillId="0" borderId="0" xfId="2" applyFont="1"/>
    <xf numFmtId="164" fontId="0" fillId="0" borderId="0" xfId="1" applyNumberFormat="1" applyFont="1"/>
    <xf numFmtId="9" fontId="0" fillId="0" borderId="0" xfId="0" applyNumberFormat="1"/>
    <xf numFmtId="164" fontId="0" fillId="0" borderId="4" xfId="1" applyNumberFormat="1" applyFont="1" applyBorder="1"/>
    <xf numFmtId="9" fontId="0" fillId="0" borderId="11" xfId="2" applyFont="1" applyBorder="1"/>
    <xf numFmtId="9" fontId="0" fillId="0" borderId="7" xfId="2" applyFont="1" applyBorder="1"/>
    <xf numFmtId="0" fontId="0" fillId="4" borderId="2" xfId="0" applyFill="1" applyBorder="1"/>
    <xf numFmtId="9" fontId="0" fillId="0" borderId="9" xfId="2" applyFont="1" applyBorder="1"/>
    <xf numFmtId="9" fontId="2" fillId="0" borderId="0" xfId="2" applyFont="1" applyBorder="1"/>
    <xf numFmtId="0" fontId="3" fillId="2" borderId="6" xfId="0" applyFont="1" applyFill="1" applyBorder="1"/>
    <xf numFmtId="164" fontId="0" fillId="0" borderId="12" xfId="0" applyNumberFormat="1" applyBorder="1"/>
    <xf numFmtId="0" fontId="0" fillId="0" borderId="7" xfId="0" applyBorder="1"/>
    <xf numFmtId="0" fontId="3" fillId="0" borderId="7" xfId="0" applyFont="1" applyBorder="1"/>
    <xf numFmtId="0" fontId="0" fillId="0" borderId="9" xfId="0" applyBorder="1"/>
    <xf numFmtId="164" fontId="0" fillId="0" borderId="4" xfId="0" applyNumberFormat="1" applyBorder="1"/>
    <xf numFmtId="164" fontId="3" fillId="0" borderId="9" xfId="0" applyNumberFormat="1" applyFont="1" applyBorder="1"/>
    <xf numFmtId="164" fontId="3" fillId="0" borderId="10" xfId="0" applyNumberFormat="1" applyFont="1" applyBorder="1"/>
    <xf numFmtId="0" fontId="3" fillId="0" borderId="9" xfId="0" applyFont="1" applyBorder="1"/>
    <xf numFmtId="0" fontId="0" fillId="0" borderId="6" xfId="0" applyBorder="1"/>
    <xf numFmtId="164" fontId="3" fillId="0" borderId="0" xfId="1" applyNumberFormat="1" applyFont="1" applyBorder="1"/>
    <xf numFmtId="0" fontId="0" fillId="0" borderId="4" xfId="0" applyBorder="1"/>
    <xf numFmtId="164" fontId="3" fillId="0" borderId="0" xfId="0" applyNumberFormat="1" applyFont="1"/>
    <xf numFmtId="164" fontId="0" fillId="0" borderId="0" xfId="2" applyNumberFormat="1" applyFont="1" applyBorder="1"/>
    <xf numFmtId="43" fontId="0" fillId="0" borderId="0" xfId="1" applyFont="1" applyFill="1" applyBorder="1"/>
    <xf numFmtId="43" fontId="0" fillId="0" borderId="0" xfId="0" applyNumberFormat="1"/>
    <xf numFmtId="164" fontId="7" fillId="9" borderId="7" xfId="1" applyNumberFormat="1" applyFont="1" applyFill="1" applyBorder="1"/>
    <xf numFmtId="164" fontId="7" fillId="9" borderId="0" xfId="1" applyNumberFormat="1" applyFont="1" applyFill="1" applyBorder="1"/>
    <xf numFmtId="164" fontId="8" fillId="9" borderId="8" xfId="1" applyNumberFormat="1" applyFont="1" applyFill="1" applyBorder="1"/>
    <xf numFmtId="164" fontId="0" fillId="0" borderId="0" xfId="1" applyNumberFormat="1" applyFont="1" applyBorder="1" applyAlignment="1"/>
    <xf numFmtId="0" fontId="0" fillId="10" borderId="0" xfId="0" applyFill="1"/>
    <xf numFmtId="164" fontId="2" fillId="0" borderId="0" xfId="0" applyNumberFormat="1" applyFont="1"/>
    <xf numFmtId="0" fontId="3" fillId="0" borderId="15" xfId="0" applyFont="1" applyBorder="1"/>
    <xf numFmtId="164" fontId="0" fillId="0" borderId="12" xfId="1" applyNumberFormat="1" applyFont="1" applyBorder="1"/>
    <xf numFmtId="0" fontId="3" fillId="0" borderId="17" xfId="0" applyFont="1" applyBorder="1"/>
    <xf numFmtId="164" fontId="0" fillId="0" borderId="18" xfId="1" applyNumberFormat="1" applyFont="1" applyBorder="1"/>
    <xf numFmtId="0" fontId="3" fillId="0" borderId="19" xfId="0" applyFont="1" applyBorder="1"/>
    <xf numFmtId="164" fontId="0" fillId="0" borderId="13" xfId="1" applyNumberFormat="1" applyFont="1" applyBorder="1"/>
    <xf numFmtId="164" fontId="0" fillId="0" borderId="20" xfId="1" applyNumberFormat="1" applyFont="1" applyBorder="1"/>
    <xf numFmtId="0" fontId="3" fillId="0" borderId="12" xfId="0" applyFont="1" applyBorder="1"/>
    <xf numFmtId="0" fontId="3" fillId="0" borderId="16" xfId="0" applyFont="1" applyBorder="1"/>
    <xf numFmtId="164" fontId="0" fillId="0" borderId="15" xfId="1" applyNumberFormat="1" applyFont="1" applyBorder="1"/>
    <xf numFmtId="164" fontId="0" fillId="0" borderId="17" xfId="1" applyNumberFormat="1" applyFont="1" applyBorder="1"/>
    <xf numFmtId="164" fontId="0" fillId="0" borderId="19" xfId="1" applyNumberFormat="1" applyFont="1" applyBorder="1"/>
    <xf numFmtId="0" fontId="11" fillId="0" borderId="17" xfId="0" applyFont="1" applyBorder="1"/>
    <xf numFmtId="164" fontId="12" fillId="0" borderId="0" xfId="0" applyNumberFormat="1" applyFont="1"/>
    <xf numFmtId="0" fontId="2" fillId="0" borderId="0" xfId="0" applyFont="1"/>
    <xf numFmtId="9" fontId="2" fillId="0" borderId="0" xfId="2" applyFont="1"/>
    <xf numFmtId="9" fontId="0" fillId="0" borderId="16" xfId="2" applyFont="1" applyBorder="1"/>
    <xf numFmtId="9" fontId="0" fillId="0" borderId="18" xfId="2" applyFont="1" applyBorder="1"/>
    <xf numFmtId="164" fontId="0" fillId="0" borderId="13" xfId="0" applyNumberFormat="1" applyBorder="1"/>
    <xf numFmtId="9" fontId="0" fillId="0" borderId="20" xfId="2" applyFont="1" applyBorder="1"/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0" fillId="0" borderId="13" xfId="0" applyBorder="1"/>
    <xf numFmtId="0" fontId="0" fillId="0" borderId="12" xfId="0" applyBorder="1"/>
    <xf numFmtId="0" fontId="3" fillId="0" borderId="21" xfId="0" applyFont="1" applyBorder="1"/>
    <xf numFmtId="0" fontId="3" fillId="0" borderId="22" xfId="0" applyFont="1" applyBorder="1"/>
    <xf numFmtId="164" fontId="2" fillId="0" borderId="0" xfId="1" applyNumberFormat="1" applyFont="1" applyBorder="1"/>
    <xf numFmtId="164" fontId="2" fillId="0" borderId="19" xfId="1" applyNumberFormat="1" applyFont="1" applyBorder="1"/>
    <xf numFmtId="0" fontId="3" fillId="0" borderId="24" xfId="0" applyFont="1" applyBorder="1"/>
    <xf numFmtId="0" fontId="3" fillId="0" borderId="14" xfId="0" applyFont="1" applyBorder="1"/>
    <xf numFmtId="164" fontId="12" fillId="0" borderId="26" xfId="0" applyNumberFormat="1" applyFont="1" applyBorder="1"/>
    <xf numFmtId="164" fontId="12" fillId="0" borderId="19" xfId="0" applyNumberFormat="1" applyFont="1" applyBorder="1"/>
    <xf numFmtId="164" fontId="12" fillId="0" borderId="13" xfId="0" applyNumberFormat="1" applyFont="1" applyBorder="1"/>
    <xf numFmtId="0" fontId="11" fillId="0" borderId="14" xfId="0" applyFont="1" applyBorder="1"/>
    <xf numFmtId="0" fontId="11" fillId="0" borderId="19" xfId="0" applyFont="1" applyBorder="1"/>
    <xf numFmtId="164" fontId="0" fillId="0" borderId="24" xfId="1" applyNumberFormat="1" applyFont="1" applyBorder="1"/>
    <xf numFmtId="164" fontId="0" fillId="0" borderId="25" xfId="1" applyNumberFormat="1" applyFont="1" applyBorder="1"/>
    <xf numFmtId="164" fontId="0" fillId="0" borderId="26" xfId="1" applyNumberFormat="1" applyFont="1" applyBorder="1"/>
    <xf numFmtId="164" fontId="2" fillId="0" borderId="26" xfId="1" applyNumberFormat="1" applyFont="1" applyBorder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0" fillId="0" borderId="21" xfId="0" applyBorder="1" applyAlignment="1">
      <alignment horizontal="center"/>
    </xf>
    <xf numFmtId="9" fontId="0" fillId="0" borderId="15" xfId="2" applyFont="1" applyBorder="1"/>
    <xf numFmtId="9" fontId="0" fillId="0" borderId="17" xfId="2" applyFont="1" applyBorder="1"/>
    <xf numFmtId="9" fontId="0" fillId="0" borderId="19" xfId="2" applyFont="1" applyBorder="1"/>
    <xf numFmtId="0" fontId="3" fillId="0" borderId="18" xfId="0" applyFont="1" applyBorder="1" applyAlignment="1">
      <alignment horizontal="center"/>
    </xf>
    <xf numFmtId="0" fontId="11" fillId="0" borderId="0" xfId="0" applyFont="1"/>
    <xf numFmtId="164" fontId="0" fillId="0" borderId="12" xfId="1" applyNumberFormat="1" applyFont="1" applyFill="1" applyBorder="1" applyAlignment="1">
      <alignment horizontal="left"/>
    </xf>
    <xf numFmtId="164" fontId="0" fillId="2" borderId="16" xfId="0" applyNumberFormat="1" applyFill="1" applyBorder="1"/>
    <xf numFmtId="164" fontId="0" fillId="2" borderId="18" xfId="1" applyNumberFormat="1" applyFont="1" applyFill="1" applyBorder="1"/>
    <xf numFmtId="9" fontId="7" fillId="0" borderId="0" xfId="2" applyFont="1" applyFill="1" applyBorder="1"/>
    <xf numFmtId="9" fontId="7" fillId="4" borderId="0" xfId="2" applyFont="1" applyFill="1" applyBorder="1"/>
    <xf numFmtId="9" fontId="7" fillId="0" borderId="7" xfId="2" applyFont="1" applyBorder="1"/>
    <xf numFmtId="9" fontId="7" fillId="0" borderId="0" xfId="2" applyFont="1" applyBorder="1"/>
    <xf numFmtId="9" fontId="7" fillId="0" borderId="8" xfId="2" applyFont="1" applyBorder="1"/>
    <xf numFmtId="9" fontId="8" fillId="4" borderId="0" xfId="2" applyFont="1" applyFill="1" applyBorder="1"/>
    <xf numFmtId="9" fontId="8" fillId="0" borderId="8" xfId="2" applyFont="1" applyBorder="1"/>
    <xf numFmtId="9" fontId="7" fillId="0" borderId="10" xfId="2" applyFont="1" applyFill="1" applyBorder="1"/>
    <xf numFmtId="9" fontId="7" fillId="4" borderId="10" xfId="2" applyFont="1" applyFill="1" applyBorder="1"/>
    <xf numFmtId="9" fontId="7" fillId="0" borderId="9" xfId="2" applyFont="1" applyBorder="1"/>
    <xf numFmtId="9" fontId="7" fillId="0" borderId="10" xfId="2" applyFont="1" applyBorder="1"/>
    <xf numFmtId="9" fontId="7" fillId="0" borderId="11" xfId="2" applyFont="1" applyBorder="1"/>
    <xf numFmtId="164" fontId="7" fillId="0" borderId="0" xfId="1" applyNumberFormat="1" applyFont="1" applyBorder="1"/>
    <xf numFmtId="164" fontId="7" fillId="0" borderId="0" xfId="1" applyNumberFormat="1" applyFont="1" applyFill="1" applyBorder="1"/>
    <xf numFmtId="164" fontId="7" fillId="0" borderId="17" xfId="1" applyNumberFormat="1" applyFont="1" applyBorder="1"/>
    <xf numFmtId="164" fontId="7" fillId="2" borderId="18" xfId="1" applyNumberFormat="1" applyFont="1" applyFill="1" applyBorder="1"/>
    <xf numFmtId="164" fontId="7" fillId="0" borderId="10" xfId="1" applyNumberFormat="1" applyFont="1" applyBorder="1"/>
    <xf numFmtId="164" fontId="7" fillId="0" borderId="19" xfId="1" applyNumberFormat="1" applyFont="1" applyBorder="1"/>
    <xf numFmtId="164" fontId="7" fillId="0" borderId="13" xfId="1" applyNumberFormat="1" applyFont="1" applyBorder="1"/>
    <xf numFmtId="164" fontId="7" fillId="2" borderId="20" xfId="1" applyNumberFormat="1" applyFont="1" applyFill="1" applyBorder="1"/>
    <xf numFmtId="164" fontId="8" fillId="0" borderId="0" xfId="1" applyNumberFormat="1" applyFont="1" applyFill="1" applyBorder="1"/>
    <xf numFmtId="164" fontId="8" fillId="0" borderId="19" xfId="1" applyNumberFormat="1" applyFont="1" applyBorder="1"/>
    <xf numFmtId="164" fontId="8" fillId="0" borderId="13" xfId="1" applyNumberFormat="1" applyFont="1" applyBorder="1"/>
    <xf numFmtId="0" fontId="8" fillId="0" borderId="0" xfId="0" applyFont="1" applyAlignment="1">
      <alignment horizontal="left"/>
    </xf>
    <xf numFmtId="164" fontId="8" fillId="0" borderId="0" xfId="0" applyNumberFormat="1" applyFont="1"/>
    <xf numFmtId="164" fontId="8" fillId="0" borderId="0" xfId="1" applyNumberFormat="1" applyFont="1"/>
    <xf numFmtId="0" fontId="14" fillId="3" borderId="0" xfId="0" applyFont="1" applyFill="1" applyAlignment="1">
      <alignment horizontal="left"/>
    </xf>
    <xf numFmtId="164" fontId="14" fillId="3" borderId="0" xfId="1" applyNumberFormat="1" applyFont="1" applyFill="1"/>
    <xf numFmtId="0" fontId="7" fillId="0" borderId="0" xfId="0" applyFont="1"/>
    <xf numFmtId="0" fontId="14" fillId="0" borderId="0" xfId="0" applyFont="1" applyAlignment="1">
      <alignment horizontal="left"/>
    </xf>
    <xf numFmtId="0" fontId="8" fillId="0" borderId="0" xfId="0" applyFont="1"/>
    <xf numFmtId="164" fontId="2" fillId="0" borderId="0" xfId="1" applyNumberFormat="1" applyFont="1" applyFill="1" applyBorder="1"/>
    <xf numFmtId="164" fontId="15" fillId="2" borderId="0" xfId="1" applyNumberFormat="1" applyFont="1" applyFill="1" applyBorder="1" applyAlignment="1">
      <alignment horizontal="right" vertical="top" wrapText="1"/>
    </xf>
    <xf numFmtId="164" fontId="2" fillId="0" borderId="10" xfId="1" applyNumberFormat="1" applyFont="1" applyBorder="1"/>
    <xf numFmtId="164" fontId="15" fillId="2" borderId="10" xfId="1" applyNumberFormat="1" applyFont="1" applyFill="1" applyBorder="1" applyAlignment="1">
      <alignment horizontal="right" vertical="top" wrapText="1"/>
    </xf>
    <xf numFmtId="0" fontId="16" fillId="0" borderId="0" xfId="0" applyFont="1"/>
    <xf numFmtId="9" fontId="7" fillId="0" borderId="7" xfId="2" applyFont="1" applyFill="1" applyBorder="1"/>
    <xf numFmtId="9" fontId="7" fillId="0" borderId="9" xfId="2" applyFont="1" applyFill="1" applyBorder="1"/>
    <xf numFmtId="164" fontId="7" fillId="0" borderId="7" xfId="1" applyNumberFormat="1" applyFont="1" applyBorder="1"/>
    <xf numFmtId="164" fontId="7" fillId="2" borderId="8" xfId="1" applyNumberFormat="1" applyFont="1" applyFill="1" applyBorder="1"/>
    <xf numFmtId="164" fontId="8" fillId="2" borderId="8" xfId="1" applyNumberFormat="1" applyFont="1" applyFill="1" applyBorder="1"/>
    <xf numFmtId="9" fontId="7" fillId="9" borderId="7" xfId="2" applyFont="1" applyFill="1" applyBorder="1"/>
    <xf numFmtId="9" fontId="7" fillId="9" borderId="0" xfId="2" applyFont="1" applyFill="1" applyBorder="1"/>
    <xf numFmtId="9" fontId="7" fillId="9" borderId="8" xfId="2" applyFont="1" applyFill="1" applyBorder="1"/>
    <xf numFmtId="9" fontId="8" fillId="9" borderId="0" xfId="2" applyFont="1" applyFill="1" applyBorder="1"/>
    <xf numFmtId="9" fontId="8" fillId="9" borderId="8" xfId="2" applyFont="1" applyFill="1" applyBorder="1"/>
    <xf numFmtId="0" fontId="7" fillId="0" borderId="1" xfId="0" applyFont="1" applyBorder="1"/>
    <xf numFmtId="0" fontId="7" fillId="0" borderId="2" xfId="0" applyFont="1" applyBorder="1"/>
    <xf numFmtId="0" fontId="7" fillId="4" borderId="2" xfId="0" applyFont="1" applyFill="1" applyBorder="1"/>
    <xf numFmtId="0" fontId="7" fillId="0" borderId="3" xfId="0" applyFont="1" applyBorder="1"/>
    <xf numFmtId="9" fontId="7" fillId="5" borderId="7" xfId="2" applyFont="1" applyFill="1" applyBorder="1"/>
    <xf numFmtId="9" fontId="7" fillId="5" borderId="0" xfId="2" applyFont="1" applyFill="1" applyBorder="1"/>
    <xf numFmtId="9" fontId="7" fillId="5" borderId="8" xfId="2" applyFont="1" applyFill="1" applyBorder="1"/>
    <xf numFmtId="9" fontId="8" fillId="5" borderId="0" xfId="2" applyFont="1" applyFill="1" applyBorder="1"/>
    <xf numFmtId="9" fontId="8" fillId="5" borderId="8" xfId="2" applyFont="1" applyFill="1" applyBorder="1"/>
    <xf numFmtId="0" fontId="17" fillId="0" borderId="0" xfId="0" applyFont="1" applyAlignment="1">
      <alignment horizontal="right" vertical="top" wrapText="1"/>
    </xf>
    <xf numFmtId="9" fontId="7" fillId="6" borderId="7" xfId="2" applyFont="1" applyFill="1" applyBorder="1"/>
    <xf numFmtId="9" fontId="7" fillId="6" borderId="0" xfId="2" applyFont="1" applyFill="1" applyBorder="1"/>
    <xf numFmtId="9" fontId="7" fillId="6" borderId="8" xfId="2" applyFont="1" applyFill="1" applyBorder="1"/>
    <xf numFmtId="9" fontId="8" fillId="6" borderId="0" xfId="2" applyFont="1" applyFill="1" applyBorder="1"/>
    <xf numFmtId="9" fontId="8" fillId="6" borderId="8" xfId="2" applyFont="1" applyFill="1" applyBorder="1"/>
    <xf numFmtId="9" fontId="7" fillId="7" borderId="7" xfId="2" applyFont="1" applyFill="1" applyBorder="1"/>
    <xf numFmtId="9" fontId="7" fillId="7" borderId="0" xfId="2" applyFont="1" applyFill="1" applyBorder="1"/>
    <xf numFmtId="9" fontId="7" fillId="7" borderId="8" xfId="2" applyFont="1" applyFill="1" applyBorder="1"/>
    <xf numFmtId="9" fontId="8" fillId="7" borderId="0" xfId="2" applyFont="1" applyFill="1" applyBorder="1"/>
    <xf numFmtId="9" fontId="8" fillId="7" borderId="8" xfId="2" applyFont="1" applyFill="1" applyBorder="1"/>
    <xf numFmtId="9" fontId="7" fillId="8" borderId="7" xfId="2" applyFont="1" applyFill="1" applyBorder="1"/>
    <xf numFmtId="9" fontId="7" fillId="8" borderId="0" xfId="2" applyFont="1" applyFill="1" applyBorder="1"/>
    <xf numFmtId="9" fontId="7" fillId="8" borderId="8" xfId="2" applyFont="1" applyFill="1" applyBorder="1"/>
    <xf numFmtId="9" fontId="8" fillId="8" borderId="0" xfId="2" applyFont="1" applyFill="1" applyBorder="1"/>
    <xf numFmtId="9" fontId="8" fillId="8" borderId="8" xfId="2" applyFont="1" applyFill="1" applyBorder="1"/>
    <xf numFmtId="0" fontId="8" fillId="0" borderId="2" xfId="0" applyFont="1" applyBorder="1"/>
    <xf numFmtId="0" fontId="8" fillId="2" borderId="3" xfId="0" applyFont="1" applyFill="1" applyBorder="1"/>
    <xf numFmtId="0" fontId="8" fillId="0" borderId="4" xfId="0" applyFont="1" applyBorder="1"/>
    <xf numFmtId="0" fontId="8" fillId="0" borderId="5" xfId="0" applyFont="1" applyBorder="1"/>
    <xf numFmtId="0" fontId="8" fillId="2" borderId="6" xfId="0" applyFont="1" applyFill="1" applyBorder="1"/>
    <xf numFmtId="164" fontId="7" fillId="9" borderId="4" xfId="1" applyNumberFormat="1" applyFont="1" applyFill="1" applyBorder="1"/>
    <xf numFmtId="164" fontId="7" fillId="9" borderId="5" xfId="1" applyNumberFormat="1" applyFont="1" applyFill="1" applyBorder="1" applyAlignment="1">
      <alignment horizontal="left"/>
    </xf>
    <xf numFmtId="164" fontId="7" fillId="9" borderId="5" xfId="1" applyNumberFormat="1" applyFont="1" applyFill="1" applyBorder="1"/>
    <xf numFmtId="164" fontId="7" fillId="9" borderId="5" xfId="0" applyNumberFormat="1" applyFont="1" applyFill="1" applyBorder="1"/>
    <xf numFmtId="164" fontId="7" fillId="9" borderId="6" xfId="0" applyNumberFormat="1" applyFont="1" applyFill="1" applyBorder="1"/>
    <xf numFmtId="164" fontId="7" fillId="9" borderId="8" xfId="1" applyNumberFormat="1" applyFont="1" applyFill="1" applyBorder="1"/>
    <xf numFmtId="164" fontId="7" fillId="5" borderId="4" xfId="1" applyNumberFormat="1" applyFont="1" applyFill="1" applyBorder="1"/>
    <xf numFmtId="164" fontId="7" fillId="5" borderId="5" xfId="1" applyNumberFormat="1" applyFont="1" applyFill="1" applyBorder="1" applyAlignment="1">
      <alignment horizontal="left"/>
    </xf>
    <xf numFmtId="164" fontId="7" fillId="5" borderId="5" xfId="1" applyNumberFormat="1" applyFont="1" applyFill="1" applyBorder="1"/>
    <xf numFmtId="164" fontId="7" fillId="5" borderId="5" xfId="0" applyNumberFormat="1" applyFont="1" applyFill="1" applyBorder="1"/>
    <xf numFmtId="164" fontId="7" fillId="5" borderId="6" xfId="0" applyNumberFormat="1" applyFont="1" applyFill="1" applyBorder="1"/>
    <xf numFmtId="164" fontId="7" fillId="5" borderId="7" xfId="1" applyNumberFormat="1" applyFont="1" applyFill="1" applyBorder="1"/>
    <xf numFmtId="164" fontId="7" fillId="5" borderId="0" xfId="1" applyNumberFormat="1" applyFont="1" applyFill="1" applyBorder="1"/>
    <xf numFmtId="164" fontId="7" fillId="5" borderId="8" xfId="1" applyNumberFormat="1" applyFont="1" applyFill="1" applyBorder="1"/>
    <xf numFmtId="164" fontId="8" fillId="5" borderId="8" xfId="1" applyNumberFormat="1" applyFont="1" applyFill="1" applyBorder="1"/>
    <xf numFmtId="164" fontId="7" fillId="0" borderId="0" xfId="0" applyNumberFormat="1" applyFont="1"/>
    <xf numFmtId="164" fontId="7" fillId="6" borderId="4" xfId="1" applyNumberFormat="1" applyFont="1" applyFill="1" applyBorder="1"/>
    <xf numFmtId="164" fontId="7" fillId="6" borderId="5" xfId="1" applyNumberFormat="1" applyFont="1" applyFill="1" applyBorder="1" applyAlignment="1">
      <alignment horizontal="left"/>
    </xf>
    <xf numFmtId="164" fontId="7" fillId="6" borderId="5" xfId="1" applyNumberFormat="1" applyFont="1" applyFill="1" applyBorder="1"/>
    <xf numFmtId="164" fontId="7" fillId="6" borderId="5" xfId="0" applyNumberFormat="1" applyFont="1" applyFill="1" applyBorder="1"/>
    <xf numFmtId="164" fontId="7" fillId="6" borderId="6" xfId="0" applyNumberFormat="1" applyFont="1" applyFill="1" applyBorder="1"/>
    <xf numFmtId="164" fontId="7" fillId="6" borderId="7" xfId="1" applyNumberFormat="1" applyFont="1" applyFill="1" applyBorder="1"/>
    <xf numFmtId="164" fontId="7" fillId="6" borderId="0" xfId="1" applyNumberFormat="1" applyFont="1" applyFill="1" applyBorder="1"/>
    <xf numFmtId="164" fontId="7" fillId="6" borderId="8" xfId="1" applyNumberFormat="1" applyFont="1" applyFill="1" applyBorder="1"/>
    <xf numFmtId="164" fontId="8" fillId="6" borderId="8" xfId="1" applyNumberFormat="1" applyFont="1" applyFill="1" applyBorder="1"/>
    <xf numFmtId="164" fontId="7" fillId="7" borderId="4" xfId="1" applyNumberFormat="1" applyFont="1" applyFill="1" applyBorder="1"/>
    <xf numFmtId="164" fontId="7" fillId="7" borderId="5" xfId="1" applyNumberFormat="1" applyFont="1" applyFill="1" applyBorder="1" applyAlignment="1">
      <alignment horizontal="left"/>
    </xf>
    <xf numFmtId="164" fontId="7" fillId="7" borderId="5" xfId="1" applyNumberFormat="1" applyFont="1" applyFill="1" applyBorder="1"/>
    <xf numFmtId="164" fontId="7" fillId="7" borderId="5" xfId="0" applyNumberFormat="1" applyFont="1" applyFill="1" applyBorder="1"/>
    <xf numFmtId="164" fontId="7" fillId="7" borderId="6" xfId="0" applyNumberFormat="1" applyFont="1" applyFill="1" applyBorder="1"/>
    <xf numFmtId="164" fontId="7" fillId="7" borderId="7" xfId="1" applyNumberFormat="1" applyFont="1" applyFill="1" applyBorder="1"/>
    <xf numFmtId="164" fontId="7" fillId="7" borderId="0" xfId="1" applyNumberFormat="1" applyFont="1" applyFill="1" applyBorder="1"/>
    <xf numFmtId="164" fontId="7" fillId="7" borderId="8" xfId="1" applyNumberFormat="1" applyFont="1" applyFill="1" applyBorder="1"/>
    <xf numFmtId="164" fontId="8" fillId="7" borderId="8" xfId="1" applyNumberFormat="1" applyFont="1" applyFill="1" applyBorder="1"/>
    <xf numFmtId="164" fontId="7" fillId="8" borderId="4" xfId="1" applyNumberFormat="1" applyFont="1" applyFill="1" applyBorder="1"/>
    <xf numFmtId="164" fontId="7" fillId="8" borderId="5" xfId="1" applyNumberFormat="1" applyFont="1" applyFill="1" applyBorder="1" applyAlignment="1">
      <alignment horizontal="left"/>
    </xf>
    <xf numFmtId="164" fontId="7" fillId="8" borderId="5" xfId="1" applyNumberFormat="1" applyFont="1" applyFill="1" applyBorder="1"/>
    <xf numFmtId="164" fontId="7" fillId="8" borderId="5" xfId="0" applyNumberFormat="1" applyFont="1" applyFill="1" applyBorder="1"/>
    <xf numFmtId="164" fontId="7" fillId="8" borderId="6" xfId="0" applyNumberFormat="1" applyFont="1" applyFill="1" applyBorder="1"/>
    <xf numFmtId="164" fontId="7" fillId="8" borderId="7" xfId="1" applyNumberFormat="1" applyFont="1" applyFill="1" applyBorder="1"/>
    <xf numFmtId="164" fontId="7" fillId="8" borderId="0" xfId="1" applyNumberFormat="1" applyFont="1" applyFill="1" applyBorder="1"/>
    <xf numFmtId="164" fontId="7" fillId="8" borderId="8" xfId="1" applyNumberFormat="1" applyFont="1" applyFill="1" applyBorder="1"/>
    <xf numFmtId="164" fontId="8" fillId="8" borderId="8" xfId="1" applyNumberFormat="1" applyFont="1" applyFill="1" applyBorder="1"/>
    <xf numFmtId="164" fontId="7" fillId="0" borderId="4" xfId="1" applyNumberFormat="1" applyFont="1" applyBorder="1"/>
    <xf numFmtId="164" fontId="7" fillId="0" borderId="5" xfId="1" applyNumberFormat="1" applyFont="1" applyFill="1" applyBorder="1" applyAlignment="1">
      <alignment horizontal="left"/>
    </xf>
    <xf numFmtId="164" fontId="7" fillId="0" borderId="5" xfId="1" applyNumberFormat="1" applyFont="1" applyBorder="1"/>
    <xf numFmtId="164" fontId="7" fillId="0" borderId="5" xfId="0" applyNumberFormat="1" applyFont="1" applyBorder="1"/>
    <xf numFmtId="164" fontId="7" fillId="2" borderId="6" xfId="0" applyNumberFormat="1" applyFont="1" applyFill="1" applyBorder="1"/>
    <xf numFmtId="164" fontId="7" fillId="0" borderId="9" xfId="1" applyNumberFormat="1" applyFont="1" applyBorder="1"/>
    <xf numFmtId="164" fontId="7" fillId="2" borderId="11" xfId="1" applyNumberFormat="1" applyFont="1" applyFill="1" applyBorder="1"/>
    <xf numFmtId="9" fontId="7" fillId="0" borderId="0" xfId="2" applyFont="1"/>
    <xf numFmtId="0" fontId="8" fillId="0" borderId="1" xfId="0" applyFont="1" applyBorder="1"/>
    <xf numFmtId="164" fontId="7" fillId="0" borderId="7" xfId="0" applyNumberFormat="1" applyFont="1" applyBorder="1"/>
    <xf numFmtId="164" fontId="7" fillId="0" borderId="9" xfId="0" applyNumberFormat="1" applyFont="1" applyBorder="1"/>
    <xf numFmtId="164" fontId="7" fillId="0" borderId="10" xfId="0" applyNumberFormat="1" applyFont="1" applyBorder="1"/>
    <xf numFmtId="0" fontId="3" fillId="0" borderId="1" xfId="0" applyFont="1" applyBorder="1" applyAlignment="1">
      <alignment horizontal="left"/>
    </xf>
    <xf numFmtId="164" fontId="8" fillId="0" borderId="2" xfId="0" applyNumberFormat="1" applyFont="1" applyBorder="1"/>
    <xf numFmtId="164" fontId="8" fillId="0" borderId="2" xfId="1" applyNumberFormat="1" applyFont="1" applyBorder="1"/>
    <xf numFmtId="165" fontId="8" fillId="0" borderId="2" xfId="2" applyNumberFormat="1" applyFont="1" applyBorder="1"/>
    <xf numFmtId="0" fontId="8" fillId="0" borderId="3" xfId="0" applyFont="1" applyBorder="1"/>
    <xf numFmtId="0" fontId="3" fillId="10" borderId="0" xfId="0" applyFont="1" applyFill="1"/>
    <xf numFmtId="164" fontId="2" fillId="9" borderId="0" xfId="0" applyNumberFormat="1" applyFont="1" applyFill="1"/>
    <xf numFmtId="164" fontId="2" fillId="5" borderId="7" xfId="0" applyNumberFormat="1" applyFont="1" applyFill="1" applyBorder="1"/>
    <xf numFmtId="164" fontId="2" fillId="5" borderId="0" xfId="0" applyNumberFormat="1" applyFont="1" applyFill="1"/>
    <xf numFmtId="164" fontId="2" fillId="6" borderId="7" xfId="0" applyNumberFormat="1" applyFont="1" applyFill="1" applyBorder="1"/>
    <xf numFmtId="164" fontId="2" fillId="6" borderId="0" xfId="0" applyNumberFormat="1" applyFont="1" applyFill="1"/>
    <xf numFmtId="164" fontId="2" fillId="7" borderId="7" xfId="0" applyNumberFormat="1" applyFont="1" applyFill="1" applyBorder="1"/>
    <xf numFmtId="164" fontId="2" fillId="7" borderId="0" xfId="0" applyNumberFormat="1" applyFont="1" applyFill="1"/>
    <xf numFmtId="164" fontId="2" fillId="8" borderId="7" xfId="0" applyNumberFormat="1" applyFont="1" applyFill="1" applyBorder="1"/>
    <xf numFmtId="164" fontId="2" fillId="8" borderId="0" xfId="0" applyNumberFormat="1" applyFont="1" applyFill="1"/>
    <xf numFmtId="164" fontId="2" fillId="0" borderId="7" xfId="0" applyNumberFormat="1" applyFont="1" applyBorder="1"/>
    <xf numFmtId="164" fontId="2" fillId="0" borderId="9" xfId="0" applyNumberFormat="1" applyFont="1" applyBorder="1"/>
    <xf numFmtId="164" fontId="2" fillId="0" borderId="10" xfId="0" applyNumberFormat="1" applyFont="1" applyBorder="1"/>
    <xf numFmtId="164" fontId="8" fillId="0" borderId="10" xfId="0" applyNumberFormat="1" applyFont="1" applyBorder="1"/>
    <xf numFmtId="0" fontId="3" fillId="3" borderId="0" xfId="0" applyFont="1" applyFill="1"/>
    <xf numFmtId="0" fontId="8" fillId="3" borderId="4" xfId="0" applyFont="1" applyFill="1" applyBorder="1"/>
    <xf numFmtId="0" fontId="8" fillId="3" borderId="5" xfId="0" applyFont="1" applyFill="1" applyBorder="1"/>
    <xf numFmtId="0" fontId="8" fillId="3" borderId="6" xfId="0" applyFont="1" applyFill="1" applyBorder="1"/>
    <xf numFmtId="0" fontId="7" fillId="3" borderId="1" xfId="0" applyFont="1" applyFill="1" applyBorder="1"/>
    <xf numFmtId="0" fontId="7" fillId="3" borderId="2" xfId="0" applyFont="1" applyFill="1" applyBorder="1"/>
    <xf numFmtId="0" fontId="7" fillId="3" borderId="3" xfId="0" applyFont="1" applyFill="1" applyBorder="1"/>
    <xf numFmtId="0" fontId="3" fillId="3" borderId="0" xfId="0" applyFont="1" applyFill="1" applyAlignment="1">
      <alignment horizontal="left"/>
    </xf>
    <xf numFmtId="164" fontId="2" fillId="3" borderId="4" xfId="0" applyNumberFormat="1" applyFont="1" applyFill="1" applyBorder="1"/>
    <xf numFmtId="164" fontId="2" fillId="3" borderId="5" xfId="0" applyNumberFormat="1" applyFont="1" applyFill="1" applyBorder="1"/>
    <xf numFmtId="164" fontId="2" fillId="3" borderId="6" xfId="0" applyNumberFormat="1" applyFont="1" applyFill="1" applyBorder="1"/>
    <xf numFmtId="164" fontId="7" fillId="3" borderId="5" xfId="1" applyNumberFormat="1" applyFont="1" applyFill="1" applyBorder="1"/>
    <xf numFmtId="164" fontId="7" fillId="3" borderId="5" xfId="1" applyNumberFormat="1" applyFont="1" applyFill="1" applyBorder="1" applyAlignment="1">
      <alignment horizontal="left"/>
    </xf>
    <xf numFmtId="164" fontId="7" fillId="3" borderId="5" xfId="0" applyNumberFormat="1" applyFont="1" applyFill="1" applyBorder="1"/>
    <xf numFmtId="164" fontId="7" fillId="3" borderId="6" xfId="0" applyNumberFormat="1" applyFont="1" applyFill="1" applyBorder="1"/>
    <xf numFmtId="9" fontId="7" fillId="3" borderId="7" xfId="2" applyFont="1" applyFill="1" applyBorder="1"/>
    <xf numFmtId="9" fontId="7" fillId="3" borderId="0" xfId="2" applyFont="1" applyFill="1" applyBorder="1"/>
    <xf numFmtId="9" fontId="7" fillId="3" borderId="8" xfId="2" applyFont="1" applyFill="1" applyBorder="1"/>
    <xf numFmtId="164" fontId="2" fillId="3" borderId="7" xfId="0" applyNumberFormat="1" applyFont="1" applyFill="1" applyBorder="1"/>
    <xf numFmtId="164" fontId="2" fillId="3" borderId="0" xfId="0" applyNumberFormat="1" applyFont="1" applyFill="1"/>
    <xf numFmtId="164" fontId="2" fillId="3" borderId="8" xfId="0" applyNumberFormat="1" applyFont="1" applyFill="1" applyBorder="1"/>
    <xf numFmtId="164" fontId="7" fillId="3" borderId="0" xfId="1" applyNumberFormat="1" applyFont="1" applyFill="1" applyBorder="1"/>
    <xf numFmtId="164" fontId="7" fillId="3" borderId="8" xfId="1" applyNumberFormat="1" applyFont="1" applyFill="1" applyBorder="1"/>
    <xf numFmtId="164" fontId="8" fillId="3" borderId="8" xfId="1" applyNumberFormat="1" applyFont="1" applyFill="1" applyBorder="1"/>
    <xf numFmtId="9" fontId="8" fillId="3" borderId="0" xfId="2" applyFont="1" applyFill="1" applyBorder="1"/>
    <xf numFmtId="9" fontId="8" fillId="3" borderId="8" xfId="2" applyFont="1" applyFill="1" applyBorder="1"/>
    <xf numFmtId="164" fontId="2" fillId="3" borderId="9" xfId="0" applyNumberFormat="1" applyFont="1" applyFill="1" applyBorder="1"/>
    <xf numFmtId="164" fontId="2" fillId="3" borderId="10" xfId="0" applyNumberFormat="1" applyFont="1" applyFill="1" applyBorder="1"/>
    <xf numFmtId="164" fontId="2" fillId="3" borderId="11" xfId="0" applyNumberFormat="1" applyFont="1" applyFill="1" applyBorder="1"/>
    <xf numFmtId="164" fontId="7" fillId="3" borderId="10" xfId="1" applyNumberFormat="1" applyFont="1" applyFill="1" applyBorder="1"/>
    <xf numFmtId="164" fontId="7" fillId="3" borderId="11" xfId="1" applyNumberFormat="1" applyFont="1" applyFill="1" applyBorder="1"/>
    <xf numFmtId="9" fontId="7" fillId="3" borderId="9" xfId="2" applyFont="1" applyFill="1" applyBorder="1"/>
    <xf numFmtId="9" fontId="7" fillId="3" borderId="10" xfId="2" applyFont="1" applyFill="1" applyBorder="1"/>
    <xf numFmtId="9" fontId="7" fillId="3" borderId="11" xfId="2" applyFont="1" applyFill="1" applyBorder="1"/>
    <xf numFmtId="0" fontId="3" fillId="3" borderId="1" xfId="0" applyFont="1" applyFill="1" applyBorder="1" applyAlignment="1">
      <alignment horizontal="left"/>
    </xf>
    <xf numFmtId="164" fontId="8" fillId="3" borderId="10" xfId="0" applyNumberFormat="1" applyFont="1" applyFill="1" applyBorder="1"/>
    <xf numFmtId="164" fontId="8" fillId="3" borderId="2" xfId="1" applyNumberFormat="1" applyFont="1" applyFill="1" applyBorder="1"/>
    <xf numFmtId="165" fontId="8" fillId="3" borderId="2" xfId="2" applyNumberFormat="1" applyFont="1" applyFill="1" applyBorder="1"/>
    <xf numFmtId="0" fontId="8" fillId="3" borderId="2" xfId="0" applyFont="1" applyFill="1" applyBorder="1"/>
    <xf numFmtId="0" fontId="8" fillId="3" borderId="3" xfId="0" applyFont="1" applyFill="1" applyBorder="1"/>
    <xf numFmtId="0" fontId="3" fillId="10" borderId="0" xfId="0" applyFont="1" applyFill="1" applyAlignment="1">
      <alignment horizontal="left"/>
    </xf>
    <xf numFmtId="0" fontId="0" fillId="0" borderId="0" xfId="0" applyAlignment="1">
      <alignment horizontal="left" indent="1"/>
    </xf>
    <xf numFmtId="0" fontId="11" fillId="0" borderId="0" xfId="0" applyFont="1" applyAlignment="1">
      <alignment horizontal="left"/>
    </xf>
    <xf numFmtId="164" fontId="13" fillId="0" borderId="0" xfId="1" applyNumberFormat="1" applyFont="1" applyBorder="1"/>
    <xf numFmtId="0" fontId="18" fillId="3" borderId="0" xfId="0" applyFont="1" applyFill="1" applyAlignment="1">
      <alignment horizontal="left"/>
    </xf>
    <xf numFmtId="9" fontId="0" fillId="0" borderId="6" xfId="2" applyFont="1" applyBorder="1"/>
    <xf numFmtId="164" fontId="0" fillId="0" borderId="10" xfId="0" applyNumberFormat="1" applyBorder="1"/>
    <xf numFmtId="164" fontId="0" fillId="0" borderId="9" xfId="0" applyNumberFormat="1" applyBorder="1"/>
    <xf numFmtId="9" fontId="0" fillId="0" borderId="4" xfId="2" applyFont="1" applyBorder="1"/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9" fontId="3" fillId="0" borderId="4" xfId="0" applyNumberFormat="1" applyFont="1" applyBorder="1" applyAlignment="1">
      <alignment horizontal="center"/>
    </xf>
    <xf numFmtId="9" fontId="3" fillId="0" borderId="6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27" xfId="0" applyFont="1" applyBorder="1"/>
    <xf numFmtId="0" fontId="3" fillId="0" borderId="29" xfId="0" applyFont="1" applyBorder="1" applyAlignment="1">
      <alignment horizontal="left"/>
    </xf>
    <xf numFmtId="164" fontId="0" fillId="0" borderId="27" xfId="0" applyNumberFormat="1" applyBorder="1"/>
    <xf numFmtId="164" fontId="0" fillId="0" borderId="28" xfId="0" applyNumberFormat="1" applyBorder="1"/>
    <xf numFmtId="164" fontId="0" fillId="0" borderId="29" xfId="0" applyNumberFormat="1" applyBorder="1"/>
    <xf numFmtId="164" fontId="3" fillId="0" borderId="29" xfId="0" applyNumberFormat="1" applyFont="1" applyBorder="1"/>
    <xf numFmtId="164" fontId="0" fillId="0" borderId="27" xfId="1" applyNumberFormat="1" applyFont="1" applyBorder="1"/>
    <xf numFmtId="164" fontId="0" fillId="0" borderId="28" xfId="1" applyNumberFormat="1" applyFont="1" applyBorder="1"/>
    <xf numFmtId="164" fontId="0" fillId="0" borderId="29" xfId="1" applyNumberFormat="1" applyFont="1" applyBorder="1"/>
    <xf numFmtId="164" fontId="8" fillId="0" borderId="9" xfId="0" applyNumberFormat="1" applyFont="1" applyBorder="1"/>
    <xf numFmtId="9" fontId="0" fillId="0" borderId="6" xfId="0" applyNumberFormat="1" applyBorder="1"/>
    <xf numFmtId="9" fontId="0" fillId="0" borderId="11" xfId="0" applyNumberFormat="1" applyBorder="1"/>
    <xf numFmtId="9" fontId="0" fillId="0" borderId="8" xfId="0" applyNumberFormat="1" applyBorder="1"/>
    <xf numFmtId="164" fontId="2" fillId="0" borderId="15" xfId="1" applyNumberFormat="1" applyFont="1" applyBorder="1"/>
    <xf numFmtId="164" fontId="2" fillId="0" borderId="16" xfId="1" applyNumberFormat="1" applyFont="1" applyBorder="1"/>
    <xf numFmtId="164" fontId="2" fillId="0" borderId="17" xfId="1" applyNumberFormat="1" applyFont="1" applyBorder="1"/>
    <xf numFmtId="164" fontId="2" fillId="0" borderId="18" xfId="1" applyNumberFormat="1" applyFont="1" applyBorder="1"/>
    <xf numFmtId="164" fontId="2" fillId="0" borderId="20" xfId="1" applyNumberFormat="1" applyFont="1" applyBorder="1"/>
    <xf numFmtId="0" fontId="3" fillId="0" borderId="13" xfId="0" applyFont="1" applyBorder="1"/>
    <xf numFmtId="9" fontId="8" fillId="0" borderId="20" xfId="2" applyFont="1" applyBorder="1"/>
    <xf numFmtId="9" fontId="3" fillId="0" borderId="19" xfId="2" applyFont="1" applyBorder="1"/>
    <xf numFmtId="9" fontId="3" fillId="0" borderId="20" xfId="2" applyFont="1" applyBorder="1"/>
    <xf numFmtId="0" fontId="19" fillId="0" borderId="0" xfId="0" applyFont="1"/>
    <xf numFmtId="164" fontId="3" fillId="0" borderId="0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22" xfId="0" applyBorder="1"/>
    <xf numFmtId="0" fontId="3" fillId="8" borderId="17" xfId="0" applyFont="1" applyFill="1" applyBorder="1"/>
    <xf numFmtId="164" fontId="2" fillId="8" borderId="17" xfId="1" applyNumberFormat="1" applyFont="1" applyFill="1" applyBorder="1"/>
    <xf numFmtId="164" fontId="2" fillId="8" borderId="18" xfId="1" applyNumberFormat="1" applyFont="1" applyFill="1" applyBorder="1"/>
    <xf numFmtId="164" fontId="0" fillId="0" borderId="0" xfId="1" applyNumberFormat="1" applyFont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" fontId="0" fillId="11" borderId="15" xfId="1" applyNumberFormat="1" applyFont="1" applyFill="1" applyBorder="1" applyAlignment="1">
      <alignment horizontal="center" vertical="center"/>
    </xf>
    <xf numFmtId="4" fontId="0" fillId="11" borderId="12" xfId="1" applyNumberFormat="1" applyFont="1" applyFill="1" applyBorder="1" applyAlignment="1">
      <alignment horizontal="center" vertical="center"/>
    </xf>
    <xf numFmtId="4" fontId="0" fillId="11" borderId="12" xfId="0" applyNumberFormat="1" applyFill="1" applyBorder="1" applyAlignment="1">
      <alignment horizontal="center" vertical="center"/>
    </xf>
    <xf numFmtId="4" fontId="0" fillId="11" borderId="17" xfId="1" applyNumberFormat="1" applyFont="1" applyFill="1" applyBorder="1" applyAlignment="1">
      <alignment horizontal="center" vertical="center"/>
    </xf>
    <xf numFmtId="4" fontId="0" fillId="11" borderId="0" xfId="1" applyNumberFormat="1" applyFont="1" applyFill="1" applyBorder="1" applyAlignment="1">
      <alignment horizontal="center" vertical="center"/>
    </xf>
    <xf numFmtId="4" fontId="0" fillId="11" borderId="0" xfId="0" applyNumberFormat="1" applyFill="1" applyAlignment="1">
      <alignment horizontal="center" vertical="center"/>
    </xf>
    <xf numFmtId="4" fontId="0" fillId="11" borderId="19" xfId="1" applyNumberFormat="1" applyFont="1" applyFill="1" applyBorder="1" applyAlignment="1">
      <alignment horizontal="center" vertical="center"/>
    </xf>
    <xf numFmtId="4" fontId="0" fillId="11" borderId="13" xfId="1" applyNumberFormat="1" applyFont="1" applyFill="1" applyBorder="1" applyAlignment="1">
      <alignment horizontal="center" vertical="center"/>
    </xf>
    <xf numFmtId="4" fontId="0" fillId="11" borderId="13" xfId="0" applyNumberFormat="1" applyFill="1" applyBorder="1" applyAlignment="1">
      <alignment horizontal="center" vertical="center"/>
    </xf>
    <xf numFmtId="4" fontId="0" fillId="0" borderId="0" xfId="0" applyNumberFormat="1"/>
  </cellXfs>
  <cellStyles count="4">
    <cellStyle name="Normal" xfId="0" builtinId="0"/>
    <cellStyle name="Porcentagem" xfId="2" builtinId="5"/>
    <cellStyle name="Vírgula" xfId="1" builtinId="3"/>
    <cellStyle name="Vírgula 2" xfId="3"/>
  </cellStyles>
  <dxfs count="0"/>
  <tableStyles count="0" defaultTableStyle="TableStyleMedium2" defaultPivotStyle="PivotStyleLight16"/>
  <colors>
    <mruColors>
      <color rgb="FFC7A1E3"/>
      <color rgb="FFEADCF4"/>
      <color rgb="FFAC75D5"/>
      <color rgb="FF954ECA"/>
      <color rgb="FF9C5BCD"/>
      <color rgb="FF6600CC"/>
      <color rgb="FF9933FF"/>
      <color rgb="FF9900FF"/>
      <color rgb="FF660066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Área queimada  por mês</a:t>
            </a:r>
          </a:p>
        </c:rich>
      </c:tx>
      <c:layout>
        <c:manualLayout>
          <c:xMode val="edge"/>
          <c:yMode val="edge"/>
          <c:x val="0.25701837270341205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 1AB. Areaqueimada AMZ'!$E$1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'Fig 1AB. Areaqueimada AMZ'!$A$2:$A$13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1AB. Areaqueimada AMZ'!$E$2:$E$13</c:f>
              <c:numCache>
                <c:formatCode>_-* #,##0_-;\-* #,##0_-;_-* "-"??_-;_-@_-</c:formatCode>
                <c:ptCount val="12"/>
                <c:pt idx="0">
                  <c:v>3373.41</c:v>
                </c:pt>
                <c:pt idx="1">
                  <c:v>2598.69</c:v>
                </c:pt>
                <c:pt idx="2">
                  <c:v>848.05</c:v>
                </c:pt>
                <c:pt idx="3">
                  <c:v>465.9</c:v>
                </c:pt>
                <c:pt idx="4">
                  <c:v>1614.01</c:v>
                </c:pt>
                <c:pt idx="5">
                  <c:v>3233.35</c:v>
                </c:pt>
                <c:pt idx="6">
                  <c:v>2249.36</c:v>
                </c:pt>
                <c:pt idx="7">
                  <c:v>16984.16</c:v>
                </c:pt>
                <c:pt idx="8">
                  <c:v>25991.87</c:v>
                </c:pt>
                <c:pt idx="9">
                  <c:v>13066.39</c:v>
                </c:pt>
                <c:pt idx="10">
                  <c:v>6239.77</c:v>
                </c:pt>
                <c:pt idx="11">
                  <c:v>2341.6999999999998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89-4DFA-9D6C-806731321068}"/>
            </c:ext>
          </c:extLst>
        </c:ser>
        <c:ser>
          <c:idx val="1"/>
          <c:order val="1"/>
          <c:tx>
            <c:strRef>
              <c:f>'Fig 1AB. Areaqueimada AMZ'!$F$1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rgbClr val="954ECA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54ECA"/>
              </a:solidFill>
              <a:ln w="9525">
                <a:solidFill>
                  <a:srgbClr val="954ECA"/>
                </a:solidFill>
              </a:ln>
              <a:effectLst/>
            </c:spPr>
          </c:marker>
          <c:cat>
            <c:strRef>
              <c:f>'Fig 1AB. Areaqueimada AMZ'!$A$2:$A$13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1AB. Areaqueimada AMZ'!$F$2:$F$13</c:f>
              <c:numCache>
                <c:formatCode>_-* #,##0_-;\-* #,##0_-;_-* "-"??_-;_-@_-</c:formatCode>
                <c:ptCount val="12"/>
                <c:pt idx="0">
                  <c:v>2565.85</c:v>
                </c:pt>
                <c:pt idx="1">
                  <c:v>1684.11</c:v>
                </c:pt>
                <c:pt idx="2">
                  <c:v>3020.17</c:v>
                </c:pt>
                <c:pt idx="3">
                  <c:v>4700.55</c:v>
                </c:pt>
                <c:pt idx="4">
                  <c:v>455.59</c:v>
                </c:pt>
                <c:pt idx="5">
                  <c:v>1020.76</c:v>
                </c:pt>
                <c:pt idx="6">
                  <c:v>2250.2800000000002</c:v>
                </c:pt>
                <c:pt idx="7">
                  <c:v>13156.93</c:v>
                </c:pt>
                <c:pt idx="8">
                  <c:v>18824.07</c:v>
                </c:pt>
                <c:pt idx="9">
                  <c:v>23800.31</c:v>
                </c:pt>
                <c:pt idx="10">
                  <c:v>22900.71</c:v>
                </c:pt>
                <c:pt idx="11">
                  <c:v>13193.05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89-4DFA-9D6C-806731321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4991"/>
        <c:axId val="353414991"/>
      </c:lineChart>
      <c:catAx>
        <c:axId val="1594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3414991"/>
        <c:crosses val="autoZero"/>
        <c:auto val="1"/>
        <c:lblAlgn val="ctr"/>
        <c:lblOffset val="100"/>
        <c:noMultiLvlLbl val="0"/>
      </c:catAx>
      <c:valAx>
        <c:axId val="35341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Área queimada mensal</a:t>
                </a:r>
                <a:r>
                  <a:rPr lang="pt-BR" baseline="0"/>
                  <a:t> </a:t>
                </a:r>
              </a:p>
              <a:p>
                <a:pPr>
                  <a:defRPr/>
                </a:pPr>
                <a:r>
                  <a:rPr lang="pt-BR" baseline="0"/>
                  <a:t>(km2)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998843676009028"/>
          <c:y val="0.88020778652668419"/>
          <c:w val="0.3528166827572467"/>
          <c:h val="7.65889927043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Área</a:t>
            </a:r>
            <a:r>
              <a:rPr lang="pt-BR" baseline="0"/>
              <a:t> queimada acumulada</a:t>
            </a:r>
            <a:endParaRPr lang="pt-BR"/>
          </a:p>
        </c:rich>
      </c:tx>
      <c:layout>
        <c:manualLayout>
          <c:xMode val="edge"/>
          <c:yMode val="edge"/>
          <c:x val="0.27738369775884325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 2. AMZ_AreaqueimadaTipo'!$E$1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strRef>
              <c:f>'Fig 2. AMZ_AreaqueimadaTipo'!$A$2:$A$13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2. AMZ_AreaqueimadaTipo'!$J$32:$J$43</c:f>
              <c:numCache>
                <c:formatCode>_-* #,##0_-;\-* #,##0_-;_-* "-"??_-;_-@_-</c:formatCode>
                <c:ptCount val="12"/>
                <c:pt idx="0">
                  <c:v>2414.5</c:v>
                </c:pt>
                <c:pt idx="1">
                  <c:v>4342.55</c:v>
                </c:pt>
                <c:pt idx="2">
                  <c:v>4786.42</c:v>
                </c:pt>
                <c:pt idx="3">
                  <c:v>4859.93</c:v>
                </c:pt>
                <c:pt idx="4">
                  <c:v>5260.4800000000005</c:v>
                </c:pt>
                <c:pt idx="5">
                  <c:v>5655.8700000000008</c:v>
                </c:pt>
                <c:pt idx="6">
                  <c:v>6249.7800000000007</c:v>
                </c:pt>
                <c:pt idx="7">
                  <c:v>7360.8600000000006</c:v>
                </c:pt>
                <c:pt idx="8">
                  <c:v>9425.4600000000009</c:v>
                </c:pt>
                <c:pt idx="9">
                  <c:v>12148.330000000002</c:v>
                </c:pt>
                <c:pt idx="10">
                  <c:v>12866.300000000001</c:v>
                </c:pt>
                <c:pt idx="11">
                  <c:v>13230.87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2-430A-A108-AA0994FD1C7B}"/>
            </c:ext>
          </c:extLst>
        </c:ser>
        <c:ser>
          <c:idx val="1"/>
          <c:order val="1"/>
          <c:tx>
            <c:strRef>
              <c:f>'Fig 2. AMZ_AreaqueimadaTipo'!$F$1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'Fig 2. AMZ_AreaqueimadaTipo'!$A$2:$A$13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2. AMZ_AreaqueimadaTipo'!$K$32:$K$43</c:f>
              <c:numCache>
                <c:formatCode>_-* #,##0_-;\-* #,##0_-;_-* "-"??_-;_-@_-</c:formatCode>
                <c:ptCount val="12"/>
                <c:pt idx="0">
                  <c:v>1262.9575609394792</c:v>
                </c:pt>
                <c:pt idx="1">
                  <c:v>2283.1025417715673</c:v>
                </c:pt>
                <c:pt idx="2">
                  <c:v>4878.8595521789275</c:v>
                </c:pt>
                <c:pt idx="3">
                  <c:v>9110.8164573469276</c:v>
                </c:pt>
                <c:pt idx="4">
                  <c:v>9279.4228694108497</c:v>
                </c:pt>
                <c:pt idx="5">
                  <c:v>9719.1175247067204</c:v>
                </c:pt>
                <c:pt idx="6">
                  <c:v>10003.81166258922</c:v>
                </c:pt>
                <c:pt idx="7">
                  <c:v>11905.32174025321</c:v>
                </c:pt>
                <c:pt idx="8">
                  <c:v>16977.1869223432</c:v>
                </c:pt>
                <c:pt idx="9">
                  <c:v>24020.654953733188</c:v>
                </c:pt>
                <c:pt idx="10">
                  <c:v>29764.87454735818</c:v>
                </c:pt>
                <c:pt idx="11">
                  <c:v>33476.105952451158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02-430A-A108-AA0994FD1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4991"/>
        <c:axId val="353414991"/>
      </c:lineChart>
      <c:catAx>
        <c:axId val="1594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3414991"/>
        <c:crosses val="autoZero"/>
        <c:auto val="1"/>
        <c:lblAlgn val="ctr"/>
        <c:lblOffset val="100"/>
        <c:noMultiLvlLbl val="0"/>
      </c:catAx>
      <c:valAx>
        <c:axId val="35341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Área</a:t>
                </a:r>
                <a:r>
                  <a:rPr lang="pt-BR" baseline="0"/>
                  <a:t> queimada acumulada </a:t>
                </a:r>
              </a:p>
              <a:p>
                <a:pPr>
                  <a:defRPr/>
                </a:pPr>
                <a:r>
                  <a:rPr lang="pt-BR" baseline="0"/>
                  <a:t>(</a:t>
                </a:r>
                <a:r>
                  <a:rPr lang="pt-BR"/>
                  <a:t>Km</a:t>
                </a:r>
                <a:r>
                  <a:rPr lang="pt-BR" sz="800"/>
                  <a:t>2</a:t>
                </a:r>
                <a:r>
                  <a:rPr lang="pt-BR"/>
                  <a:t>)</a:t>
                </a:r>
              </a:p>
            </c:rich>
          </c:tx>
          <c:layout>
            <c:manualLayout>
              <c:xMode val="edge"/>
              <c:yMode val="edge"/>
              <c:x val="3.5181233720494795E-2"/>
              <c:y val="8.83796296296296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4991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811618309225112E-2"/>
          <c:y val="0.8616892680081657"/>
          <c:w val="0.3242301996012457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Área queimada  por mês</a:t>
            </a:r>
          </a:p>
        </c:rich>
      </c:tx>
      <c:layout>
        <c:manualLayout>
          <c:xMode val="edge"/>
          <c:yMode val="edge"/>
          <c:x val="0.25701837270341205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 2. AMZ_AreaqueimadaTipo'!$E$1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strRef>
              <c:f>'Fig 2. AMZ_AreaqueimadaTipo'!$A$2:$A$13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2. AMZ_AreaqueimadaTipo'!$E$47:$E$58</c:f>
              <c:numCache>
                <c:formatCode>_-* #,##0_-;\-* #,##0_-;_-* "-"??_-;_-@_-</c:formatCode>
                <c:ptCount val="12"/>
                <c:pt idx="0">
                  <c:v>82.95</c:v>
                </c:pt>
                <c:pt idx="1">
                  <c:v>211.37</c:v>
                </c:pt>
                <c:pt idx="2">
                  <c:v>174.93</c:v>
                </c:pt>
                <c:pt idx="3">
                  <c:v>71.2</c:v>
                </c:pt>
                <c:pt idx="4">
                  <c:v>224.79</c:v>
                </c:pt>
                <c:pt idx="5">
                  <c:v>1069.0900000000001</c:v>
                </c:pt>
                <c:pt idx="6">
                  <c:v>134.54000000000002</c:v>
                </c:pt>
                <c:pt idx="7">
                  <c:v>193.4</c:v>
                </c:pt>
                <c:pt idx="8">
                  <c:v>284.39999999999998</c:v>
                </c:pt>
                <c:pt idx="9">
                  <c:v>247.57000000000002</c:v>
                </c:pt>
                <c:pt idx="10">
                  <c:v>113.26</c:v>
                </c:pt>
                <c:pt idx="11">
                  <c:v>25.12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90-4924-9C51-763FAF04CF39}"/>
            </c:ext>
          </c:extLst>
        </c:ser>
        <c:ser>
          <c:idx val="1"/>
          <c:order val="1"/>
          <c:tx>
            <c:strRef>
              <c:f>'Fig 2. AMZ_AreaqueimadaTipo'!$F$1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rgbClr val="FF99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FF99FF"/>
                </a:solidFill>
              </a:ln>
              <a:effectLst/>
            </c:spPr>
          </c:marker>
          <c:cat>
            <c:strRef>
              <c:f>'Fig 2. AMZ_AreaqueimadaTipo'!$A$2:$A$13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2. AMZ_AreaqueimadaTipo'!$F$47:$F$58</c:f>
              <c:numCache>
                <c:formatCode>_-* #,##0_-;\-* #,##0_-;_-* "-"??_-;_-@_-</c:formatCode>
                <c:ptCount val="12"/>
                <c:pt idx="0">
                  <c:v>39.717678549568902</c:v>
                </c:pt>
                <c:pt idx="1">
                  <c:v>19.393418268357891</c:v>
                </c:pt>
                <c:pt idx="2">
                  <c:v>33.684919302715997</c:v>
                </c:pt>
                <c:pt idx="3">
                  <c:v>42.34731391927</c:v>
                </c:pt>
                <c:pt idx="4">
                  <c:v>22.081244788595988</c:v>
                </c:pt>
                <c:pt idx="5">
                  <c:v>24.951708370190001</c:v>
                </c:pt>
                <c:pt idx="6">
                  <c:v>56.518661995280908</c:v>
                </c:pt>
                <c:pt idx="7">
                  <c:v>422.28716691310888</c:v>
                </c:pt>
                <c:pt idx="8">
                  <c:v>262.58548346328996</c:v>
                </c:pt>
                <c:pt idx="9">
                  <c:v>278.789904936357</c:v>
                </c:pt>
                <c:pt idx="10">
                  <c:v>134.55077603034698</c:v>
                </c:pt>
                <c:pt idx="11">
                  <c:v>88.296458321115992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90-4924-9C51-763FAF04C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4991"/>
        <c:axId val="353414991"/>
      </c:lineChart>
      <c:catAx>
        <c:axId val="1594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3414991"/>
        <c:crosses val="autoZero"/>
        <c:auto val="1"/>
        <c:lblAlgn val="ctr"/>
        <c:lblOffset val="100"/>
        <c:noMultiLvlLbl val="0"/>
      </c:catAx>
      <c:valAx>
        <c:axId val="35341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Área queimada mensal</a:t>
                </a:r>
                <a:r>
                  <a:rPr lang="pt-BR" baseline="0"/>
                  <a:t> </a:t>
                </a:r>
              </a:p>
              <a:p>
                <a:pPr>
                  <a:defRPr/>
                </a:pPr>
                <a:r>
                  <a:rPr lang="pt-BR" baseline="0"/>
                  <a:t>(km2)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4991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998843676009028"/>
          <c:y val="0.88020778652668419"/>
          <c:w val="0.40001148293963257"/>
          <c:h val="8.89724539681696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Área</a:t>
            </a:r>
            <a:r>
              <a:rPr lang="pt-BR" baseline="0"/>
              <a:t> queimada acumulada</a:t>
            </a:r>
            <a:endParaRPr lang="pt-BR"/>
          </a:p>
        </c:rich>
      </c:tx>
      <c:layout>
        <c:manualLayout>
          <c:xMode val="edge"/>
          <c:yMode val="edge"/>
          <c:x val="0.27738369775884325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 2. AMZ_AreaqueimadaTipo'!$E$46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strRef>
              <c:f>'Fig 2. AMZ_AreaqueimadaTipo'!$A$2:$A$13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2. AMZ_AreaqueimadaTipo'!$J$47:$J$58</c:f>
              <c:numCache>
                <c:formatCode>_-* #,##0_-;\-* #,##0_-;_-* "-"??_-;_-@_-</c:formatCode>
                <c:ptCount val="12"/>
                <c:pt idx="0">
                  <c:v>82.95</c:v>
                </c:pt>
                <c:pt idx="1">
                  <c:v>294.32</c:v>
                </c:pt>
                <c:pt idx="2">
                  <c:v>469.25</c:v>
                </c:pt>
                <c:pt idx="3">
                  <c:v>540.45000000000005</c:v>
                </c:pt>
                <c:pt idx="4">
                  <c:v>765.24</c:v>
                </c:pt>
                <c:pt idx="5">
                  <c:v>1834.3300000000002</c:v>
                </c:pt>
                <c:pt idx="6">
                  <c:v>1968.8700000000001</c:v>
                </c:pt>
                <c:pt idx="7">
                  <c:v>2162.27</c:v>
                </c:pt>
                <c:pt idx="8">
                  <c:v>2446.67</c:v>
                </c:pt>
                <c:pt idx="9">
                  <c:v>2694.2400000000002</c:v>
                </c:pt>
                <c:pt idx="10">
                  <c:v>2807.5000000000005</c:v>
                </c:pt>
                <c:pt idx="11">
                  <c:v>2832.6200000000003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F4-43A1-A690-228505377207}"/>
            </c:ext>
          </c:extLst>
        </c:ser>
        <c:ser>
          <c:idx val="1"/>
          <c:order val="1"/>
          <c:tx>
            <c:strRef>
              <c:f>'Fig 2. AMZ_AreaqueimadaTipo'!$F$1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rgbClr val="FF99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FF99FF"/>
                </a:solidFill>
              </a:ln>
              <a:effectLst/>
            </c:spPr>
          </c:marker>
          <c:cat>
            <c:strRef>
              <c:f>'Fig 2. AMZ_AreaqueimadaTipo'!$A$2:$A$13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2. AMZ_AreaqueimadaTipo'!$K$47:$K$58</c:f>
              <c:numCache>
                <c:formatCode>_-* #,##0_-;\-* #,##0_-;_-* "-"??_-;_-@_-</c:formatCode>
                <c:ptCount val="12"/>
                <c:pt idx="0">
                  <c:v>39.717678549568902</c:v>
                </c:pt>
                <c:pt idx="1">
                  <c:v>59.111096817926793</c:v>
                </c:pt>
                <c:pt idx="2">
                  <c:v>92.79601612064279</c:v>
                </c:pt>
                <c:pt idx="3">
                  <c:v>135.1433300399128</c:v>
                </c:pt>
                <c:pt idx="4">
                  <c:v>157.22457482850879</c:v>
                </c:pt>
                <c:pt idx="5">
                  <c:v>182.1762831986988</c:v>
                </c:pt>
                <c:pt idx="6">
                  <c:v>238.69494519397972</c:v>
                </c:pt>
                <c:pt idx="7">
                  <c:v>660.9821121070886</c:v>
                </c:pt>
                <c:pt idx="8">
                  <c:v>923.56759557037856</c:v>
                </c:pt>
                <c:pt idx="9">
                  <c:v>1202.3575005067355</c:v>
                </c:pt>
                <c:pt idx="10">
                  <c:v>1336.9082765370824</c:v>
                </c:pt>
                <c:pt idx="11">
                  <c:v>1425.2047348581984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F4-43A1-A690-228505377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4991"/>
        <c:axId val="353414991"/>
      </c:lineChart>
      <c:catAx>
        <c:axId val="1594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3414991"/>
        <c:crosses val="autoZero"/>
        <c:auto val="1"/>
        <c:lblAlgn val="ctr"/>
        <c:lblOffset val="100"/>
        <c:noMultiLvlLbl val="0"/>
      </c:catAx>
      <c:valAx>
        <c:axId val="35341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Área</a:t>
                </a:r>
                <a:r>
                  <a:rPr lang="pt-BR" baseline="0"/>
                  <a:t> queimada acumulada </a:t>
                </a:r>
              </a:p>
              <a:p>
                <a:pPr>
                  <a:defRPr/>
                </a:pPr>
                <a:r>
                  <a:rPr lang="pt-BR" baseline="0"/>
                  <a:t>(</a:t>
                </a:r>
                <a:r>
                  <a:rPr lang="pt-BR"/>
                  <a:t>Km</a:t>
                </a:r>
                <a:r>
                  <a:rPr lang="pt-BR" sz="800"/>
                  <a:t>2</a:t>
                </a:r>
                <a:r>
                  <a:rPr lang="pt-BR"/>
                  <a:t>)</a:t>
                </a:r>
              </a:p>
            </c:rich>
          </c:tx>
          <c:layout>
            <c:manualLayout>
              <c:xMode val="edge"/>
              <c:yMode val="edge"/>
              <c:x val="3.5181233720494795E-2"/>
              <c:y val="8.83796296296296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4991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811618309225112E-2"/>
          <c:y val="0.8616892680081657"/>
          <c:w val="0.3242301996012457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Área queimada  por mês</a:t>
            </a:r>
          </a:p>
        </c:rich>
      </c:tx>
      <c:layout>
        <c:manualLayout>
          <c:xMode val="edge"/>
          <c:yMode val="edge"/>
          <c:x val="0.25701837270341205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 2. AMZ_AreaqueimadaTipo'!$E$1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strRef>
              <c:f>'Fig 2. AMZ_AreaqueimadaTipo'!$A$2:$A$13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2. AMZ_AreaqueimadaTipo'!$E$62:$E$73</c:f>
              <c:numCache>
                <c:formatCode>_-* #,##0_-;\-* #,##0_-;_-* "-"??_-;_-@_-</c:formatCode>
                <c:ptCount val="12"/>
                <c:pt idx="0">
                  <c:v>745.56</c:v>
                </c:pt>
                <c:pt idx="1">
                  <c:v>241.43</c:v>
                </c:pt>
                <c:pt idx="2">
                  <c:v>151.41999999999999</c:v>
                </c:pt>
                <c:pt idx="3">
                  <c:v>178.35</c:v>
                </c:pt>
                <c:pt idx="4">
                  <c:v>719.03</c:v>
                </c:pt>
                <c:pt idx="5">
                  <c:v>1320.51</c:v>
                </c:pt>
                <c:pt idx="6">
                  <c:v>1266.24</c:v>
                </c:pt>
                <c:pt idx="7">
                  <c:v>12784.9</c:v>
                </c:pt>
                <c:pt idx="8">
                  <c:v>17970.48</c:v>
                </c:pt>
                <c:pt idx="9">
                  <c:v>8056.77</c:v>
                </c:pt>
                <c:pt idx="10">
                  <c:v>3997.87</c:v>
                </c:pt>
                <c:pt idx="11">
                  <c:v>1524.06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16-444B-BF68-A46187529451}"/>
            </c:ext>
          </c:extLst>
        </c:ser>
        <c:ser>
          <c:idx val="1"/>
          <c:order val="1"/>
          <c:tx>
            <c:strRef>
              <c:f>'Fig 2. AMZ_AreaqueimadaTipo'!$F$1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'Fig 2. AMZ_AreaqueimadaTipo'!$A$2:$A$13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2. AMZ_AreaqueimadaTipo'!$F$62:$F$73</c:f>
              <c:numCache>
                <c:formatCode>_-* #,##0_-;\-* #,##0_-;_-* "-"??_-;_-@_-</c:formatCode>
                <c:ptCount val="12"/>
                <c:pt idx="0">
                  <c:v>918.11123259420003</c:v>
                </c:pt>
                <c:pt idx="1">
                  <c:v>336.22893899564002</c:v>
                </c:pt>
                <c:pt idx="2">
                  <c:v>221.96063285899999</c:v>
                </c:pt>
                <c:pt idx="3">
                  <c:v>266.46501710579997</c:v>
                </c:pt>
                <c:pt idx="4">
                  <c:v>192.78637815329901</c:v>
                </c:pt>
                <c:pt idx="5">
                  <c:v>316.35495492759998</c:v>
                </c:pt>
                <c:pt idx="6">
                  <c:v>985.75738319919901</c:v>
                </c:pt>
                <c:pt idx="7">
                  <c:v>7640.5607150769902</c:v>
                </c:pt>
                <c:pt idx="8">
                  <c:v>10099.918189771999</c:v>
                </c:pt>
                <c:pt idx="9">
                  <c:v>9511.3153198529999</c:v>
                </c:pt>
                <c:pt idx="10">
                  <c:v>8778.7338459399998</c:v>
                </c:pt>
                <c:pt idx="11">
                  <c:v>4696.4492615399904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16-444B-BF68-A46187529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4991"/>
        <c:axId val="353414991"/>
      </c:lineChart>
      <c:catAx>
        <c:axId val="1594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3414991"/>
        <c:crosses val="autoZero"/>
        <c:auto val="1"/>
        <c:lblAlgn val="ctr"/>
        <c:lblOffset val="100"/>
        <c:noMultiLvlLbl val="0"/>
      </c:catAx>
      <c:valAx>
        <c:axId val="35341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Área queimada mensal</a:t>
                </a:r>
                <a:r>
                  <a:rPr lang="pt-BR" baseline="0"/>
                  <a:t> </a:t>
                </a:r>
              </a:p>
              <a:p>
                <a:pPr>
                  <a:defRPr/>
                </a:pPr>
                <a:r>
                  <a:rPr lang="pt-BR" baseline="0"/>
                  <a:t>(km2)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4991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998843676009028"/>
          <c:y val="0.88020778652668419"/>
          <c:w val="0.40001148293963257"/>
          <c:h val="8.89724539681696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Área</a:t>
            </a:r>
            <a:r>
              <a:rPr lang="pt-BR" baseline="0"/>
              <a:t> queimada acumulada</a:t>
            </a:r>
            <a:endParaRPr lang="pt-BR"/>
          </a:p>
        </c:rich>
      </c:tx>
      <c:layout>
        <c:manualLayout>
          <c:xMode val="edge"/>
          <c:yMode val="edge"/>
          <c:x val="0.27738369775884325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 2. AMZ_AreaqueimadaTipo'!$E$1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strRef>
              <c:f>'Fig 2. AMZ_AreaqueimadaTipo'!$A$2:$A$13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2. AMZ_AreaqueimadaTipo'!$J$62:$J$73</c:f>
              <c:numCache>
                <c:formatCode>_-* #,##0_-;\-* #,##0_-;_-* "-"??_-;_-@_-</c:formatCode>
                <c:ptCount val="12"/>
                <c:pt idx="0">
                  <c:v>745.56</c:v>
                </c:pt>
                <c:pt idx="1">
                  <c:v>986.99</c:v>
                </c:pt>
                <c:pt idx="2">
                  <c:v>1138.4100000000001</c:v>
                </c:pt>
                <c:pt idx="3">
                  <c:v>1316.76</c:v>
                </c:pt>
                <c:pt idx="4">
                  <c:v>2035.79</c:v>
                </c:pt>
                <c:pt idx="5">
                  <c:v>3356.3</c:v>
                </c:pt>
                <c:pt idx="6">
                  <c:v>4622.54</c:v>
                </c:pt>
                <c:pt idx="7">
                  <c:v>17407.439999999999</c:v>
                </c:pt>
                <c:pt idx="8">
                  <c:v>35377.919999999998</c:v>
                </c:pt>
                <c:pt idx="9">
                  <c:v>43434.69</c:v>
                </c:pt>
                <c:pt idx="10">
                  <c:v>47432.560000000005</c:v>
                </c:pt>
                <c:pt idx="11">
                  <c:v>48956.62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0-4A6B-8BB6-7BB78F64A4A4}"/>
            </c:ext>
          </c:extLst>
        </c:ser>
        <c:ser>
          <c:idx val="1"/>
          <c:order val="1"/>
          <c:tx>
            <c:strRef>
              <c:f>'Fig 2. AMZ_AreaqueimadaTipo'!$F$1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'Fig 2. AMZ_AreaqueimadaTipo'!$A$2:$A$13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2. AMZ_AreaqueimadaTipo'!$K$62:$K$73</c:f>
              <c:numCache>
                <c:formatCode>_-* #,##0_-;\-* #,##0_-;_-* "-"??_-;_-@_-</c:formatCode>
                <c:ptCount val="12"/>
                <c:pt idx="0">
                  <c:v>918.11123259420003</c:v>
                </c:pt>
                <c:pt idx="1">
                  <c:v>1254.3401715898401</c:v>
                </c:pt>
                <c:pt idx="2">
                  <c:v>1476.3008044488402</c:v>
                </c:pt>
                <c:pt idx="3">
                  <c:v>1742.7658215546401</c:v>
                </c:pt>
                <c:pt idx="4">
                  <c:v>1935.5521997079391</c:v>
                </c:pt>
                <c:pt idx="5">
                  <c:v>2251.907154635539</c:v>
                </c:pt>
                <c:pt idx="6">
                  <c:v>3237.664537834738</c:v>
                </c:pt>
                <c:pt idx="7">
                  <c:v>10878.225252911729</c:v>
                </c:pt>
                <c:pt idx="8">
                  <c:v>20978.14344268373</c:v>
                </c:pt>
                <c:pt idx="9">
                  <c:v>30489.458762536728</c:v>
                </c:pt>
                <c:pt idx="10">
                  <c:v>39268.192608476726</c:v>
                </c:pt>
                <c:pt idx="11">
                  <c:v>43964.641870016712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40-4A6B-8BB6-7BB78F64A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4991"/>
        <c:axId val="353414991"/>
      </c:lineChart>
      <c:catAx>
        <c:axId val="1594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3414991"/>
        <c:crosses val="autoZero"/>
        <c:auto val="1"/>
        <c:lblAlgn val="ctr"/>
        <c:lblOffset val="100"/>
        <c:noMultiLvlLbl val="0"/>
      </c:catAx>
      <c:valAx>
        <c:axId val="35341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Área</a:t>
                </a:r>
                <a:r>
                  <a:rPr lang="pt-BR" baseline="0"/>
                  <a:t> queimada acumulada </a:t>
                </a:r>
              </a:p>
              <a:p>
                <a:pPr>
                  <a:defRPr/>
                </a:pPr>
                <a:r>
                  <a:rPr lang="pt-BR" baseline="0"/>
                  <a:t>(</a:t>
                </a:r>
                <a:r>
                  <a:rPr lang="pt-BR"/>
                  <a:t>Km</a:t>
                </a:r>
                <a:r>
                  <a:rPr lang="pt-BR" sz="800"/>
                  <a:t>2</a:t>
                </a:r>
                <a:r>
                  <a:rPr lang="pt-BR"/>
                  <a:t>)</a:t>
                </a:r>
              </a:p>
            </c:rich>
          </c:tx>
          <c:layout>
            <c:manualLayout>
              <c:xMode val="edge"/>
              <c:yMode val="edge"/>
              <c:x val="3.5181233720494795E-2"/>
              <c:y val="8.83796296296296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4991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811618309225112E-2"/>
          <c:y val="0.8616892680081657"/>
          <c:w val="0.3242301996012457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Área queimada  por mês</a:t>
            </a:r>
          </a:p>
        </c:rich>
      </c:tx>
      <c:layout>
        <c:manualLayout>
          <c:xMode val="edge"/>
          <c:yMode val="edge"/>
          <c:x val="0.25701837270341205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 2. AMZ_AreaqueimadaTipo'!$E$1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'Fig 2. AMZ_AreaqueimadaTipo'!$A$2:$A$13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2. AMZ_AreaqueimadaTipo'!$E$2:$E$13</c:f>
              <c:numCache>
                <c:formatCode>_-* #,##0_-;\-* #,##0_-;_-* "-"??_-;_-@_-</c:formatCode>
                <c:ptCount val="12"/>
                <c:pt idx="0">
                  <c:v>98.829999999999984</c:v>
                </c:pt>
                <c:pt idx="1">
                  <c:v>175.48</c:v>
                </c:pt>
                <c:pt idx="2">
                  <c:v>73.149999999999991</c:v>
                </c:pt>
                <c:pt idx="3">
                  <c:v>90.9</c:v>
                </c:pt>
                <c:pt idx="4">
                  <c:v>151.78</c:v>
                </c:pt>
                <c:pt idx="5">
                  <c:v>230.25</c:v>
                </c:pt>
                <c:pt idx="6">
                  <c:v>53.75</c:v>
                </c:pt>
                <c:pt idx="7">
                  <c:v>2232.8199999999997</c:v>
                </c:pt>
                <c:pt idx="8">
                  <c:v>5071.67</c:v>
                </c:pt>
                <c:pt idx="9">
                  <c:v>1785.82</c:v>
                </c:pt>
                <c:pt idx="10">
                  <c:v>1337.78</c:v>
                </c:pt>
                <c:pt idx="11">
                  <c:v>415.69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8-407B-A193-8D3241EBE64E}"/>
            </c:ext>
          </c:extLst>
        </c:ser>
        <c:ser>
          <c:idx val="1"/>
          <c:order val="1"/>
          <c:tx>
            <c:strRef>
              <c:f>'Fig 2. AMZ_AreaqueimadaTipo'!$F$1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'Fig 2. AMZ_AreaqueimadaTipo'!$A$2:$A$13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2. AMZ_AreaqueimadaTipo'!$F$2:$F$13</c:f>
              <c:numCache>
                <c:formatCode>_-* #,##0_-;\-* #,##0_-;_-* "-"??_-;_-@_-</c:formatCode>
                <c:ptCount val="12"/>
                <c:pt idx="0">
                  <c:v>329.34870916417987</c:v>
                </c:pt>
                <c:pt idx="1">
                  <c:v>291.07534984169502</c:v>
                </c:pt>
                <c:pt idx="2">
                  <c:v>146.94251468425</c:v>
                </c:pt>
                <c:pt idx="3">
                  <c:v>140.71070693498399</c:v>
                </c:pt>
                <c:pt idx="4">
                  <c:v>61.586312256569897</c:v>
                </c:pt>
                <c:pt idx="5">
                  <c:v>136.71279200953998</c:v>
                </c:pt>
                <c:pt idx="6">
                  <c:v>514.73776674501096</c:v>
                </c:pt>
                <c:pt idx="7">
                  <c:v>2609.9159441780307</c:v>
                </c:pt>
                <c:pt idx="8">
                  <c:v>2723.9276208974502</c:v>
                </c:pt>
                <c:pt idx="9">
                  <c:v>6482.6363315928102</c:v>
                </c:pt>
                <c:pt idx="10">
                  <c:v>7845.3431069645994</c:v>
                </c:pt>
                <c:pt idx="11">
                  <c:v>4595.1371527635201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8-407B-A193-8D3241EBE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4991"/>
        <c:axId val="353414991"/>
      </c:lineChart>
      <c:catAx>
        <c:axId val="1594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3414991"/>
        <c:crosses val="autoZero"/>
        <c:auto val="1"/>
        <c:lblAlgn val="ctr"/>
        <c:lblOffset val="100"/>
        <c:noMultiLvlLbl val="0"/>
      </c:catAx>
      <c:valAx>
        <c:axId val="35341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Área queimada mensal</a:t>
                </a:r>
                <a:r>
                  <a:rPr lang="pt-BR" baseline="0"/>
                  <a:t> </a:t>
                </a:r>
              </a:p>
              <a:p>
                <a:pPr>
                  <a:defRPr/>
                </a:pPr>
                <a:r>
                  <a:rPr lang="pt-BR" baseline="0"/>
                  <a:t>(km2)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4991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998843676009028"/>
          <c:y val="0.88020778652668419"/>
          <c:w val="0.40001148293963257"/>
          <c:h val="8.89724539681696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Área</a:t>
            </a:r>
            <a:r>
              <a:rPr lang="pt-BR" baseline="0"/>
              <a:t> queimada acumulada</a:t>
            </a:r>
            <a:endParaRPr lang="pt-BR"/>
          </a:p>
        </c:rich>
      </c:tx>
      <c:layout>
        <c:manualLayout>
          <c:xMode val="edge"/>
          <c:yMode val="edge"/>
          <c:x val="0.27738369775884325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 2. AMZ_AreaqueimadaTipo'!$E$1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strRef>
              <c:f>'Fig 2. AMZ_AreaqueimadaTipo'!$A$2:$A$13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2. AMZ_AreaqueimadaTipo'!$J$2:$J$13</c:f>
              <c:numCache>
                <c:formatCode>_-* #,##0_-;\-* #,##0_-;_-* "-"??_-;_-@_-</c:formatCode>
                <c:ptCount val="12"/>
                <c:pt idx="0">
                  <c:v>98.829999999999984</c:v>
                </c:pt>
                <c:pt idx="1">
                  <c:v>274.30999999999995</c:v>
                </c:pt>
                <c:pt idx="2">
                  <c:v>347.45999999999992</c:v>
                </c:pt>
                <c:pt idx="3">
                  <c:v>438.3599999999999</c:v>
                </c:pt>
                <c:pt idx="4">
                  <c:v>590.13999999999987</c:v>
                </c:pt>
                <c:pt idx="5">
                  <c:v>820.38999999999987</c:v>
                </c:pt>
                <c:pt idx="6">
                  <c:v>874.13999999999987</c:v>
                </c:pt>
                <c:pt idx="7">
                  <c:v>3106.9599999999996</c:v>
                </c:pt>
                <c:pt idx="8">
                  <c:v>8178.6299999999992</c:v>
                </c:pt>
                <c:pt idx="9">
                  <c:v>9964.4499999999989</c:v>
                </c:pt>
                <c:pt idx="10">
                  <c:v>11302.23</c:v>
                </c:pt>
                <c:pt idx="11">
                  <c:v>11717.92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8E-43CB-9698-3451D98A774F}"/>
            </c:ext>
          </c:extLst>
        </c:ser>
        <c:ser>
          <c:idx val="1"/>
          <c:order val="1"/>
          <c:tx>
            <c:strRef>
              <c:f>'Fig 2. AMZ_AreaqueimadaTipo'!$F$1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'Fig 2. AMZ_AreaqueimadaTipo'!$A$2:$A$13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2. AMZ_AreaqueimadaTipo'!$K$2:$K$13</c:f>
              <c:numCache>
                <c:formatCode>_-* #,##0_-;\-* #,##0_-;_-* "-"??_-;_-@_-</c:formatCode>
                <c:ptCount val="12"/>
                <c:pt idx="0">
                  <c:v>329.34870916417987</c:v>
                </c:pt>
                <c:pt idx="1">
                  <c:v>620.42405900587482</c:v>
                </c:pt>
                <c:pt idx="2">
                  <c:v>767.36657369012482</c:v>
                </c:pt>
                <c:pt idx="3">
                  <c:v>908.07728062510887</c:v>
                </c:pt>
                <c:pt idx="4">
                  <c:v>969.66359288167882</c:v>
                </c:pt>
                <c:pt idx="5">
                  <c:v>1106.3763848912188</c:v>
                </c:pt>
                <c:pt idx="6">
                  <c:v>1621.1141516362297</c:v>
                </c:pt>
                <c:pt idx="7">
                  <c:v>4231.0300958142607</c:v>
                </c:pt>
                <c:pt idx="8">
                  <c:v>6954.9577167117113</c:v>
                </c:pt>
                <c:pt idx="9">
                  <c:v>13437.594048304521</c:v>
                </c:pt>
                <c:pt idx="10">
                  <c:v>21282.937155269123</c:v>
                </c:pt>
                <c:pt idx="11">
                  <c:v>25878.074308032643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8E-43CB-9698-3451D98A7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4991"/>
        <c:axId val="353414991"/>
      </c:lineChart>
      <c:catAx>
        <c:axId val="1594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3414991"/>
        <c:crosses val="autoZero"/>
        <c:auto val="1"/>
        <c:lblAlgn val="ctr"/>
        <c:lblOffset val="100"/>
        <c:noMultiLvlLbl val="0"/>
      </c:catAx>
      <c:valAx>
        <c:axId val="35341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Área</a:t>
                </a:r>
                <a:r>
                  <a:rPr lang="pt-BR" baseline="0"/>
                  <a:t> queimada acumulada </a:t>
                </a:r>
              </a:p>
              <a:p>
                <a:pPr>
                  <a:defRPr/>
                </a:pPr>
                <a:r>
                  <a:rPr lang="pt-BR" baseline="0"/>
                  <a:t>(</a:t>
                </a:r>
                <a:r>
                  <a:rPr lang="pt-BR"/>
                  <a:t>Km</a:t>
                </a:r>
                <a:r>
                  <a:rPr lang="pt-BR" sz="800"/>
                  <a:t>2</a:t>
                </a:r>
                <a:r>
                  <a:rPr lang="pt-BR"/>
                  <a:t>)</a:t>
                </a:r>
              </a:p>
            </c:rich>
          </c:tx>
          <c:layout>
            <c:manualLayout>
              <c:xMode val="edge"/>
              <c:yMode val="edge"/>
              <c:x val="3.5181233720494795E-2"/>
              <c:y val="8.83796296296296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4991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811618309225112E-2"/>
          <c:y val="0.8616892680081657"/>
          <c:w val="0.3242301996012457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Formação</a:t>
            </a:r>
            <a:r>
              <a:rPr lang="pt-BR" baseline="0"/>
              <a:t> Florestal</a:t>
            </a:r>
            <a:endParaRPr lang="pt-BR"/>
          </a:p>
        </c:rich>
      </c:tx>
      <c:layout>
        <c:manualLayout>
          <c:xMode val="edge"/>
          <c:yMode val="edge"/>
          <c:x val="0.27738369775884325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 2. AMZ_AreaqueimadaTipo'!$E$1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strRef>
              <c:f>'Fig 2. AMZ_AreaqueimadaTipo'!$A$2:$A$13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2. AMZ_AreaqueimadaTipo'!$J$2:$J$13</c:f>
              <c:numCache>
                <c:formatCode>_-* #,##0_-;\-* #,##0_-;_-* "-"??_-;_-@_-</c:formatCode>
                <c:ptCount val="12"/>
                <c:pt idx="0">
                  <c:v>98.829999999999984</c:v>
                </c:pt>
                <c:pt idx="1">
                  <c:v>274.30999999999995</c:v>
                </c:pt>
                <c:pt idx="2">
                  <c:v>347.45999999999992</c:v>
                </c:pt>
                <c:pt idx="3">
                  <c:v>438.3599999999999</c:v>
                </c:pt>
                <c:pt idx="4">
                  <c:v>590.13999999999987</c:v>
                </c:pt>
                <c:pt idx="5">
                  <c:v>820.38999999999987</c:v>
                </c:pt>
                <c:pt idx="6">
                  <c:v>874.13999999999987</c:v>
                </c:pt>
                <c:pt idx="7">
                  <c:v>3106.9599999999996</c:v>
                </c:pt>
                <c:pt idx="8">
                  <c:v>8178.6299999999992</c:v>
                </c:pt>
                <c:pt idx="9">
                  <c:v>9964.4499999999989</c:v>
                </c:pt>
                <c:pt idx="10">
                  <c:v>11302.23</c:v>
                </c:pt>
                <c:pt idx="11">
                  <c:v>11717.92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7-44F1-A000-5AB492E18DFE}"/>
            </c:ext>
          </c:extLst>
        </c:ser>
        <c:ser>
          <c:idx val="1"/>
          <c:order val="1"/>
          <c:tx>
            <c:strRef>
              <c:f>'Fig 2. AMZ_AreaqueimadaTipo'!$F$1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'Fig 2. AMZ_AreaqueimadaTipo'!$A$2:$A$13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2. AMZ_AreaqueimadaTipo'!$K$2:$K$13</c:f>
              <c:numCache>
                <c:formatCode>_-* #,##0_-;\-* #,##0_-;_-* "-"??_-;_-@_-</c:formatCode>
                <c:ptCount val="12"/>
                <c:pt idx="0">
                  <c:v>329.34870916417987</c:v>
                </c:pt>
                <c:pt idx="1">
                  <c:v>620.42405900587482</c:v>
                </c:pt>
                <c:pt idx="2">
                  <c:v>767.36657369012482</c:v>
                </c:pt>
                <c:pt idx="3">
                  <c:v>908.07728062510887</c:v>
                </c:pt>
                <c:pt idx="4">
                  <c:v>969.66359288167882</c:v>
                </c:pt>
                <c:pt idx="5">
                  <c:v>1106.3763848912188</c:v>
                </c:pt>
                <c:pt idx="6">
                  <c:v>1621.1141516362297</c:v>
                </c:pt>
                <c:pt idx="7">
                  <c:v>4231.0300958142607</c:v>
                </c:pt>
                <c:pt idx="8">
                  <c:v>6954.9577167117113</c:v>
                </c:pt>
                <c:pt idx="9">
                  <c:v>13437.594048304521</c:v>
                </c:pt>
                <c:pt idx="10">
                  <c:v>21282.937155269123</c:v>
                </c:pt>
                <c:pt idx="11">
                  <c:v>25878.074308032643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7-44F1-A000-5AB492E18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4991"/>
        <c:axId val="353414991"/>
      </c:lineChart>
      <c:catAx>
        <c:axId val="1594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3414991"/>
        <c:crosses val="autoZero"/>
        <c:auto val="1"/>
        <c:lblAlgn val="ctr"/>
        <c:lblOffset val="100"/>
        <c:noMultiLvlLbl val="0"/>
      </c:catAx>
      <c:valAx>
        <c:axId val="353414991"/>
        <c:scaling>
          <c:orientation val="minMax"/>
          <c:max val="5000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Área</a:t>
                </a:r>
                <a:r>
                  <a:rPr lang="pt-BR" baseline="0"/>
                  <a:t> queimada acumulada </a:t>
                </a:r>
              </a:p>
              <a:p>
                <a:pPr>
                  <a:defRPr/>
                </a:pPr>
                <a:r>
                  <a:rPr lang="pt-BR" baseline="0"/>
                  <a:t>(</a:t>
                </a:r>
                <a:r>
                  <a:rPr lang="pt-BR"/>
                  <a:t>Km</a:t>
                </a:r>
                <a:r>
                  <a:rPr lang="pt-BR" sz="800"/>
                  <a:t>2</a:t>
                </a:r>
                <a:r>
                  <a:rPr lang="pt-BR"/>
                  <a:t>)</a:t>
                </a:r>
              </a:p>
            </c:rich>
          </c:tx>
          <c:layout>
            <c:manualLayout>
              <c:xMode val="edge"/>
              <c:yMode val="edge"/>
              <c:x val="3.5181233720494795E-2"/>
              <c:y val="8.83796296296296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4991"/>
        <c:crosses val="autoZero"/>
        <c:crossBetween val="between"/>
        <c:dispUnits>
          <c:builtInUnit val="hundreds"/>
        </c:dispUnits>
      </c:valAx>
      <c:spPr>
        <a:noFill/>
        <a:ln w="3175">
          <a:noFill/>
        </a:ln>
        <a:effectLst/>
      </c:spPr>
    </c:plotArea>
    <c:legend>
      <c:legendPos val="b"/>
      <c:layout>
        <c:manualLayout>
          <c:xMode val="edge"/>
          <c:yMode val="edge"/>
          <c:x val="0.25387521993351453"/>
          <c:y val="0.86168931222860345"/>
          <c:w val="0.554388999621609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Formação Savânica</a:t>
            </a:r>
          </a:p>
        </c:rich>
      </c:tx>
      <c:layout>
        <c:manualLayout>
          <c:xMode val="edge"/>
          <c:yMode val="edge"/>
          <c:x val="0.27738369775884325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 2. AMZ_AreaqueimadaTipo'!$E$1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strRef>
              <c:f>'Fig 2. AMZ_AreaqueimadaTipo'!$A$2:$A$13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2. AMZ_AreaqueimadaTipo'!$J$17:$J$28</c:f>
              <c:numCache>
                <c:formatCode>_-* #,##0_-;\-* #,##0_-;_-* "-"??_-;_-@_-</c:formatCode>
                <c:ptCount val="12"/>
                <c:pt idx="0">
                  <c:v>25.82</c:v>
                </c:pt>
                <c:pt idx="1">
                  <c:v>63.92</c:v>
                </c:pt>
                <c:pt idx="2">
                  <c:v>67.72</c:v>
                </c:pt>
                <c:pt idx="3">
                  <c:v>114.55</c:v>
                </c:pt>
                <c:pt idx="4">
                  <c:v>202.59</c:v>
                </c:pt>
                <c:pt idx="5">
                  <c:v>374.45000000000005</c:v>
                </c:pt>
                <c:pt idx="6">
                  <c:v>516.1400000000001</c:v>
                </c:pt>
                <c:pt idx="7">
                  <c:v>937.2</c:v>
                </c:pt>
                <c:pt idx="8">
                  <c:v>1311.73</c:v>
                </c:pt>
                <c:pt idx="9">
                  <c:v>1512.82</c:v>
                </c:pt>
                <c:pt idx="10">
                  <c:v>1572.04</c:v>
                </c:pt>
                <c:pt idx="11">
                  <c:v>1580.68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30-4A90-A530-E1E97B14596F}"/>
            </c:ext>
          </c:extLst>
        </c:ser>
        <c:ser>
          <c:idx val="1"/>
          <c:order val="1"/>
          <c:tx>
            <c:strRef>
              <c:f>'Fig 2. AMZ_AreaqueimadaTipo'!$F$1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rgbClr val="AC75D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AC75D5"/>
              </a:solidFill>
              <a:ln w="9525">
                <a:solidFill>
                  <a:srgbClr val="AC75D5"/>
                </a:solidFill>
              </a:ln>
              <a:effectLst/>
            </c:spPr>
          </c:marker>
          <c:cat>
            <c:strRef>
              <c:f>'Fig 2. AMZ_AreaqueimadaTipo'!$A$2:$A$13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2. AMZ_AreaqueimadaTipo'!$K$17:$K$28</c:f>
              <c:numCache>
                <c:formatCode>_-* #,##0_-;\-* #,##0_-;_-* "-"??_-;_-@_-</c:formatCode>
                <c:ptCount val="12"/>
                <c:pt idx="0">
                  <c:v>10.49546477078</c:v>
                </c:pt>
                <c:pt idx="1">
                  <c:v>19.71461185798999</c:v>
                </c:pt>
                <c:pt idx="2">
                  <c:v>20.56863648482199</c:v>
                </c:pt>
                <c:pt idx="3">
                  <c:v>23.909200566561992</c:v>
                </c:pt>
                <c:pt idx="4">
                  <c:v>32.93479325490199</c:v>
                </c:pt>
                <c:pt idx="5">
                  <c:v>88.223839571494892</c:v>
                </c:pt>
                <c:pt idx="6">
                  <c:v>150.91888976680079</c:v>
                </c:pt>
                <c:pt idx="7">
                  <c:v>497.34116629200082</c:v>
                </c:pt>
                <c:pt idx="8">
                  <c:v>834.55206055569988</c:v>
                </c:pt>
                <c:pt idx="9">
                  <c:v>1212.6726679113999</c:v>
                </c:pt>
                <c:pt idx="10">
                  <c:v>1425.313677445399</c:v>
                </c:pt>
                <c:pt idx="11">
                  <c:v>1487.5279593059988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30-4A90-A530-E1E97B14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4991"/>
        <c:axId val="353414991"/>
      </c:lineChart>
      <c:catAx>
        <c:axId val="1594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3414991"/>
        <c:crosses val="autoZero"/>
        <c:auto val="1"/>
        <c:lblAlgn val="ctr"/>
        <c:lblOffset val="100"/>
        <c:noMultiLvlLbl val="0"/>
      </c:catAx>
      <c:valAx>
        <c:axId val="353414991"/>
        <c:scaling>
          <c:orientation val="minMax"/>
          <c:max val="300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Área</a:t>
                </a:r>
                <a:r>
                  <a:rPr lang="pt-BR" baseline="0"/>
                  <a:t> queimada acumulada </a:t>
                </a:r>
              </a:p>
              <a:p>
                <a:pPr>
                  <a:defRPr/>
                </a:pPr>
                <a:r>
                  <a:rPr lang="pt-BR" baseline="0"/>
                  <a:t>(</a:t>
                </a:r>
                <a:r>
                  <a:rPr lang="pt-BR"/>
                  <a:t>Km</a:t>
                </a:r>
                <a:r>
                  <a:rPr lang="pt-BR" sz="800"/>
                  <a:t>2</a:t>
                </a:r>
                <a:r>
                  <a:rPr lang="pt-BR"/>
                  <a:t>)</a:t>
                </a:r>
              </a:p>
            </c:rich>
          </c:tx>
          <c:layout>
            <c:manualLayout>
              <c:xMode val="edge"/>
              <c:yMode val="edge"/>
              <c:x val="3.5181233720494795E-2"/>
              <c:y val="8.83796296296296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4991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181174928206997"/>
          <c:y val="0.86686175206234584"/>
          <c:w val="0.5908968474071021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Formação</a:t>
            </a:r>
            <a:r>
              <a:rPr lang="pt-BR" baseline="0"/>
              <a:t> Campestre</a:t>
            </a:r>
            <a:endParaRPr lang="pt-BR"/>
          </a:p>
        </c:rich>
      </c:tx>
      <c:layout>
        <c:manualLayout>
          <c:xMode val="edge"/>
          <c:yMode val="edge"/>
          <c:x val="0.27738369775884325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 2. AMZ_AreaqueimadaTipo'!$E$1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strRef>
              <c:f>'Fig 2. AMZ_AreaqueimadaTipo'!$A$2:$A$13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2. AMZ_AreaqueimadaTipo'!$J$32:$J$43</c:f>
              <c:numCache>
                <c:formatCode>_-* #,##0_-;\-* #,##0_-;_-* "-"??_-;_-@_-</c:formatCode>
                <c:ptCount val="12"/>
                <c:pt idx="0">
                  <c:v>2414.5</c:v>
                </c:pt>
                <c:pt idx="1">
                  <c:v>4342.55</c:v>
                </c:pt>
                <c:pt idx="2">
                  <c:v>4786.42</c:v>
                </c:pt>
                <c:pt idx="3">
                  <c:v>4859.93</c:v>
                </c:pt>
                <c:pt idx="4">
                  <c:v>5260.4800000000005</c:v>
                </c:pt>
                <c:pt idx="5">
                  <c:v>5655.8700000000008</c:v>
                </c:pt>
                <c:pt idx="6">
                  <c:v>6249.7800000000007</c:v>
                </c:pt>
                <c:pt idx="7">
                  <c:v>7360.8600000000006</c:v>
                </c:pt>
                <c:pt idx="8">
                  <c:v>9425.4600000000009</c:v>
                </c:pt>
                <c:pt idx="9">
                  <c:v>12148.330000000002</c:v>
                </c:pt>
                <c:pt idx="10">
                  <c:v>12866.300000000001</c:v>
                </c:pt>
                <c:pt idx="11">
                  <c:v>13230.87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5E-4517-A8F2-D7A5AD2561C3}"/>
            </c:ext>
          </c:extLst>
        </c:ser>
        <c:ser>
          <c:idx val="1"/>
          <c:order val="1"/>
          <c:tx>
            <c:strRef>
              <c:f>'Fig 2. AMZ_AreaqueimadaTipo'!$F$1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rgbClr val="EADCF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ADCF4"/>
              </a:solidFill>
              <a:ln w="9525">
                <a:solidFill>
                  <a:srgbClr val="EADCF4"/>
                </a:solidFill>
              </a:ln>
              <a:effectLst/>
            </c:spPr>
          </c:marker>
          <c:cat>
            <c:strRef>
              <c:f>'Fig 2. AMZ_AreaqueimadaTipo'!$A$2:$A$13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2. AMZ_AreaqueimadaTipo'!$K$32:$K$43</c:f>
              <c:numCache>
                <c:formatCode>_-* #,##0_-;\-* #,##0_-;_-* "-"??_-;_-@_-</c:formatCode>
                <c:ptCount val="12"/>
                <c:pt idx="0">
                  <c:v>1262.9575609394792</c:v>
                </c:pt>
                <c:pt idx="1">
                  <c:v>2283.1025417715673</c:v>
                </c:pt>
                <c:pt idx="2">
                  <c:v>4878.8595521789275</c:v>
                </c:pt>
                <c:pt idx="3">
                  <c:v>9110.8164573469276</c:v>
                </c:pt>
                <c:pt idx="4">
                  <c:v>9279.4228694108497</c:v>
                </c:pt>
                <c:pt idx="5">
                  <c:v>9719.1175247067204</c:v>
                </c:pt>
                <c:pt idx="6">
                  <c:v>10003.81166258922</c:v>
                </c:pt>
                <c:pt idx="7">
                  <c:v>11905.32174025321</c:v>
                </c:pt>
                <c:pt idx="8">
                  <c:v>16977.1869223432</c:v>
                </c:pt>
                <c:pt idx="9">
                  <c:v>24020.654953733188</c:v>
                </c:pt>
                <c:pt idx="10">
                  <c:v>29764.87454735818</c:v>
                </c:pt>
                <c:pt idx="11">
                  <c:v>33476.105952451158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5E-4517-A8F2-D7A5AD256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4991"/>
        <c:axId val="353414991"/>
      </c:lineChart>
      <c:catAx>
        <c:axId val="1594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3414991"/>
        <c:crosses val="autoZero"/>
        <c:auto val="1"/>
        <c:lblAlgn val="ctr"/>
        <c:lblOffset val="100"/>
        <c:noMultiLvlLbl val="0"/>
      </c:catAx>
      <c:valAx>
        <c:axId val="353414991"/>
        <c:scaling>
          <c:orientation val="minMax"/>
          <c:max val="5000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Área</a:t>
                </a:r>
                <a:r>
                  <a:rPr lang="pt-BR" baseline="0"/>
                  <a:t> queimada acumulada </a:t>
                </a:r>
              </a:p>
              <a:p>
                <a:pPr>
                  <a:defRPr/>
                </a:pPr>
                <a:r>
                  <a:rPr lang="pt-BR" baseline="0"/>
                  <a:t>(</a:t>
                </a:r>
                <a:r>
                  <a:rPr lang="pt-BR"/>
                  <a:t>Km</a:t>
                </a:r>
                <a:r>
                  <a:rPr lang="pt-BR" sz="800"/>
                  <a:t>2</a:t>
                </a:r>
                <a:r>
                  <a:rPr lang="pt-BR"/>
                  <a:t>)</a:t>
                </a:r>
              </a:p>
            </c:rich>
          </c:tx>
          <c:layout>
            <c:manualLayout>
              <c:xMode val="edge"/>
              <c:yMode val="edge"/>
              <c:x val="3.5181233720494795E-2"/>
              <c:y val="8.83796296296296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4991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514509355153988"/>
          <c:y val="0.86168931222860345"/>
          <c:w val="0.5617301711713159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Área</a:t>
            </a:r>
            <a:r>
              <a:rPr lang="pt-BR" baseline="0"/>
              <a:t> queimada acumulada</a:t>
            </a:r>
            <a:endParaRPr lang="pt-BR"/>
          </a:p>
        </c:rich>
      </c:tx>
      <c:layout>
        <c:manualLayout>
          <c:xMode val="edge"/>
          <c:yMode val="edge"/>
          <c:x val="0.27738369775884325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 1AB. Areaqueimada AMZ'!$E$1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strRef>
              <c:f>'Fig 1AB. Areaqueimada AMZ'!$A$2:$A$13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1AB. Areaqueimada AMZ'!$J$2:$J$13</c:f>
              <c:numCache>
                <c:formatCode>_-* #,##0_-;\-* #,##0_-;_-* "-"??_-;_-@_-</c:formatCode>
                <c:ptCount val="12"/>
                <c:pt idx="0">
                  <c:v>3373.41</c:v>
                </c:pt>
                <c:pt idx="1">
                  <c:v>5972.1</c:v>
                </c:pt>
                <c:pt idx="2">
                  <c:v>6820.1500000000005</c:v>
                </c:pt>
                <c:pt idx="3">
                  <c:v>7286.05</c:v>
                </c:pt>
                <c:pt idx="4">
                  <c:v>8900.06</c:v>
                </c:pt>
                <c:pt idx="5">
                  <c:v>12133.41</c:v>
                </c:pt>
                <c:pt idx="6">
                  <c:v>14382.77</c:v>
                </c:pt>
                <c:pt idx="7">
                  <c:v>31366.93</c:v>
                </c:pt>
                <c:pt idx="8">
                  <c:v>57358.8</c:v>
                </c:pt>
                <c:pt idx="9">
                  <c:v>70425.19</c:v>
                </c:pt>
                <c:pt idx="10">
                  <c:v>76664.960000000006</c:v>
                </c:pt>
                <c:pt idx="11">
                  <c:v>79006.66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27-49D6-A95F-99018DD3C06A}"/>
            </c:ext>
          </c:extLst>
        </c:ser>
        <c:ser>
          <c:idx val="1"/>
          <c:order val="1"/>
          <c:tx>
            <c:strRef>
              <c:f>'Fig 1AB. Areaqueimada AMZ'!$F$1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rgbClr val="954ECA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54ECA"/>
              </a:solidFill>
              <a:ln w="9525">
                <a:solidFill>
                  <a:srgbClr val="954ECA"/>
                </a:solidFill>
              </a:ln>
              <a:effectLst/>
            </c:spPr>
          </c:marker>
          <c:cat>
            <c:strRef>
              <c:f>'Fig 1AB. Areaqueimada AMZ'!$A$2:$A$13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1AB. Areaqueimada AMZ'!$K$2:$K$13</c:f>
              <c:numCache>
                <c:formatCode>_-* #,##0_-;\-* #,##0_-;_-* "-"??_-;_-@_-</c:formatCode>
                <c:ptCount val="12"/>
                <c:pt idx="0">
                  <c:v>2565.85</c:v>
                </c:pt>
                <c:pt idx="1">
                  <c:v>4249.96</c:v>
                </c:pt>
                <c:pt idx="2">
                  <c:v>7270.13</c:v>
                </c:pt>
                <c:pt idx="3">
                  <c:v>11970.68</c:v>
                </c:pt>
                <c:pt idx="4">
                  <c:v>12426.27</c:v>
                </c:pt>
                <c:pt idx="5">
                  <c:v>13447.03</c:v>
                </c:pt>
                <c:pt idx="6">
                  <c:v>15697.310000000001</c:v>
                </c:pt>
                <c:pt idx="7">
                  <c:v>28854.240000000002</c:v>
                </c:pt>
                <c:pt idx="8">
                  <c:v>47678.31</c:v>
                </c:pt>
                <c:pt idx="9">
                  <c:v>71478.62</c:v>
                </c:pt>
                <c:pt idx="10">
                  <c:v>94379.329999999987</c:v>
                </c:pt>
                <c:pt idx="11">
                  <c:v>107572.37999999999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27-49D6-A95F-99018DD3C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4991"/>
        <c:axId val="353414991"/>
      </c:lineChart>
      <c:catAx>
        <c:axId val="1594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3414991"/>
        <c:crosses val="autoZero"/>
        <c:auto val="1"/>
        <c:lblAlgn val="ctr"/>
        <c:lblOffset val="100"/>
        <c:noMultiLvlLbl val="0"/>
      </c:catAx>
      <c:valAx>
        <c:axId val="35341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Área</a:t>
                </a:r>
                <a:r>
                  <a:rPr lang="pt-BR" baseline="0"/>
                  <a:t> queimada acumulada </a:t>
                </a:r>
              </a:p>
              <a:p>
                <a:pPr>
                  <a:defRPr/>
                </a:pPr>
                <a:r>
                  <a:rPr lang="pt-BR" baseline="0"/>
                  <a:t>(</a:t>
                </a:r>
                <a:r>
                  <a:rPr lang="pt-BR"/>
                  <a:t>Km</a:t>
                </a:r>
                <a:r>
                  <a:rPr lang="pt-BR" sz="800"/>
                  <a:t>2</a:t>
                </a:r>
                <a:r>
                  <a:rPr lang="pt-BR"/>
                  <a:t>)</a:t>
                </a:r>
              </a:p>
            </c:rich>
          </c:tx>
          <c:layout>
            <c:manualLayout>
              <c:xMode val="edge"/>
              <c:yMode val="edge"/>
              <c:x val="3.5181233720494795E-2"/>
              <c:y val="8.83796296296296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811618309225112E-2"/>
          <c:y val="0.8616892680081657"/>
          <c:w val="0.3242301996012457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Agricultura</a:t>
            </a:r>
          </a:p>
        </c:rich>
      </c:tx>
      <c:layout>
        <c:manualLayout>
          <c:xMode val="edge"/>
          <c:yMode val="edge"/>
          <c:x val="0.37659023140552161"/>
          <c:y val="2.88312210332710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 2. AMZ_AreaqueimadaTipo'!$E$46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strRef>
              <c:f>'Fig 2. AMZ_AreaqueimadaTipo'!$A$2:$A$13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2. AMZ_AreaqueimadaTipo'!$J$47:$J$58</c:f>
              <c:numCache>
                <c:formatCode>_-* #,##0_-;\-* #,##0_-;_-* "-"??_-;_-@_-</c:formatCode>
                <c:ptCount val="12"/>
                <c:pt idx="0">
                  <c:v>82.95</c:v>
                </c:pt>
                <c:pt idx="1">
                  <c:v>294.32</c:v>
                </c:pt>
                <c:pt idx="2">
                  <c:v>469.25</c:v>
                </c:pt>
                <c:pt idx="3">
                  <c:v>540.45000000000005</c:v>
                </c:pt>
                <c:pt idx="4">
                  <c:v>765.24</c:v>
                </c:pt>
                <c:pt idx="5">
                  <c:v>1834.3300000000002</c:v>
                </c:pt>
                <c:pt idx="6">
                  <c:v>1968.8700000000001</c:v>
                </c:pt>
                <c:pt idx="7">
                  <c:v>2162.27</c:v>
                </c:pt>
                <c:pt idx="8">
                  <c:v>2446.67</c:v>
                </c:pt>
                <c:pt idx="9">
                  <c:v>2694.2400000000002</c:v>
                </c:pt>
                <c:pt idx="10">
                  <c:v>2807.5000000000005</c:v>
                </c:pt>
                <c:pt idx="11">
                  <c:v>2832.6200000000003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9A-4041-8D31-BAEBB9AB60A3}"/>
            </c:ext>
          </c:extLst>
        </c:ser>
        <c:ser>
          <c:idx val="1"/>
          <c:order val="1"/>
          <c:tx>
            <c:strRef>
              <c:f>'Fig 2. AMZ_AreaqueimadaTipo'!$F$1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strRef>
              <c:f>'Fig 2. AMZ_AreaqueimadaTipo'!$A$2:$A$13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2. AMZ_AreaqueimadaTipo'!$K$47:$K$58</c:f>
              <c:numCache>
                <c:formatCode>_-* #,##0_-;\-* #,##0_-;_-* "-"??_-;_-@_-</c:formatCode>
                <c:ptCount val="12"/>
                <c:pt idx="0">
                  <c:v>39.717678549568902</c:v>
                </c:pt>
                <c:pt idx="1">
                  <c:v>59.111096817926793</c:v>
                </c:pt>
                <c:pt idx="2">
                  <c:v>92.79601612064279</c:v>
                </c:pt>
                <c:pt idx="3">
                  <c:v>135.1433300399128</c:v>
                </c:pt>
                <c:pt idx="4">
                  <c:v>157.22457482850879</c:v>
                </c:pt>
                <c:pt idx="5">
                  <c:v>182.1762831986988</c:v>
                </c:pt>
                <c:pt idx="6">
                  <c:v>238.69494519397972</c:v>
                </c:pt>
                <c:pt idx="7">
                  <c:v>660.9821121070886</c:v>
                </c:pt>
                <c:pt idx="8">
                  <c:v>923.56759557037856</c:v>
                </c:pt>
                <c:pt idx="9">
                  <c:v>1202.3575005067355</c:v>
                </c:pt>
                <c:pt idx="10">
                  <c:v>1336.9082765370824</c:v>
                </c:pt>
                <c:pt idx="11">
                  <c:v>1425.2047348581984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9A-4041-8D31-BAEBB9AB6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4991"/>
        <c:axId val="353414991"/>
      </c:lineChart>
      <c:catAx>
        <c:axId val="1594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3414991"/>
        <c:crosses val="autoZero"/>
        <c:auto val="1"/>
        <c:lblAlgn val="ctr"/>
        <c:lblOffset val="100"/>
        <c:noMultiLvlLbl val="0"/>
      </c:catAx>
      <c:valAx>
        <c:axId val="35341499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Área</a:t>
                </a:r>
                <a:r>
                  <a:rPr lang="pt-BR" baseline="0"/>
                  <a:t> queimada acumulada </a:t>
                </a:r>
              </a:p>
              <a:p>
                <a:pPr>
                  <a:defRPr/>
                </a:pPr>
                <a:r>
                  <a:rPr lang="pt-BR" baseline="0"/>
                  <a:t>(</a:t>
                </a:r>
                <a:r>
                  <a:rPr lang="pt-BR"/>
                  <a:t>Km</a:t>
                </a:r>
                <a:r>
                  <a:rPr lang="pt-BR" sz="800"/>
                  <a:t>2</a:t>
                </a:r>
                <a:r>
                  <a:rPr lang="pt-BR"/>
                  <a:t>)</a:t>
                </a:r>
              </a:p>
            </c:rich>
          </c:tx>
          <c:layout>
            <c:manualLayout>
              <c:xMode val="edge"/>
              <c:yMode val="edge"/>
              <c:x val="3.5181233720494795E-2"/>
              <c:y val="8.83796296296296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4991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562126159894441"/>
          <c:y val="0.85137649693153139"/>
          <c:w val="0.542484233997073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Pastagem</a:t>
            </a:r>
          </a:p>
        </c:rich>
      </c:tx>
      <c:layout>
        <c:manualLayout>
          <c:xMode val="edge"/>
          <c:yMode val="edge"/>
          <c:x val="0.27738369775884325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 2. AMZ_AreaqueimadaTipo'!$E$1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strRef>
              <c:f>'Fig 2. AMZ_AreaqueimadaTipo'!$A$2:$A$13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2. AMZ_AreaqueimadaTipo'!$J$62:$J$73</c:f>
              <c:numCache>
                <c:formatCode>_-* #,##0_-;\-* #,##0_-;_-* "-"??_-;_-@_-</c:formatCode>
                <c:ptCount val="12"/>
                <c:pt idx="0">
                  <c:v>745.56</c:v>
                </c:pt>
                <c:pt idx="1">
                  <c:v>986.99</c:v>
                </c:pt>
                <c:pt idx="2">
                  <c:v>1138.4100000000001</c:v>
                </c:pt>
                <c:pt idx="3">
                  <c:v>1316.76</c:v>
                </c:pt>
                <c:pt idx="4">
                  <c:v>2035.79</c:v>
                </c:pt>
                <c:pt idx="5">
                  <c:v>3356.3</c:v>
                </c:pt>
                <c:pt idx="6">
                  <c:v>4622.54</c:v>
                </c:pt>
                <c:pt idx="7">
                  <c:v>17407.439999999999</c:v>
                </c:pt>
                <c:pt idx="8">
                  <c:v>35377.919999999998</c:v>
                </c:pt>
                <c:pt idx="9">
                  <c:v>43434.69</c:v>
                </c:pt>
                <c:pt idx="10">
                  <c:v>47432.560000000005</c:v>
                </c:pt>
                <c:pt idx="11">
                  <c:v>48956.62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8A-4511-8502-AD1A2AE2D867}"/>
            </c:ext>
          </c:extLst>
        </c:ser>
        <c:ser>
          <c:idx val="1"/>
          <c:order val="1"/>
          <c:tx>
            <c:strRef>
              <c:f>'Fig 2. AMZ_AreaqueimadaTipo'!$F$1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'Fig 2. AMZ_AreaqueimadaTipo'!$A$2:$A$13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2. AMZ_AreaqueimadaTipo'!$K$62:$K$73</c:f>
              <c:numCache>
                <c:formatCode>_-* #,##0_-;\-* #,##0_-;_-* "-"??_-;_-@_-</c:formatCode>
                <c:ptCount val="12"/>
                <c:pt idx="0">
                  <c:v>918.11123259420003</c:v>
                </c:pt>
                <c:pt idx="1">
                  <c:v>1254.3401715898401</c:v>
                </c:pt>
                <c:pt idx="2">
                  <c:v>1476.3008044488402</c:v>
                </c:pt>
                <c:pt idx="3">
                  <c:v>1742.7658215546401</c:v>
                </c:pt>
                <c:pt idx="4">
                  <c:v>1935.5521997079391</c:v>
                </c:pt>
                <c:pt idx="5">
                  <c:v>2251.907154635539</c:v>
                </c:pt>
                <c:pt idx="6">
                  <c:v>3237.664537834738</c:v>
                </c:pt>
                <c:pt idx="7">
                  <c:v>10878.225252911729</c:v>
                </c:pt>
                <c:pt idx="8">
                  <c:v>20978.14344268373</c:v>
                </c:pt>
                <c:pt idx="9">
                  <c:v>30489.458762536728</c:v>
                </c:pt>
                <c:pt idx="10">
                  <c:v>39268.192608476726</c:v>
                </c:pt>
                <c:pt idx="11">
                  <c:v>43964.641870016712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8A-4511-8502-AD1A2AE2D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4991"/>
        <c:axId val="353414991"/>
      </c:lineChart>
      <c:catAx>
        <c:axId val="1594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3414991"/>
        <c:crosses val="autoZero"/>
        <c:auto val="1"/>
        <c:lblAlgn val="ctr"/>
        <c:lblOffset val="100"/>
        <c:noMultiLvlLbl val="0"/>
      </c:catAx>
      <c:valAx>
        <c:axId val="353414991"/>
        <c:scaling>
          <c:orientation val="minMax"/>
          <c:max val="5000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Área</a:t>
                </a:r>
                <a:r>
                  <a:rPr lang="pt-BR" baseline="0"/>
                  <a:t> queimada acumulada </a:t>
                </a:r>
              </a:p>
              <a:p>
                <a:pPr>
                  <a:defRPr/>
                </a:pPr>
                <a:r>
                  <a:rPr lang="pt-BR" baseline="0"/>
                  <a:t>(</a:t>
                </a:r>
                <a:r>
                  <a:rPr lang="pt-BR"/>
                  <a:t>Km</a:t>
                </a:r>
                <a:r>
                  <a:rPr lang="pt-BR" sz="800"/>
                  <a:t>2</a:t>
                </a:r>
                <a:r>
                  <a:rPr lang="pt-BR"/>
                  <a:t>)</a:t>
                </a:r>
              </a:p>
            </c:rich>
          </c:tx>
          <c:layout>
            <c:manualLayout>
              <c:xMode val="edge"/>
              <c:yMode val="edge"/>
              <c:x val="3.5181233720494795E-2"/>
              <c:y val="8.83796296296296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4991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01450689452326"/>
          <c:y val="0.8616892680081657"/>
          <c:w val="0.6867302121818280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Outros</a:t>
            </a:r>
          </a:p>
        </c:rich>
      </c:tx>
      <c:layout>
        <c:manualLayout>
          <c:xMode val="edge"/>
          <c:yMode val="edge"/>
          <c:x val="0.44405034253620163"/>
          <c:y val="1.336199808766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 2. AMZ_AreaqueimadaTipo'!$E$91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strRef>
              <c:f>'Fig 2. AMZ_AreaqueimadaTipo'!$A$2:$A$13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2. AMZ_AreaqueimadaTipo'!$J$92:$J$103</c:f>
              <c:numCache>
                <c:formatCode>_-* #,##0_-;\-* #,##0_-;_-* "-"??_-;_-@_-</c:formatCode>
                <c:ptCount val="12"/>
                <c:pt idx="0">
                  <c:v>5.67</c:v>
                </c:pt>
                <c:pt idx="1">
                  <c:v>9.86</c:v>
                </c:pt>
                <c:pt idx="2">
                  <c:v>10.69</c:v>
                </c:pt>
                <c:pt idx="3">
                  <c:v>15.76</c:v>
                </c:pt>
                <c:pt idx="4">
                  <c:v>45.53</c:v>
                </c:pt>
                <c:pt idx="5">
                  <c:v>91.740000000000009</c:v>
                </c:pt>
                <c:pt idx="6">
                  <c:v>150.91000000000003</c:v>
                </c:pt>
                <c:pt idx="7">
                  <c:v>391.75</c:v>
                </c:pt>
                <c:pt idx="8">
                  <c:v>617.87</c:v>
                </c:pt>
                <c:pt idx="9">
                  <c:v>670.08</c:v>
                </c:pt>
                <c:pt idx="10">
                  <c:v>683.67000000000007</c:v>
                </c:pt>
                <c:pt idx="11">
                  <c:v>687.23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70-4D08-A041-105FDEE671D2}"/>
            </c:ext>
          </c:extLst>
        </c:ser>
        <c:ser>
          <c:idx val="1"/>
          <c:order val="1"/>
          <c:tx>
            <c:strRef>
              <c:f>'Fig 2. AMZ_AreaqueimadaTipo'!$F$1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20000"/>
                  <a:lumOff val="80000"/>
                </a:schemeClr>
              </a:solidFill>
              <a:ln w="9525">
                <a:solidFill>
                  <a:schemeClr val="accent2">
                    <a:lumMod val="20000"/>
                    <a:lumOff val="80000"/>
                  </a:schemeClr>
                </a:solidFill>
              </a:ln>
              <a:effectLst/>
            </c:spPr>
          </c:marker>
          <c:cat>
            <c:strRef>
              <c:f>'Fig 2. AMZ_AreaqueimadaTipo'!$A$2:$A$13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2. AMZ_AreaqueimadaTipo'!$K$92:$K$103</c:f>
              <c:numCache>
                <c:formatCode>_-* #,##0_-;\-* #,##0_-;_-* "-"??_-;_-@_-</c:formatCode>
                <c:ptCount val="12"/>
                <c:pt idx="0">
                  <c:v>5.2310612616999999</c:v>
                </c:pt>
                <c:pt idx="1">
                  <c:v>13.286403504519001</c:v>
                </c:pt>
                <c:pt idx="2">
                  <c:v>34.265178849588899</c:v>
                </c:pt>
                <c:pt idx="3">
                  <c:v>50.009155205819901</c:v>
                </c:pt>
                <c:pt idx="4">
                  <c:v>51.514474970445903</c:v>
                </c:pt>
                <c:pt idx="5">
                  <c:v>99.278377960285894</c:v>
                </c:pt>
                <c:pt idx="6">
                  <c:v>135.13321071048591</c:v>
                </c:pt>
                <c:pt idx="7">
                  <c:v>360.98155244757788</c:v>
                </c:pt>
                <c:pt idx="8">
                  <c:v>688.86079541054789</c:v>
                </c:pt>
                <c:pt idx="9">
                  <c:v>794.83436279425985</c:v>
                </c:pt>
                <c:pt idx="10">
                  <c:v>980.20823513436187</c:v>
                </c:pt>
                <c:pt idx="11">
                  <c:v>1019.9655253826008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70-4D08-A041-105FDEE67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4991"/>
        <c:axId val="353414991"/>
      </c:lineChart>
      <c:catAx>
        <c:axId val="1594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3414991"/>
        <c:crosses val="autoZero"/>
        <c:auto val="1"/>
        <c:lblAlgn val="ctr"/>
        <c:lblOffset val="100"/>
        <c:noMultiLvlLbl val="0"/>
      </c:catAx>
      <c:valAx>
        <c:axId val="353414991"/>
        <c:scaling>
          <c:orientation val="minMax"/>
          <c:max val="3000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Área</a:t>
                </a:r>
                <a:r>
                  <a:rPr lang="pt-BR" baseline="0"/>
                  <a:t> queimada acumulada </a:t>
                </a:r>
              </a:p>
              <a:p>
                <a:pPr>
                  <a:defRPr/>
                </a:pPr>
                <a:r>
                  <a:rPr lang="pt-BR" baseline="0"/>
                  <a:t>(</a:t>
                </a:r>
                <a:r>
                  <a:rPr lang="pt-BR"/>
                  <a:t>Km</a:t>
                </a:r>
                <a:r>
                  <a:rPr lang="pt-BR" sz="800"/>
                  <a:t>2</a:t>
                </a:r>
                <a:r>
                  <a:rPr lang="pt-BR"/>
                  <a:t>)</a:t>
                </a:r>
              </a:p>
            </c:rich>
          </c:tx>
          <c:layout>
            <c:manualLayout>
              <c:xMode val="edge"/>
              <c:yMode val="edge"/>
              <c:x val="3.5181233720494795E-2"/>
              <c:y val="8.83796296296296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4991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01450853494375"/>
          <c:y val="0.83075086633738726"/>
          <c:w val="0.6658968720134094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ln w="3175">
              <a:noFill/>
            </a:ln>
          </c:spPr>
          <c:dPt>
            <c:idx val="0"/>
            <c:bubble3D val="0"/>
            <c:spPr>
              <a:solidFill>
                <a:srgbClr val="7030A0"/>
              </a:solidFill>
              <a:ln w="31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A80-4E9B-92DE-C085B60CCD09}"/>
              </c:ext>
            </c:extLst>
          </c:dPt>
          <c:dPt>
            <c:idx val="1"/>
            <c:bubble3D val="0"/>
            <c:spPr>
              <a:solidFill>
                <a:srgbClr val="954ECA"/>
              </a:solidFill>
              <a:ln w="31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A80-4E9B-92DE-C085B60CCD09}"/>
              </c:ext>
            </c:extLst>
          </c:dPt>
          <c:dPt>
            <c:idx val="2"/>
            <c:bubble3D val="0"/>
            <c:spPr>
              <a:solidFill>
                <a:srgbClr val="C7A1E3"/>
              </a:solidFill>
              <a:ln w="31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A80-4E9B-92DE-C085B60CCD09}"/>
              </c:ext>
            </c:extLst>
          </c:dPt>
          <c:dPt>
            <c:idx val="3"/>
            <c:bubble3D val="0"/>
            <c:spPr>
              <a:solidFill>
                <a:schemeClr val="accent2">
                  <a:lumMod val="75000"/>
                </a:schemeClr>
              </a:solidFill>
              <a:ln w="31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A80-4E9B-92DE-C085B60CCD09}"/>
              </c:ext>
            </c:extLst>
          </c:dPt>
          <c:dPt>
            <c:idx val="4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31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A80-4E9B-92DE-C085B60CCD0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31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A80-4E9B-92DE-C085B60CCD09}"/>
              </c:ext>
            </c:extLst>
          </c:dPt>
          <c:dPt>
            <c:idx val="6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31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A80-4E9B-92DE-C085B60CCD09}"/>
              </c:ext>
            </c:extLst>
          </c:dPt>
          <c:dLbls>
            <c:dLbl>
              <c:idx val="0"/>
              <c:layout>
                <c:manualLayout>
                  <c:x val="0.05"/>
                  <c:y val="-0.101851851851851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A80-4E9B-92DE-C085B60CCD09}"/>
                </c:ext>
              </c:extLst>
            </c:dLbl>
            <c:dLbl>
              <c:idx val="1"/>
              <c:layout>
                <c:manualLayout>
                  <c:x val="7.49999999999999E-2"/>
                  <c:y val="-3.70370370370371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FA80-4E9B-92DE-C085B60CCD09}"/>
                </c:ext>
              </c:extLst>
            </c:dLbl>
            <c:dLbl>
              <c:idx val="2"/>
              <c:layout>
                <c:manualLayout>
                  <c:x val="7.7777777777777779E-2"/>
                  <c:y val="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FA80-4E9B-92DE-C085B60CCD09}"/>
                </c:ext>
              </c:extLst>
            </c:dLbl>
            <c:dLbl>
              <c:idx val="3"/>
              <c:layout>
                <c:manualLayout>
                  <c:x val="-4.4444444444444446E-2"/>
                  <c:y val="8.79629629629627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FA80-4E9B-92DE-C085B60CCD09}"/>
                </c:ext>
              </c:extLst>
            </c:dLbl>
            <c:dLbl>
              <c:idx val="4"/>
              <c:layout>
                <c:manualLayout>
                  <c:x val="-7.4999999999999997E-2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FA80-4E9B-92DE-C085B60CCD0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A80-4E9B-92DE-C085B60CCD09}"/>
                </c:ext>
              </c:extLst>
            </c:dLbl>
            <c:dLbl>
              <c:idx val="6"/>
              <c:layout>
                <c:manualLayout>
                  <c:x val="-4.7222222222222276E-2"/>
                  <c:y val="-9.72222222222222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FA80-4E9B-92DE-C085B60CCD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'Fig 3. % area queimada'!$B$1:$H$1</c:f>
              <c:strCache>
                <c:ptCount val="7"/>
                <c:pt idx="0">
                  <c:v>Floresta</c:v>
                </c:pt>
                <c:pt idx="1">
                  <c:v>Savana</c:v>
                </c:pt>
                <c:pt idx="2">
                  <c:v>Campo</c:v>
                </c:pt>
                <c:pt idx="3">
                  <c:v>Agricultura</c:v>
                </c:pt>
                <c:pt idx="4">
                  <c:v>Pastagem</c:v>
                </c:pt>
                <c:pt idx="5">
                  <c:v>Mosaico</c:v>
                </c:pt>
                <c:pt idx="6">
                  <c:v>Outros</c:v>
                </c:pt>
              </c:strCache>
            </c:strRef>
          </c:cat>
          <c:val>
            <c:numRef>
              <c:f>'Fig 3. % area queimada'!$B$15:$H$15</c:f>
              <c:numCache>
                <c:formatCode>0%</c:formatCode>
                <c:ptCount val="7"/>
                <c:pt idx="0">
                  <c:v>0.24128398575210711</c:v>
                </c:pt>
                <c:pt idx="1">
                  <c:v>1.386952795122165E-2</c:v>
                </c:pt>
                <c:pt idx="2">
                  <c:v>0.31212709939394712</c:v>
                </c:pt>
                <c:pt idx="3">
                  <c:v>1.3288433862817216E-2</c:v>
                </c:pt>
                <c:pt idx="4">
                  <c:v>0.40992091978300166</c:v>
                </c:pt>
                <c:pt idx="5">
                  <c:v>0</c:v>
                </c:pt>
                <c:pt idx="6">
                  <c:v>9.5100332569052568E-3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6-44BC-880B-20BF3E8D1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7030A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050-4C92-BFE2-C43EF62815CF}"/>
              </c:ext>
            </c:extLst>
          </c:dPt>
          <c:dPt>
            <c:idx val="1"/>
            <c:bubble3D val="0"/>
            <c:spPr>
              <a:solidFill>
                <a:srgbClr val="9C5BC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050-4C92-BFE2-C43EF62815CF}"/>
              </c:ext>
            </c:extLst>
          </c:dPt>
          <c:dPt>
            <c:idx val="2"/>
            <c:bubble3D val="0"/>
            <c:spPr>
              <a:solidFill>
                <a:srgbClr val="C7A1E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050-4C92-BFE2-C43EF62815CF}"/>
              </c:ext>
            </c:extLst>
          </c:dPt>
          <c:dPt>
            <c:idx val="3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050-4C92-BFE2-C43EF62815CF}"/>
              </c:ext>
            </c:extLst>
          </c:dPt>
          <c:dPt>
            <c:idx val="4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050-4C92-BFE2-C43EF62815C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050-4C92-BFE2-C43EF62815CF}"/>
              </c:ext>
            </c:extLst>
          </c:dPt>
          <c:dPt>
            <c:idx val="6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050-4C92-BFE2-C43EF62815CF}"/>
              </c:ext>
            </c:extLst>
          </c:dPt>
          <c:dLbls>
            <c:dLbl>
              <c:idx val="0"/>
              <c:layout>
                <c:manualLayout>
                  <c:x val="6.1111111111111012E-2"/>
                  <c:y val="-0.111111111111111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050-4C92-BFE2-C43EF62815CF}"/>
                </c:ext>
              </c:extLst>
            </c:dLbl>
            <c:dLbl>
              <c:idx val="1"/>
              <c:layout>
                <c:manualLayout>
                  <c:x val="5.8333333333333334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9050-4C92-BFE2-C43EF62815CF}"/>
                </c:ext>
              </c:extLst>
            </c:dLbl>
            <c:dLbl>
              <c:idx val="2"/>
              <c:layout>
                <c:manualLayout>
                  <c:x val="8.3333333333333329E-2"/>
                  <c:y val="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9050-4C92-BFE2-C43EF62815CF}"/>
                </c:ext>
              </c:extLst>
            </c:dLbl>
            <c:dLbl>
              <c:idx val="3"/>
              <c:layout>
                <c:manualLayout>
                  <c:x val="8.3333333333333232E-2"/>
                  <c:y val="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9050-4C92-BFE2-C43EF62815CF}"/>
                </c:ext>
              </c:extLst>
            </c:dLbl>
            <c:dLbl>
              <c:idx val="4"/>
              <c:layout>
                <c:manualLayout>
                  <c:x val="-8.8888888888888892E-2"/>
                  <c:y val="3.70370370370369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9050-4C92-BFE2-C43EF62815C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050-4C92-BFE2-C43EF62815CF}"/>
                </c:ext>
              </c:extLst>
            </c:dLbl>
            <c:dLbl>
              <c:idx val="6"/>
              <c:layout>
                <c:manualLayout>
                  <c:x val="-4.7222222222222276E-2"/>
                  <c:y val="-0.101851851851851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9050-4C92-BFE2-C43EF62815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'Fig 3. % area queimada'!$B$1:$H$1</c:f>
              <c:strCache>
                <c:ptCount val="7"/>
                <c:pt idx="0">
                  <c:v>Floresta</c:v>
                </c:pt>
                <c:pt idx="1">
                  <c:v>Savana</c:v>
                </c:pt>
                <c:pt idx="2">
                  <c:v>Campo</c:v>
                </c:pt>
                <c:pt idx="3">
                  <c:v>Agricultura</c:v>
                </c:pt>
                <c:pt idx="4">
                  <c:v>Pastagem</c:v>
                </c:pt>
                <c:pt idx="5">
                  <c:v>Mosaico</c:v>
                </c:pt>
                <c:pt idx="6">
                  <c:v>Outros</c:v>
                </c:pt>
              </c:strCache>
            </c:strRef>
          </c:cat>
          <c:val>
            <c:numRef>
              <c:f>'Fig 3. % area queimada'!$B$32:$H$32</c:f>
              <c:numCache>
                <c:formatCode>0%</c:formatCode>
                <c:ptCount val="7"/>
                <c:pt idx="0">
                  <c:v>0.14831694933317671</c:v>
                </c:pt>
                <c:pt idx="1">
                  <c:v>2.0007103263374879E-2</c:v>
                </c:pt>
                <c:pt idx="2">
                  <c:v>0.16746677528297241</c:v>
                </c:pt>
                <c:pt idx="3">
                  <c:v>3.5853253565491405E-2</c:v>
                </c:pt>
                <c:pt idx="4">
                  <c:v>0.61965745866703192</c:v>
                </c:pt>
                <c:pt idx="5">
                  <c:v>0</c:v>
                </c:pt>
                <c:pt idx="6">
                  <c:v>8.6984598879527291E-3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050-4C92-BFE2-C43EF6281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04750573163197"/>
          <c:y val="5.1090397821215792E-2"/>
          <c:w val="0.74538637059994095"/>
          <c:h val="0.771494630022502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54ECA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B0F-4FB0-9CA5-27E05D5A108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B0F-4FB0-9CA5-27E05D5A1085}"/>
              </c:ext>
            </c:extLst>
          </c:dPt>
          <c:cat>
            <c:strRef>
              <c:f>'Fig 3. % area queimada'!$B$47:$E$47</c:f>
              <c:strCache>
                <c:ptCount val="4"/>
                <c:pt idx="0">
                  <c:v>Incêndios</c:v>
                </c:pt>
                <c:pt idx="1">
                  <c:v>Queimadas</c:v>
                </c:pt>
                <c:pt idx="2">
                  <c:v>Incêndios</c:v>
                </c:pt>
                <c:pt idx="3">
                  <c:v>Queimadas</c:v>
                </c:pt>
              </c:strCache>
            </c:strRef>
          </c:cat>
          <c:val>
            <c:numRef>
              <c:f>'Fig 3. % area queimada'!$B$48:$E$48</c:f>
              <c:numCache>
                <c:formatCode>_-* #,##0_-;\-* #,##0_-;_-* "-"??_-;_-@_-</c:formatCode>
                <c:ptCount val="4"/>
                <c:pt idx="0">
                  <c:v>11717.92</c:v>
                </c:pt>
                <c:pt idx="1">
                  <c:v>2832.6200000000003</c:v>
                </c:pt>
                <c:pt idx="2">
                  <c:v>25878.074308032643</c:v>
                </c:pt>
                <c:pt idx="3">
                  <c:v>1425.2047348581984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0F-4FB0-9CA5-27E05D5A1085}"/>
            </c:ext>
          </c:extLst>
        </c:ser>
        <c:ser>
          <c:idx val="1"/>
          <c:order val="1"/>
          <c:spPr>
            <a:solidFill>
              <a:srgbClr val="C7A1E3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B0F-4FB0-9CA5-27E05D5A108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B0F-4FB0-9CA5-27E05D5A1085}"/>
              </c:ext>
            </c:extLst>
          </c:dPt>
          <c:cat>
            <c:strRef>
              <c:f>'Fig 3. % area queimada'!$B$47:$E$47</c:f>
              <c:strCache>
                <c:ptCount val="4"/>
                <c:pt idx="0">
                  <c:v>Incêndios</c:v>
                </c:pt>
                <c:pt idx="1">
                  <c:v>Queimadas</c:v>
                </c:pt>
                <c:pt idx="2">
                  <c:v>Incêndios</c:v>
                </c:pt>
                <c:pt idx="3">
                  <c:v>Queimadas</c:v>
                </c:pt>
              </c:strCache>
            </c:strRef>
          </c:cat>
          <c:val>
            <c:numRef>
              <c:f>'Fig 3. % area queimada'!$B$49:$E$49</c:f>
              <c:numCache>
                <c:formatCode>_-* #,##0_-;\-* #,##0_-;_-* "-"??_-;_-@_-</c:formatCode>
                <c:ptCount val="4"/>
                <c:pt idx="0">
                  <c:v>1580.68</c:v>
                </c:pt>
                <c:pt idx="1">
                  <c:v>48956.62</c:v>
                </c:pt>
                <c:pt idx="2">
                  <c:v>1487.5279593059988</c:v>
                </c:pt>
                <c:pt idx="3">
                  <c:v>43964.641870016712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0F-4FB0-9CA5-27E05D5A1085}"/>
            </c:ext>
          </c:extLst>
        </c:ser>
        <c:ser>
          <c:idx val="2"/>
          <c:order val="2"/>
          <c:spPr>
            <a:solidFill>
              <a:srgbClr val="EADCF4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B0F-4FB0-9CA5-27E05D5A108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B0F-4FB0-9CA5-27E05D5A1085}"/>
              </c:ext>
            </c:extLst>
          </c:dPt>
          <c:cat>
            <c:strRef>
              <c:f>'Fig 3. % area queimada'!$B$47:$E$47</c:f>
              <c:strCache>
                <c:ptCount val="4"/>
                <c:pt idx="0">
                  <c:v>Incêndios</c:v>
                </c:pt>
                <c:pt idx="1">
                  <c:v>Queimadas</c:v>
                </c:pt>
                <c:pt idx="2">
                  <c:v>Incêndios</c:v>
                </c:pt>
                <c:pt idx="3">
                  <c:v>Queimadas</c:v>
                </c:pt>
              </c:strCache>
            </c:strRef>
          </c:cat>
          <c:val>
            <c:numRef>
              <c:f>'Fig 3. % area queimada'!$B$50:$E$50</c:f>
              <c:numCache>
                <c:formatCode>_-* #,##0_-;\-* #,##0_-;_-* "-"??_-;_-@_-</c:formatCode>
                <c:ptCount val="4"/>
                <c:pt idx="0">
                  <c:v>13230.87</c:v>
                </c:pt>
                <c:pt idx="1">
                  <c:v>687.23</c:v>
                </c:pt>
                <c:pt idx="2">
                  <c:v>33476.105952451158</c:v>
                </c:pt>
                <c:pt idx="3">
                  <c:v>1019.9655253826008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0F-4FB0-9CA5-27E05D5A1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overlap val="100"/>
        <c:axId val="138433152"/>
        <c:axId val="1927979088"/>
      </c:barChart>
      <c:catAx>
        <c:axId val="13843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979088"/>
        <c:crosses val="autoZero"/>
        <c:auto val="1"/>
        <c:lblAlgn val="ctr"/>
        <c:lblOffset val="100"/>
        <c:noMultiLvlLbl val="0"/>
      </c:catAx>
      <c:valAx>
        <c:axId val="192797908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Área queimada (km2)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43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2022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3. % area queimada'!$A$37:$A$42</c:f>
              <c:strCache>
                <c:ptCount val="6"/>
                <c:pt idx="0">
                  <c:v>Formação Florestal</c:v>
                </c:pt>
                <c:pt idx="1">
                  <c:v>Formação Savânica</c:v>
                </c:pt>
                <c:pt idx="2">
                  <c:v>Formação Campestre</c:v>
                </c:pt>
                <c:pt idx="3">
                  <c:v>Agricultura</c:v>
                </c:pt>
                <c:pt idx="4">
                  <c:v>Pastagem</c:v>
                </c:pt>
                <c:pt idx="5">
                  <c:v>Outros</c:v>
                </c:pt>
              </c:strCache>
            </c:strRef>
          </c:cat>
          <c:val>
            <c:numRef>
              <c:f>'Fig 3. % area queimada'!$B$37:$B$42</c:f>
              <c:numCache>
                <c:formatCode>_-* #,##0_-;\-* #,##0_-;_-* "-"??_-;_-@_-</c:formatCode>
                <c:ptCount val="6"/>
                <c:pt idx="0">
                  <c:v>11717.92</c:v>
                </c:pt>
                <c:pt idx="1">
                  <c:v>1580.68</c:v>
                </c:pt>
                <c:pt idx="2">
                  <c:v>13230.87</c:v>
                </c:pt>
                <c:pt idx="3">
                  <c:v>2832.6200000000003</c:v>
                </c:pt>
                <c:pt idx="4">
                  <c:v>48956.62</c:v>
                </c:pt>
                <c:pt idx="5">
                  <c:v>687.23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F6-4A4A-88EA-923DE20EA550}"/>
            </c:ext>
          </c:extLst>
        </c:ser>
        <c:ser>
          <c:idx val="1"/>
          <c:order val="1"/>
          <c:tx>
            <c:v>2023</c:v>
          </c:tx>
          <c:spPr>
            <a:solidFill>
              <a:srgbClr val="C7A1E3"/>
            </a:solidFill>
            <a:ln>
              <a:noFill/>
            </a:ln>
            <a:effectLst/>
          </c:spPr>
          <c:invertIfNegative val="0"/>
          <c:cat>
            <c:strRef>
              <c:f>'Fig 3. % area queimada'!$A$37:$A$42</c:f>
              <c:strCache>
                <c:ptCount val="6"/>
                <c:pt idx="0">
                  <c:v>Formação Florestal</c:v>
                </c:pt>
                <c:pt idx="1">
                  <c:v>Formação Savânica</c:v>
                </c:pt>
                <c:pt idx="2">
                  <c:v>Formação Campestre</c:v>
                </c:pt>
                <c:pt idx="3">
                  <c:v>Agricultura</c:v>
                </c:pt>
                <c:pt idx="4">
                  <c:v>Pastagem</c:v>
                </c:pt>
                <c:pt idx="5">
                  <c:v>Outros</c:v>
                </c:pt>
              </c:strCache>
            </c:strRef>
          </c:cat>
          <c:val>
            <c:numRef>
              <c:f>'Fig 3. % area queimada'!$C$37:$C$42</c:f>
              <c:numCache>
                <c:formatCode>_-* #,##0_-;\-* #,##0_-;_-* "-"??_-;_-@_-</c:formatCode>
                <c:ptCount val="6"/>
                <c:pt idx="0">
                  <c:v>25878.074308032643</c:v>
                </c:pt>
                <c:pt idx="1">
                  <c:v>1487.5279593059988</c:v>
                </c:pt>
                <c:pt idx="2">
                  <c:v>33476.105952451158</c:v>
                </c:pt>
                <c:pt idx="3">
                  <c:v>1425.2047348581984</c:v>
                </c:pt>
                <c:pt idx="4">
                  <c:v>43964.641870016712</c:v>
                </c:pt>
                <c:pt idx="5">
                  <c:v>1019.9655253826008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F6-4A4A-88EA-923DE20EA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3429504"/>
        <c:axId val="1940476816"/>
      </c:barChart>
      <c:catAx>
        <c:axId val="85342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0476816"/>
        <c:crosses val="autoZero"/>
        <c:auto val="1"/>
        <c:lblAlgn val="ctr"/>
        <c:lblOffset val="100"/>
        <c:noMultiLvlLbl val="0"/>
      </c:catAx>
      <c:valAx>
        <c:axId val="194047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342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256500754334924"/>
          <c:y val="5.1090397821215792E-2"/>
          <c:w val="0.69286886426588978"/>
          <c:h val="0.771494630022502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54ECA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211-40E1-8905-B6F5A86F26BC}"/>
              </c:ext>
            </c:extLst>
          </c:dPt>
          <c:cat>
            <c:strRef>
              <c:f>'Fig 3. % area queimada'!$B$47:$E$47</c:f>
              <c:strCache>
                <c:ptCount val="4"/>
                <c:pt idx="0">
                  <c:v>Incêndios</c:v>
                </c:pt>
                <c:pt idx="1">
                  <c:v>Queimadas</c:v>
                </c:pt>
                <c:pt idx="2">
                  <c:v>Incêndios</c:v>
                </c:pt>
                <c:pt idx="3">
                  <c:v>Queimadas</c:v>
                </c:pt>
              </c:strCache>
            </c:strRef>
          </c:cat>
          <c:val>
            <c:numRef>
              <c:f>'Fig 3. % area queimada'!$B$48:$C$48</c:f>
              <c:numCache>
                <c:formatCode>_-* #,##0_-;\-* #,##0_-;_-* "-"??_-;_-@_-</c:formatCode>
                <c:ptCount val="2"/>
                <c:pt idx="0">
                  <c:v>11717.92</c:v>
                </c:pt>
                <c:pt idx="1">
                  <c:v>2832.6200000000003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11-40E1-8905-B6F5A86F26BC}"/>
            </c:ext>
          </c:extLst>
        </c:ser>
        <c:ser>
          <c:idx val="1"/>
          <c:order val="1"/>
          <c:spPr>
            <a:solidFill>
              <a:srgbClr val="C7A1E3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211-40E1-8905-B6F5A86F26BC}"/>
              </c:ext>
            </c:extLst>
          </c:dPt>
          <c:cat>
            <c:strRef>
              <c:f>'Fig 3. % area queimada'!$B$47:$E$47</c:f>
              <c:strCache>
                <c:ptCount val="4"/>
                <c:pt idx="0">
                  <c:v>Incêndios</c:v>
                </c:pt>
                <c:pt idx="1">
                  <c:v>Queimadas</c:v>
                </c:pt>
                <c:pt idx="2">
                  <c:v>Incêndios</c:v>
                </c:pt>
                <c:pt idx="3">
                  <c:v>Queimadas</c:v>
                </c:pt>
              </c:strCache>
            </c:strRef>
          </c:cat>
          <c:val>
            <c:numRef>
              <c:f>'Fig 3. % area queimada'!$B$49:$C$49</c:f>
              <c:numCache>
                <c:formatCode>_-* #,##0_-;\-* #,##0_-;_-* "-"??_-;_-@_-</c:formatCode>
                <c:ptCount val="2"/>
                <c:pt idx="0">
                  <c:v>1580.68</c:v>
                </c:pt>
                <c:pt idx="1">
                  <c:v>48956.62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11-40E1-8905-B6F5A86F26BC}"/>
            </c:ext>
          </c:extLst>
        </c:ser>
        <c:ser>
          <c:idx val="2"/>
          <c:order val="2"/>
          <c:spPr>
            <a:solidFill>
              <a:srgbClr val="EADCF4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211-40E1-8905-B6F5A86F26BC}"/>
              </c:ext>
            </c:extLst>
          </c:dPt>
          <c:cat>
            <c:strRef>
              <c:f>'Fig 3. % area queimada'!$B$47:$E$47</c:f>
              <c:strCache>
                <c:ptCount val="4"/>
                <c:pt idx="0">
                  <c:v>Incêndios</c:v>
                </c:pt>
                <c:pt idx="1">
                  <c:v>Queimadas</c:v>
                </c:pt>
                <c:pt idx="2">
                  <c:v>Incêndios</c:v>
                </c:pt>
                <c:pt idx="3">
                  <c:v>Queimadas</c:v>
                </c:pt>
              </c:strCache>
            </c:strRef>
          </c:cat>
          <c:val>
            <c:numRef>
              <c:f>'Fig 3. % area queimada'!$B$50:$C$50</c:f>
              <c:numCache>
                <c:formatCode>_-* #,##0_-;\-* #,##0_-;_-* "-"??_-;_-@_-</c:formatCode>
                <c:ptCount val="2"/>
                <c:pt idx="0">
                  <c:v>13230.87</c:v>
                </c:pt>
                <c:pt idx="1">
                  <c:v>687.23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211-40E1-8905-B6F5A86F2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overlap val="100"/>
        <c:axId val="138433152"/>
        <c:axId val="1927979088"/>
      </c:barChart>
      <c:catAx>
        <c:axId val="13843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979088"/>
        <c:crosses val="autoZero"/>
        <c:auto val="1"/>
        <c:lblAlgn val="ctr"/>
        <c:lblOffset val="100"/>
        <c:noMultiLvlLbl val="0"/>
      </c:catAx>
      <c:valAx>
        <c:axId val="1927979088"/>
        <c:scaling>
          <c:orientation val="minMax"/>
          <c:max val="70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Área queimada (km2)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43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24138822901827"/>
          <c:y val="5.1090397821215792E-2"/>
          <c:w val="0.6940623399563689"/>
          <c:h val="0.771494630022502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54ECA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698-46FE-B63C-BCEE030D561A}"/>
              </c:ext>
            </c:extLst>
          </c:dPt>
          <c:cat>
            <c:strRef>
              <c:f>'Fig 3. % area queimada'!$B$47:$E$47</c:f>
              <c:strCache>
                <c:ptCount val="4"/>
                <c:pt idx="0">
                  <c:v>Incêndios</c:v>
                </c:pt>
                <c:pt idx="1">
                  <c:v>Queimadas</c:v>
                </c:pt>
                <c:pt idx="2">
                  <c:v>Incêndios</c:v>
                </c:pt>
                <c:pt idx="3">
                  <c:v>Queimadas</c:v>
                </c:pt>
              </c:strCache>
            </c:strRef>
          </c:cat>
          <c:val>
            <c:numRef>
              <c:f>'Fig 3. % area queimada'!$D$48:$E$48</c:f>
              <c:numCache>
                <c:formatCode>_-* #,##0_-;\-* #,##0_-;_-* "-"??_-;_-@_-</c:formatCode>
                <c:ptCount val="2"/>
                <c:pt idx="0">
                  <c:v>25878.074308032643</c:v>
                </c:pt>
                <c:pt idx="1">
                  <c:v>1425.2047348581984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98-46FE-B63C-BCEE030D561A}"/>
            </c:ext>
          </c:extLst>
        </c:ser>
        <c:ser>
          <c:idx val="1"/>
          <c:order val="1"/>
          <c:spPr>
            <a:solidFill>
              <a:srgbClr val="C7A1E3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698-46FE-B63C-BCEE030D561A}"/>
              </c:ext>
            </c:extLst>
          </c:dPt>
          <c:cat>
            <c:strRef>
              <c:f>'Fig 3. % area queimada'!$B$47:$E$47</c:f>
              <c:strCache>
                <c:ptCount val="4"/>
                <c:pt idx="0">
                  <c:v>Incêndios</c:v>
                </c:pt>
                <c:pt idx="1">
                  <c:v>Queimadas</c:v>
                </c:pt>
                <c:pt idx="2">
                  <c:v>Incêndios</c:v>
                </c:pt>
                <c:pt idx="3">
                  <c:v>Queimadas</c:v>
                </c:pt>
              </c:strCache>
            </c:strRef>
          </c:cat>
          <c:val>
            <c:numRef>
              <c:f>'Fig 3. % area queimada'!$D$49:$E$49</c:f>
              <c:numCache>
                <c:formatCode>_-* #,##0_-;\-* #,##0_-;_-* "-"??_-;_-@_-</c:formatCode>
                <c:ptCount val="2"/>
                <c:pt idx="0">
                  <c:v>1487.5279593059988</c:v>
                </c:pt>
                <c:pt idx="1">
                  <c:v>43964.641870016712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98-46FE-B63C-BCEE030D561A}"/>
            </c:ext>
          </c:extLst>
        </c:ser>
        <c:ser>
          <c:idx val="2"/>
          <c:order val="2"/>
          <c:spPr>
            <a:solidFill>
              <a:srgbClr val="EADCF4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698-46FE-B63C-BCEE030D561A}"/>
              </c:ext>
            </c:extLst>
          </c:dPt>
          <c:cat>
            <c:strRef>
              <c:f>'Fig 3. % area queimada'!$B$47:$E$47</c:f>
              <c:strCache>
                <c:ptCount val="4"/>
                <c:pt idx="0">
                  <c:v>Incêndios</c:v>
                </c:pt>
                <c:pt idx="1">
                  <c:v>Queimadas</c:v>
                </c:pt>
                <c:pt idx="2">
                  <c:v>Incêndios</c:v>
                </c:pt>
                <c:pt idx="3">
                  <c:v>Queimadas</c:v>
                </c:pt>
              </c:strCache>
            </c:strRef>
          </c:cat>
          <c:val>
            <c:numRef>
              <c:f>'Fig 3. % area queimada'!$D$50:$E$50</c:f>
              <c:numCache>
                <c:formatCode>_-* #,##0_-;\-* #,##0_-;_-* "-"??_-;_-@_-</c:formatCode>
                <c:ptCount val="2"/>
                <c:pt idx="0">
                  <c:v>33476.105952451158</c:v>
                </c:pt>
                <c:pt idx="1">
                  <c:v>1019.9655253826008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698-46FE-B63C-BCEE030D5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overlap val="100"/>
        <c:axId val="138433152"/>
        <c:axId val="1927979088"/>
      </c:barChart>
      <c:catAx>
        <c:axId val="13843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979088"/>
        <c:crosses val="autoZero"/>
        <c:auto val="1"/>
        <c:lblAlgn val="ctr"/>
        <c:lblOffset val="100"/>
        <c:noMultiLvlLbl val="0"/>
      </c:catAx>
      <c:valAx>
        <c:axId val="192797908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Área queimada (km2)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43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574971055655293"/>
          <c:y val="0.12425975417681208"/>
          <c:w val="0.67895820075162183"/>
          <c:h val="0.771494630022502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54ECA"/>
            </a:solidFill>
            <a:ln>
              <a:noFill/>
            </a:ln>
            <a:effectLst/>
          </c:spPr>
          <c:invertIfNegative val="0"/>
          <c:cat>
            <c:numRef>
              <c:f>'Fig 3. % area queimada'!$C$45:$D$45</c:f>
              <c:numCache>
                <c:formatCode>General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f>('Fig 3. % area queimada'!$B$48,'Fig 3. % area queimada'!$D$48)</c:f>
              <c:numCache>
                <c:formatCode>_-* #,##0_-;\-* #,##0_-;_-* "-"??_-;_-@_-</c:formatCode>
                <c:ptCount val="2"/>
                <c:pt idx="0">
                  <c:v>11717.92</c:v>
                </c:pt>
                <c:pt idx="1">
                  <c:v>25878.074308032643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65-44FA-8D93-94ED4391224A}"/>
            </c:ext>
          </c:extLst>
        </c:ser>
        <c:ser>
          <c:idx val="1"/>
          <c:order val="1"/>
          <c:spPr>
            <a:solidFill>
              <a:srgbClr val="C7A1E3"/>
            </a:solidFill>
            <a:ln>
              <a:noFill/>
            </a:ln>
            <a:effectLst/>
          </c:spPr>
          <c:invertIfNegative val="0"/>
          <c:cat>
            <c:numRef>
              <c:f>'Fig 3. % area queimada'!$C$45:$D$45</c:f>
              <c:numCache>
                <c:formatCode>General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f>('Fig 3. % area queimada'!$B$49,'Fig 3. % area queimada'!$D$49)</c:f>
              <c:numCache>
                <c:formatCode>_-* #,##0_-;\-* #,##0_-;_-* "-"??_-;_-@_-</c:formatCode>
                <c:ptCount val="2"/>
                <c:pt idx="0">
                  <c:v>1580.68</c:v>
                </c:pt>
                <c:pt idx="1">
                  <c:v>1487.5279593059988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65-44FA-8D93-94ED4391224A}"/>
            </c:ext>
          </c:extLst>
        </c:ser>
        <c:ser>
          <c:idx val="2"/>
          <c:order val="2"/>
          <c:spPr>
            <a:solidFill>
              <a:srgbClr val="EADCF4"/>
            </a:solidFill>
            <a:ln>
              <a:noFill/>
            </a:ln>
            <a:effectLst/>
          </c:spPr>
          <c:invertIfNegative val="0"/>
          <c:cat>
            <c:numRef>
              <c:f>'Fig 3. % area queimada'!$C$45:$D$45</c:f>
              <c:numCache>
                <c:formatCode>General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f>('Fig 3. % area queimada'!$B$50,'Fig 3. % area queimada'!$D$50)</c:f>
              <c:numCache>
                <c:formatCode>_-* #,##0_-;\-* #,##0_-;_-* "-"??_-;_-@_-</c:formatCode>
                <c:ptCount val="2"/>
                <c:pt idx="0">
                  <c:v>13230.87</c:v>
                </c:pt>
                <c:pt idx="1">
                  <c:v>33476.105952451158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65-44FA-8D93-94ED43912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overlap val="100"/>
        <c:axId val="138433152"/>
        <c:axId val="1927979088"/>
      </c:barChart>
      <c:catAx>
        <c:axId val="13843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979088"/>
        <c:crosses val="autoZero"/>
        <c:auto val="1"/>
        <c:lblAlgn val="ctr"/>
        <c:lblOffset val="100"/>
        <c:noMultiLvlLbl val="0"/>
      </c:catAx>
      <c:valAx>
        <c:axId val="1927979088"/>
        <c:scaling>
          <c:orientation val="minMax"/>
          <c:max val="70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Área queimada (km2)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43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>
              <a:lumMod val="50000"/>
              <a:lumOff val="50000"/>
            </a:schemeClr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Alerta de desmatamento por mês</a:t>
            </a:r>
          </a:p>
        </c:rich>
      </c:tx>
      <c:layout>
        <c:manualLayout>
          <c:xMode val="edge"/>
          <c:yMode val="edge"/>
          <c:x val="0.25701837270341205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'Fig1CD. Deter AMZ'!$E$1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'Fig1CD. Deter AMZ'!$A$2:$A$13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'Fig1CD. Deter AMZ'!$E$2:$E$13</c:f>
              <c:numCache>
                <c:formatCode>_-* #,##0_-;\-* #,##0_-;_-* "-"??_-;_-@_-</c:formatCode>
                <c:ptCount val="12"/>
                <c:pt idx="0">
                  <c:v>430.44</c:v>
                </c:pt>
                <c:pt idx="1">
                  <c:v>198.67</c:v>
                </c:pt>
                <c:pt idx="2">
                  <c:v>312.23</c:v>
                </c:pt>
                <c:pt idx="3">
                  <c:v>1026.3499999999999</c:v>
                </c:pt>
                <c:pt idx="4">
                  <c:v>899.64</c:v>
                </c:pt>
                <c:pt idx="5">
                  <c:v>1120.2</c:v>
                </c:pt>
                <c:pt idx="6">
                  <c:v>1486.71</c:v>
                </c:pt>
                <c:pt idx="7">
                  <c:v>1661.02</c:v>
                </c:pt>
                <c:pt idx="8">
                  <c:v>1454.76</c:v>
                </c:pt>
                <c:pt idx="9">
                  <c:v>903.86</c:v>
                </c:pt>
                <c:pt idx="10">
                  <c:v>554.66</c:v>
                </c:pt>
                <c:pt idx="11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3-4490-92BD-00BDEC6AF23E}"/>
            </c:ext>
          </c:extLst>
        </c:ser>
        <c:ser>
          <c:idx val="1"/>
          <c:order val="1"/>
          <c:tx>
            <c:strRef>
              <c:f>'Fig1CD. Deter AMZ'!$F$1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'Fig1CD. Deter AMZ'!$A$2:$A$13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'Fig1CD. Deter AMZ'!$F$2:$F$13</c:f>
              <c:numCache>
                <c:formatCode>_-* #,##0_-;\-* #,##0_-;_-* "-"??_-;_-@_-</c:formatCode>
                <c:ptCount val="12"/>
                <c:pt idx="0">
                  <c:v>167</c:v>
                </c:pt>
                <c:pt idx="1">
                  <c:v>321.97000000000003</c:v>
                </c:pt>
                <c:pt idx="2">
                  <c:v>356.14</c:v>
                </c:pt>
                <c:pt idx="3">
                  <c:v>328.71</c:v>
                </c:pt>
                <c:pt idx="4">
                  <c:v>812.32</c:v>
                </c:pt>
                <c:pt idx="5">
                  <c:v>663</c:v>
                </c:pt>
                <c:pt idx="6">
                  <c:v>499.91</c:v>
                </c:pt>
                <c:pt idx="7" formatCode="General">
                  <c:v>563.09</c:v>
                </c:pt>
                <c:pt idx="8" formatCode="General">
                  <c:v>629.32000000000005</c:v>
                </c:pt>
                <c:pt idx="9" formatCode="General">
                  <c:v>434.56</c:v>
                </c:pt>
                <c:pt idx="10" formatCode="General">
                  <c:v>201.1</c:v>
                </c:pt>
                <c:pt idx="11" formatCode="General">
                  <c:v>176.8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3-4490-92BD-00BDEC6AF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4991"/>
        <c:axId val="353414991"/>
      </c:lineChart>
      <c:catAx>
        <c:axId val="1594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3414991"/>
        <c:crosses val="autoZero"/>
        <c:auto val="1"/>
        <c:lblAlgn val="ctr"/>
        <c:lblOffset val="100"/>
        <c:noMultiLvlLbl val="0"/>
      </c:catAx>
      <c:valAx>
        <c:axId val="35341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Área de alerta de desmatamento</a:t>
                </a:r>
                <a:endParaRPr lang="pt-BR" baseline="0"/>
              </a:p>
              <a:p>
                <a:pPr>
                  <a:defRPr/>
                </a:pPr>
                <a:r>
                  <a:rPr lang="pt-BR" baseline="0"/>
                  <a:t>(km2)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3.8283066142012365E-2"/>
              <c:y val="0.11387285199420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4991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998843676009028"/>
          <c:y val="0.88020778652668419"/>
          <c:w val="0.3528166827572467"/>
          <c:h val="7.65889927043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184682470676051"/>
          <c:y val="0.12903904795120469"/>
          <c:w val="0.67545658780777063"/>
          <c:h val="0.771494630022502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F9D-461D-9906-07FECB3326C3}"/>
              </c:ext>
            </c:extLst>
          </c:dPt>
          <c:cat>
            <c:numRef>
              <c:f>'Fig 3. % area queimada'!$C$45:$D$45</c:f>
              <c:numCache>
                <c:formatCode>General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f>('Fig 3. % area queimada'!$C$48,'Fig 3. % area queimada'!$E$48)</c:f>
              <c:numCache>
                <c:formatCode>_-* #,##0_-;\-* #,##0_-;_-* "-"??_-;_-@_-</c:formatCode>
                <c:ptCount val="2"/>
                <c:pt idx="0">
                  <c:v>2832.6200000000003</c:v>
                </c:pt>
                <c:pt idx="1">
                  <c:v>1425.2047348581984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9D-461D-9906-07FECB3326C3}"/>
            </c:ext>
          </c:extLst>
        </c:ser>
        <c:ser>
          <c:idx val="1"/>
          <c:order val="1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F9D-461D-9906-07FECB3326C3}"/>
              </c:ext>
            </c:extLst>
          </c:dPt>
          <c:cat>
            <c:numRef>
              <c:f>'Fig 3. % area queimada'!$C$45:$D$45</c:f>
              <c:numCache>
                <c:formatCode>General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f>('Fig 3. % area queimada'!$C$49,'Fig 3. % area queimada'!$E$49)</c:f>
              <c:numCache>
                <c:formatCode>_-* #,##0_-;\-* #,##0_-;_-* "-"??_-;_-@_-</c:formatCode>
                <c:ptCount val="2"/>
                <c:pt idx="0">
                  <c:v>48956.62</c:v>
                </c:pt>
                <c:pt idx="1">
                  <c:v>43964.641870016712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9D-461D-9906-07FECB3326C3}"/>
            </c:ext>
          </c:extLst>
        </c:ser>
        <c:ser>
          <c:idx val="2"/>
          <c:order val="2"/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9D-461D-9906-07FECB3326C3}"/>
              </c:ext>
            </c:extLst>
          </c:dPt>
          <c:cat>
            <c:numRef>
              <c:f>'Fig 3. % area queimada'!$C$45:$D$45</c:f>
              <c:numCache>
                <c:formatCode>General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f>('Fig 3. % area queimada'!$C$50,'Fig 3. % area queimada'!$E$50)</c:f>
              <c:numCache>
                <c:formatCode>_-* #,##0_-;\-* #,##0_-;_-* "-"??_-;_-@_-</c:formatCode>
                <c:ptCount val="2"/>
                <c:pt idx="0">
                  <c:v>687.23</c:v>
                </c:pt>
                <c:pt idx="1">
                  <c:v>1019.9655253826008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9D-461D-9906-07FECB332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overlap val="100"/>
        <c:axId val="138433152"/>
        <c:axId val="1927979088"/>
      </c:barChart>
      <c:catAx>
        <c:axId val="13843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979088"/>
        <c:crosses val="autoZero"/>
        <c:auto val="1"/>
        <c:lblAlgn val="ctr"/>
        <c:lblOffset val="100"/>
        <c:noMultiLvlLbl val="0"/>
      </c:catAx>
      <c:valAx>
        <c:axId val="1927979088"/>
        <c:scaling>
          <c:orientation val="minMax"/>
          <c:max val="70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Área queimada (km2)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43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Área (km2)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 4. diferenca'!$D$18</c:f>
              <c:strCache>
                <c:ptCount val="1"/>
                <c:pt idx="0">
                  <c:v>Area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C25-4895-B285-F921F4A6FA0B}"/>
              </c:ext>
            </c:extLst>
          </c:dPt>
          <c:dPt>
            <c:idx val="1"/>
            <c:invertIfNegative val="0"/>
            <c:bubble3D val="0"/>
            <c:spPr>
              <a:solidFill>
                <a:srgbClr val="C7A1E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C25-4895-B285-F921F4A6FA0B}"/>
              </c:ext>
            </c:extLst>
          </c:dPt>
          <c:dPt>
            <c:idx val="2"/>
            <c:invertIfNegative val="0"/>
            <c:bubble3D val="0"/>
            <c:spPr>
              <a:solidFill>
                <a:srgbClr val="EADCF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25-4895-B285-F921F4A6FA0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C25-4895-B285-F921F4A6FA0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C25-4895-B285-F921F4A6FA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4. diferenca'!$C$19:$C$24</c:f>
              <c:strCache>
                <c:ptCount val="5"/>
                <c:pt idx="0">
                  <c:v>Formação Florestal</c:v>
                </c:pt>
                <c:pt idx="1">
                  <c:v>Formação Savânica</c:v>
                </c:pt>
                <c:pt idx="2">
                  <c:v>Formação Campestre</c:v>
                </c:pt>
                <c:pt idx="3">
                  <c:v>Agricultura</c:v>
                </c:pt>
                <c:pt idx="4">
                  <c:v>Pastagem</c:v>
                </c:pt>
              </c:strCache>
            </c:strRef>
          </c:cat>
          <c:val>
            <c:numRef>
              <c:f>'Fig 4. diferenca'!$D$19:$D$24</c:f>
              <c:numCache>
                <c:formatCode>_-* #,##0_-;\-* #,##0_-;_-* "-"??_-;_-@_-</c:formatCode>
                <c:ptCount val="6"/>
                <c:pt idx="0">
                  <c:v>14160.154308032643</c:v>
                </c:pt>
                <c:pt idx="1">
                  <c:v>-93.152040694001244</c:v>
                </c:pt>
                <c:pt idx="2">
                  <c:v>20245.235952451156</c:v>
                </c:pt>
                <c:pt idx="3">
                  <c:v>-1407.4152651418019</c:v>
                </c:pt>
                <c:pt idx="4">
                  <c:v>-4991.9781299832903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C25-4895-B285-F921F4A6F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101594656"/>
        <c:axId val="1147707600"/>
      </c:barChart>
      <c:catAx>
        <c:axId val="1101594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47707600"/>
        <c:crosses val="autoZero"/>
        <c:auto val="1"/>
        <c:lblAlgn val="ctr"/>
        <c:lblOffset val="100"/>
        <c:noMultiLvlLbl val="0"/>
      </c:catAx>
      <c:valAx>
        <c:axId val="1147707600"/>
        <c:scaling>
          <c:orientation val="minMax"/>
          <c:max val="25000"/>
          <c:min val="-2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59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Proporção (%)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54A-496A-8769-45ACE6B85F32}"/>
              </c:ext>
            </c:extLst>
          </c:dPt>
          <c:dPt>
            <c:idx val="1"/>
            <c:invertIfNegative val="0"/>
            <c:bubble3D val="0"/>
            <c:spPr>
              <a:solidFill>
                <a:srgbClr val="C7A1E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54A-496A-8769-45ACE6B85F32}"/>
              </c:ext>
            </c:extLst>
          </c:dPt>
          <c:dPt>
            <c:idx val="2"/>
            <c:invertIfNegative val="0"/>
            <c:bubble3D val="0"/>
            <c:spPr>
              <a:solidFill>
                <a:srgbClr val="EADCF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54A-496A-8769-45ACE6B85F3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54A-496A-8769-45ACE6B85F3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54A-496A-8769-45ACE6B85F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4. diferenca'!$C$19:$C$24</c:f>
              <c:strCache>
                <c:ptCount val="5"/>
                <c:pt idx="0">
                  <c:v>Formação Florestal</c:v>
                </c:pt>
                <c:pt idx="1">
                  <c:v>Formação Savânica</c:v>
                </c:pt>
                <c:pt idx="2">
                  <c:v>Formação Campestre</c:v>
                </c:pt>
                <c:pt idx="3">
                  <c:v>Agricultura</c:v>
                </c:pt>
                <c:pt idx="4">
                  <c:v>Pastagem</c:v>
                </c:pt>
              </c:strCache>
            </c:strRef>
          </c:cat>
          <c:val>
            <c:numRef>
              <c:f>'Fig 4. diferenca'!$E$19:$E$24</c:f>
              <c:numCache>
                <c:formatCode>0%</c:formatCode>
                <c:ptCount val="6"/>
                <c:pt idx="0">
                  <c:v>1.2084187558912027</c:v>
                </c:pt>
                <c:pt idx="1">
                  <c:v>-5.8931624803250017E-2</c:v>
                </c:pt>
                <c:pt idx="2">
                  <c:v>1.5301515283916443</c:v>
                </c:pt>
                <c:pt idx="3">
                  <c:v>-0.49685989124619673</c:v>
                </c:pt>
                <c:pt idx="4">
                  <c:v>-0.1019673770367172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54A-496A-8769-45ACE6B85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318692304"/>
        <c:axId val="1318829424"/>
      </c:barChart>
      <c:catAx>
        <c:axId val="13186923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18829424"/>
        <c:crossesAt val="0"/>
        <c:auto val="1"/>
        <c:lblAlgn val="ctr"/>
        <c:lblOffset val="100"/>
        <c:noMultiLvlLbl val="0"/>
      </c:catAx>
      <c:valAx>
        <c:axId val="1318829424"/>
        <c:scaling>
          <c:orientation val="minMax"/>
          <c:max val="1.6"/>
          <c:min val="-1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8692304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Proporção (%)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24-40ED-95AE-FE423FB774A8}"/>
              </c:ext>
            </c:extLst>
          </c:dPt>
          <c:dPt>
            <c:idx val="1"/>
            <c:invertIfNegative val="0"/>
            <c:bubble3D val="0"/>
            <c:spPr>
              <a:solidFill>
                <a:srgbClr val="C7A1E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24-40ED-95AE-FE423FB774A8}"/>
              </c:ext>
            </c:extLst>
          </c:dPt>
          <c:dPt>
            <c:idx val="2"/>
            <c:invertIfNegative val="0"/>
            <c:bubble3D val="0"/>
            <c:spPr>
              <a:solidFill>
                <a:srgbClr val="EADCF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24-40ED-95AE-FE423FB774A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24-40ED-95AE-FE423FB774A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324-40ED-95AE-FE423FB774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4. diferenca'!$C$19:$C$24</c:f>
              <c:strCache>
                <c:ptCount val="5"/>
                <c:pt idx="0">
                  <c:v>Formação Florestal</c:v>
                </c:pt>
                <c:pt idx="1">
                  <c:v>Formação Savânica</c:v>
                </c:pt>
                <c:pt idx="2">
                  <c:v>Formação Campestre</c:v>
                </c:pt>
                <c:pt idx="3">
                  <c:v>Agricultura</c:v>
                </c:pt>
                <c:pt idx="4">
                  <c:v>Pastagem</c:v>
                </c:pt>
              </c:strCache>
            </c:strRef>
          </c:cat>
          <c:val>
            <c:numRef>
              <c:f>'Fig 4. diferenca'!$E$19:$E$24</c:f>
              <c:numCache>
                <c:formatCode>0%</c:formatCode>
                <c:ptCount val="6"/>
                <c:pt idx="0">
                  <c:v>1.2084187558912027</c:v>
                </c:pt>
                <c:pt idx="1">
                  <c:v>-5.8931624803250017E-2</c:v>
                </c:pt>
                <c:pt idx="2">
                  <c:v>1.5301515283916443</c:v>
                </c:pt>
                <c:pt idx="3">
                  <c:v>-0.49685989124619673</c:v>
                </c:pt>
                <c:pt idx="4">
                  <c:v>-0.1019673770367172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324-40ED-95AE-FE423FB77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318692304"/>
        <c:axId val="1318829424"/>
      </c:barChart>
      <c:catAx>
        <c:axId val="13186923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18829424"/>
        <c:crossesAt val="0"/>
        <c:auto val="1"/>
        <c:lblAlgn val="ctr"/>
        <c:lblOffset val="100"/>
        <c:noMultiLvlLbl val="0"/>
      </c:catAx>
      <c:valAx>
        <c:axId val="1318829424"/>
        <c:scaling>
          <c:orientation val="minMax"/>
          <c:max val="0.8"/>
          <c:min val="-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8692304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09514435695537"/>
          <c:y val="5.0925925925925923E-2"/>
          <c:w val="0.78834930008748905"/>
          <c:h val="0.804797589008765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 6. Analise Fundiaria'!$C$17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6. Analise Fundiaria'!$B$18:$B$24</c:f>
              <c:strCache>
                <c:ptCount val="7"/>
                <c:pt idx="0">
                  <c:v>TI</c:v>
                </c:pt>
                <c:pt idx="1">
                  <c:v>UC</c:v>
                </c:pt>
                <c:pt idx="2">
                  <c:v>QU</c:v>
                </c:pt>
                <c:pt idx="3">
                  <c:v>PA</c:v>
                </c:pt>
                <c:pt idx="4">
                  <c:v>IR</c:v>
                </c:pt>
                <c:pt idx="5">
                  <c:v>FPND</c:v>
                </c:pt>
                <c:pt idx="6">
                  <c:v>OTP</c:v>
                </c:pt>
              </c:strCache>
            </c:strRef>
          </c:cat>
          <c:val>
            <c:numRef>
              <c:f>'Fig 6. Analise Fundiaria'!$C$18:$C$24</c:f>
              <c:numCache>
                <c:formatCode>_-* #,##0_-;\-* #,##0_-;_-* "-"??_-;_-@_-</c:formatCode>
                <c:ptCount val="7"/>
                <c:pt idx="0">
                  <c:v>10536.621162764055</c:v>
                </c:pt>
                <c:pt idx="1">
                  <c:v>4050.4535419904814</c:v>
                </c:pt>
                <c:pt idx="2">
                  <c:v>60.175092738830585</c:v>
                </c:pt>
                <c:pt idx="3">
                  <c:v>5475.7916775666081</c:v>
                </c:pt>
                <c:pt idx="4">
                  <c:v>42933.922094242596</c:v>
                </c:pt>
                <c:pt idx="5">
                  <c:v>11010.663604599529</c:v>
                </c:pt>
                <c:pt idx="6">
                  <c:v>4939.1726844616014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1-43F8-88EE-5AC8677A782F}"/>
            </c:ext>
          </c:extLst>
        </c:ser>
        <c:ser>
          <c:idx val="1"/>
          <c:order val="1"/>
          <c:tx>
            <c:strRef>
              <c:f>'Fig 6. Analise Fundiaria'!$D$17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AC75D5"/>
            </a:solidFill>
            <a:ln>
              <a:noFill/>
            </a:ln>
            <a:effectLst/>
          </c:spPr>
          <c:invertIfNegative val="0"/>
          <c:cat>
            <c:strRef>
              <c:f>'Fig 6. Analise Fundiaria'!$B$18:$B$24</c:f>
              <c:strCache>
                <c:ptCount val="7"/>
                <c:pt idx="0">
                  <c:v>TI</c:v>
                </c:pt>
                <c:pt idx="1">
                  <c:v>UC</c:v>
                </c:pt>
                <c:pt idx="2">
                  <c:v>QU</c:v>
                </c:pt>
                <c:pt idx="3">
                  <c:v>PA</c:v>
                </c:pt>
                <c:pt idx="4">
                  <c:v>IR</c:v>
                </c:pt>
                <c:pt idx="5">
                  <c:v>FPND</c:v>
                </c:pt>
                <c:pt idx="6">
                  <c:v>OTP</c:v>
                </c:pt>
              </c:strCache>
            </c:strRef>
          </c:cat>
          <c:val>
            <c:numRef>
              <c:f>'Fig 6. Analise Fundiaria'!$D$18:$D$24</c:f>
              <c:numCache>
                <c:formatCode>_-* #,##0_-;\-* #,##0_-;_-* "-"??_-;_-@_-</c:formatCode>
                <c:ptCount val="7"/>
                <c:pt idx="0">
                  <c:v>19143.469638329268</c:v>
                </c:pt>
                <c:pt idx="1">
                  <c:v>7485.5539610578526</c:v>
                </c:pt>
                <c:pt idx="2">
                  <c:v>220.68372423217698</c:v>
                </c:pt>
                <c:pt idx="3">
                  <c:v>8723.8044131157712</c:v>
                </c:pt>
                <c:pt idx="4">
                  <c:v>49202.734914632092</c:v>
                </c:pt>
                <c:pt idx="5">
                  <c:v>13963.113840522146</c:v>
                </c:pt>
                <c:pt idx="6">
                  <c:v>8832.6701109309397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1-43F8-88EE-5AC8677A7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773552"/>
        <c:axId val="129029504"/>
      </c:barChart>
      <c:catAx>
        <c:axId val="13877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029504"/>
        <c:crosses val="autoZero"/>
        <c:auto val="1"/>
        <c:lblAlgn val="ctr"/>
        <c:lblOffset val="100"/>
        <c:noMultiLvlLbl val="0"/>
      </c:catAx>
      <c:valAx>
        <c:axId val="12902950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Área</a:t>
                </a:r>
                <a:r>
                  <a:rPr lang="pt-BR" baseline="0"/>
                  <a:t> queimada (km2)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77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063888888888889"/>
          <c:y val="5.6133712452610049E-2"/>
          <c:w val="0.18613129732143807"/>
          <c:h val="0.115293492341526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2023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808139184745051"/>
          <c:y val="0.23666893342877598"/>
          <c:w val="0.4383721630509898"/>
          <c:h val="0.5705479599141016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AC75D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79-4D3D-A94A-1E0B1692E2D2}"/>
              </c:ext>
            </c:extLst>
          </c:dPt>
          <c:dPt>
            <c:idx val="1"/>
            <c:bubble3D val="0"/>
            <c:spPr>
              <a:solidFill>
                <a:srgbClr val="C7A1E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79-4D3D-A94A-1E0B1692E2D2}"/>
              </c:ext>
            </c:extLst>
          </c:dPt>
          <c:dPt>
            <c:idx val="2"/>
            <c:bubble3D val="0"/>
            <c:spPr>
              <a:solidFill>
                <a:srgbClr val="EADCF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579-4D3D-A94A-1E0B1692E2D2}"/>
              </c:ext>
            </c:extLst>
          </c:dPt>
          <c:dPt>
            <c:idx val="3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579-4D3D-A94A-1E0B1692E2D2}"/>
              </c:ext>
            </c:extLst>
          </c:dPt>
          <c:dPt>
            <c:idx val="4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579-4D3D-A94A-1E0B1692E2D2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79-4D3D-A94A-1E0B1692E2D2}"/>
              </c:ext>
            </c:extLst>
          </c:dPt>
          <c:dPt>
            <c:idx val="6"/>
            <c:bubble3D val="0"/>
            <c:spPr>
              <a:solidFill>
                <a:srgbClr val="954EC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79-4D3D-A94A-1E0B1692E2D2}"/>
              </c:ext>
            </c:extLst>
          </c:dPt>
          <c:dLbls>
            <c:dLbl>
              <c:idx val="0"/>
              <c:layout>
                <c:manualLayout>
                  <c:x val="9.0803267927664286E-2"/>
                  <c:y val="-8.181818181818185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579-4D3D-A94A-1E0B1692E2D2}"/>
                </c:ext>
              </c:extLst>
            </c:dLbl>
            <c:dLbl>
              <c:idx val="1"/>
              <c:layout>
                <c:manualLayout>
                  <c:x val="0.10477300145499725"/>
                  <c:y val="2.727272727272718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6579-4D3D-A94A-1E0B1692E2D2}"/>
                </c:ext>
              </c:extLst>
            </c:dLbl>
            <c:dLbl>
              <c:idx val="2"/>
              <c:layout>
                <c:manualLayout>
                  <c:x val="0.10477300145499725"/>
                  <c:y val="8.63636363636363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6579-4D3D-A94A-1E0B1692E2D2}"/>
                </c:ext>
              </c:extLst>
            </c:dLbl>
            <c:dLbl>
              <c:idx val="3"/>
              <c:layout>
                <c:manualLayout>
                  <c:x val="-6.7964669892456087E-2"/>
                  <c:y val="7.59892542843909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6579-4D3D-A94A-1E0B1692E2D2}"/>
                </c:ext>
              </c:extLst>
            </c:dLbl>
            <c:dLbl>
              <c:idx val="4"/>
              <c:layout>
                <c:manualLayout>
                  <c:x val="-7.0937327210722378E-2"/>
                  <c:y val="7.695192218619731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6579-4D3D-A94A-1E0B1692E2D2}"/>
                </c:ext>
              </c:extLst>
            </c:dLbl>
            <c:dLbl>
              <c:idx val="5"/>
              <c:layout>
                <c:manualLayout>
                  <c:x val="-0.15677196321343065"/>
                  <c:y val="-7.299453450671607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6579-4D3D-A94A-1E0B1692E2D2}"/>
                </c:ext>
              </c:extLst>
            </c:dLbl>
            <c:dLbl>
              <c:idx val="6"/>
              <c:layout>
                <c:manualLayout>
                  <c:x val="-4.5401633963832143E-2"/>
                  <c:y val="-0.1227272727272727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6579-4D3D-A94A-1E0B1692E2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'Fig 6. Analise Fundiaria'!$B$18:$B$24</c:f>
              <c:strCache>
                <c:ptCount val="7"/>
                <c:pt idx="0">
                  <c:v>TI</c:v>
                </c:pt>
                <c:pt idx="1">
                  <c:v>UC</c:v>
                </c:pt>
                <c:pt idx="2">
                  <c:v>QU</c:v>
                </c:pt>
                <c:pt idx="3">
                  <c:v>PA</c:v>
                </c:pt>
                <c:pt idx="4">
                  <c:v>IR</c:v>
                </c:pt>
                <c:pt idx="5">
                  <c:v>FPND</c:v>
                </c:pt>
                <c:pt idx="6">
                  <c:v>OTP</c:v>
                </c:pt>
              </c:strCache>
            </c:strRef>
          </c:cat>
          <c:val>
            <c:numRef>
              <c:f>'Fig 6. Analise Fundiaria'!$H$18:$H$24</c:f>
              <c:numCache>
                <c:formatCode>0%</c:formatCode>
                <c:ptCount val="7"/>
                <c:pt idx="0">
                  <c:v>0.1779595451629169</c:v>
                </c:pt>
                <c:pt idx="1">
                  <c:v>6.9586433565581515E-2</c:v>
                </c:pt>
                <c:pt idx="2">
                  <c:v>2.0514972432470868E-3</c:v>
                </c:pt>
                <c:pt idx="3">
                  <c:v>8.1097329521704287E-2</c:v>
                </c:pt>
                <c:pt idx="4">
                  <c:v>0.45739338226587434</c:v>
                </c:pt>
                <c:pt idx="5">
                  <c:v>0.12980245666345236</c:v>
                </c:pt>
                <c:pt idx="6">
                  <c:v>8.2109355577223542E-2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79-4D3D-A94A-1E0B1692E2D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2022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808139184745051"/>
          <c:y val="0.23666893342877598"/>
          <c:w val="0.4383721630509898"/>
          <c:h val="0.5705479599141016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AC75D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480-4BE3-ABF1-F7A0E4B24C1C}"/>
              </c:ext>
            </c:extLst>
          </c:dPt>
          <c:dPt>
            <c:idx val="1"/>
            <c:bubble3D val="0"/>
            <c:spPr>
              <a:solidFill>
                <a:srgbClr val="C7A1E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480-4BE3-ABF1-F7A0E4B24C1C}"/>
              </c:ext>
            </c:extLst>
          </c:dPt>
          <c:dPt>
            <c:idx val="2"/>
            <c:bubble3D val="0"/>
            <c:spPr>
              <a:solidFill>
                <a:srgbClr val="EADCF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480-4BE3-ABF1-F7A0E4B24C1C}"/>
              </c:ext>
            </c:extLst>
          </c:dPt>
          <c:dPt>
            <c:idx val="3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480-4BE3-ABF1-F7A0E4B24C1C}"/>
              </c:ext>
            </c:extLst>
          </c:dPt>
          <c:dPt>
            <c:idx val="4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480-4BE3-ABF1-F7A0E4B24C1C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480-4BE3-ABF1-F7A0E4B24C1C}"/>
              </c:ext>
            </c:extLst>
          </c:dPt>
          <c:dPt>
            <c:idx val="6"/>
            <c:bubble3D val="0"/>
            <c:spPr>
              <a:solidFill>
                <a:srgbClr val="954EC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480-4BE3-ABF1-F7A0E4B24C1C}"/>
              </c:ext>
            </c:extLst>
          </c:dPt>
          <c:dLbls>
            <c:dLbl>
              <c:idx val="0"/>
              <c:layout>
                <c:manualLayout>
                  <c:x val="6.6356234254831462E-2"/>
                  <c:y val="-6.818181818181813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480-4BE3-ABF1-F7A0E4B24C1C}"/>
                </c:ext>
              </c:extLst>
            </c:dLbl>
            <c:dLbl>
              <c:idx val="1"/>
              <c:layout>
                <c:manualLayout>
                  <c:x val="9.0803267927664286E-2"/>
                  <c:y val="0.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480-4BE3-ABF1-F7A0E4B24C1C}"/>
                </c:ext>
              </c:extLst>
            </c:dLbl>
            <c:dLbl>
              <c:idx val="2"/>
              <c:layout>
                <c:manualLayout>
                  <c:x val="6.6356234254831586E-2"/>
                  <c:y val="9.090909090909074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A480-4BE3-ABF1-F7A0E4B24C1C}"/>
                </c:ext>
              </c:extLst>
            </c:dLbl>
            <c:dLbl>
              <c:idx val="3"/>
              <c:layout>
                <c:manualLayout>
                  <c:x val="1.3969733527332965E-2"/>
                  <c:y val="9.090909090909091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A480-4BE3-ABF1-F7A0E4B24C1C}"/>
                </c:ext>
              </c:extLst>
            </c:dLbl>
            <c:dLbl>
              <c:idx val="4"/>
              <c:layout>
                <c:manualLayout>
                  <c:x val="-0.10477300145499728"/>
                  <c:y val="2.727272727272727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A480-4BE3-ABF1-F7A0E4B24C1C}"/>
                </c:ext>
              </c:extLst>
            </c:dLbl>
            <c:dLbl>
              <c:idx val="5"/>
              <c:layout>
                <c:manualLayout>
                  <c:x val="-8.381840116399783E-2"/>
                  <c:y val="-6.363636363636367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A480-4BE3-ABF1-F7A0E4B24C1C}"/>
                </c:ext>
              </c:extLst>
            </c:dLbl>
            <c:dLbl>
              <c:idx val="6"/>
              <c:layout>
                <c:manualLayout>
                  <c:x val="-4.8894067345665447E-2"/>
                  <c:y val="-9.545454545454547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A480-4BE3-ABF1-F7A0E4B24C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'Fig 6. Analise Fundiaria'!$B$18:$B$24</c:f>
              <c:strCache>
                <c:ptCount val="7"/>
                <c:pt idx="0">
                  <c:v>TI</c:v>
                </c:pt>
                <c:pt idx="1">
                  <c:v>UC</c:v>
                </c:pt>
                <c:pt idx="2">
                  <c:v>QU</c:v>
                </c:pt>
                <c:pt idx="3">
                  <c:v>PA</c:v>
                </c:pt>
                <c:pt idx="4">
                  <c:v>IR</c:v>
                </c:pt>
                <c:pt idx="5">
                  <c:v>FPND</c:v>
                </c:pt>
                <c:pt idx="6">
                  <c:v>OTP</c:v>
                </c:pt>
              </c:strCache>
            </c:strRef>
          </c:cat>
          <c:val>
            <c:numRef>
              <c:f>'Fig 6. Analise Fundiaria'!$G$18:$G$24</c:f>
              <c:numCache>
                <c:formatCode>0%</c:formatCode>
                <c:ptCount val="7"/>
                <c:pt idx="0">
                  <c:v>0.13336347227900841</c:v>
                </c:pt>
                <c:pt idx="1">
                  <c:v>5.1267151045881754E-2</c:v>
                </c:pt>
                <c:pt idx="2">
                  <c:v>7.6164447676284937E-4</c:v>
                </c:pt>
                <c:pt idx="3">
                  <c:v>6.9307853088381194E-2</c:v>
                </c:pt>
                <c:pt idx="4">
                  <c:v>0.54342059381231334</c:v>
                </c:pt>
                <c:pt idx="5">
                  <c:v>0.1393634930707035</c:v>
                </c:pt>
                <c:pt idx="6">
                  <c:v>6.2515792226948905E-2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480-4BE3-ABF1-F7A0E4B24C1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Alerta de desmatamento acumulado</a:t>
            </a:r>
          </a:p>
        </c:rich>
      </c:tx>
      <c:layout>
        <c:manualLayout>
          <c:xMode val="edge"/>
          <c:yMode val="edge"/>
          <c:x val="0.27738369775884325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'Fig1CD. Deter AMZ'!$E$1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strRef>
              <c:f>'Fig1CD. Deter AMZ'!$A$2:$A$13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'Fig1CD. Deter AMZ'!$J$2:$J$13</c:f>
              <c:numCache>
                <c:formatCode>_-* #,##0_-;\-* #,##0_-;_-* "-"??_-;_-@_-</c:formatCode>
                <c:ptCount val="12"/>
                <c:pt idx="0">
                  <c:v>430.44</c:v>
                </c:pt>
                <c:pt idx="1">
                  <c:v>629.11</c:v>
                </c:pt>
                <c:pt idx="2">
                  <c:v>941.34</c:v>
                </c:pt>
                <c:pt idx="3">
                  <c:v>1967.69</c:v>
                </c:pt>
                <c:pt idx="4">
                  <c:v>2867.33</c:v>
                </c:pt>
                <c:pt idx="5">
                  <c:v>3987.5299999999997</c:v>
                </c:pt>
                <c:pt idx="6">
                  <c:v>5474.24</c:v>
                </c:pt>
                <c:pt idx="7">
                  <c:v>7135.26</c:v>
                </c:pt>
                <c:pt idx="8">
                  <c:v>8590.02</c:v>
                </c:pt>
                <c:pt idx="9">
                  <c:v>9493.880000000001</c:v>
                </c:pt>
                <c:pt idx="10">
                  <c:v>10048.540000000001</c:v>
                </c:pt>
                <c:pt idx="11">
                  <c:v>10277.540000000001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DD-42F1-A67A-4EDC877618A3}"/>
            </c:ext>
          </c:extLst>
        </c:ser>
        <c:ser>
          <c:idx val="1"/>
          <c:order val="1"/>
          <c:tx>
            <c:strRef>
              <c:f>'Fig1CD. Deter AMZ'!$F$1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'Fig1CD. Deter AMZ'!$A$2:$A$13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'Fig1CD. Deter AMZ'!$K$2:$K$13</c:f>
              <c:numCache>
                <c:formatCode>_-* #,##0_-;\-* #,##0_-;_-* "-"??_-;_-@_-</c:formatCode>
                <c:ptCount val="12"/>
                <c:pt idx="0">
                  <c:v>167</c:v>
                </c:pt>
                <c:pt idx="1">
                  <c:v>488.97</c:v>
                </c:pt>
                <c:pt idx="2">
                  <c:v>845.11</c:v>
                </c:pt>
                <c:pt idx="3">
                  <c:v>1173.82</c:v>
                </c:pt>
                <c:pt idx="4">
                  <c:v>1986.1399999999999</c:v>
                </c:pt>
                <c:pt idx="5">
                  <c:v>2649.14</c:v>
                </c:pt>
                <c:pt idx="6">
                  <c:v>3149.0499999999997</c:v>
                </c:pt>
                <c:pt idx="7">
                  <c:v>3712.14</c:v>
                </c:pt>
                <c:pt idx="8">
                  <c:v>4341.46</c:v>
                </c:pt>
                <c:pt idx="9">
                  <c:v>4776.0200000000004</c:v>
                </c:pt>
                <c:pt idx="10">
                  <c:v>4977.1200000000008</c:v>
                </c:pt>
                <c:pt idx="11">
                  <c:v>5153.920000000001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DD-42F1-A67A-4EDC87761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4991"/>
        <c:axId val="353414991"/>
      </c:lineChart>
      <c:catAx>
        <c:axId val="1594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3414991"/>
        <c:crosses val="autoZero"/>
        <c:auto val="1"/>
        <c:lblAlgn val="ctr"/>
        <c:lblOffset val="100"/>
        <c:noMultiLvlLbl val="0"/>
      </c:catAx>
      <c:valAx>
        <c:axId val="35341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Área</a:t>
                </a:r>
                <a:r>
                  <a:rPr lang="pt-BR" baseline="0"/>
                  <a:t> de alerta desmatamento </a:t>
                </a:r>
              </a:p>
              <a:p>
                <a:pPr>
                  <a:defRPr/>
                </a:pPr>
                <a:r>
                  <a:rPr lang="pt-BR" baseline="0"/>
                  <a:t>(</a:t>
                </a:r>
                <a:r>
                  <a:rPr lang="pt-BR"/>
                  <a:t>Km</a:t>
                </a:r>
                <a:r>
                  <a:rPr lang="pt-BR" sz="800"/>
                  <a:t>2</a:t>
                </a:r>
                <a:r>
                  <a:rPr lang="pt-BR"/>
                  <a:t>)</a:t>
                </a:r>
              </a:p>
            </c:rich>
          </c:tx>
          <c:layout>
            <c:manualLayout>
              <c:xMode val="edge"/>
              <c:yMode val="edge"/>
              <c:x val="3.5181233720494795E-2"/>
              <c:y val="8.83796296296296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811618309225112E-2"/>
          <c:y val="0.8616892680081657"/>
          <c:w val="0.3242301996012457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Floresta</a:t>
            </a:r>
            <a:r>
              <a:rPr lang="pt-BR" baseline="0"/>
              <a:t> Queimada</a:t>
            </a:r>
            <a:endParaRPr lang="pt-BR"/>
          </a:p>
        </c:rich>
      </c:tx>
      <c:layout>
        <c:manualLayout>
          <c:xMode val="edge"/>
          <c:yMode val="edge"/>
          <c:x val="0.25701837270341205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 2. AMZ_AreaqueimadaTipo'!$E$1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'Fig 2. AMZ_AreaqueimadaTipo'!$A$2:$A$13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2. AMZ_AreaqueimadaTipo'!$E$2:$E$13</c:f>
              <c:numCache>
                <c:formatCode>_-* #,##0_-;\-* #,##0_-;_-* "-"??_-;_-@_-</c:formatCode>
                <c:ptCount val="12"/>
                <c:pt idx="0">
                  <c:v>98.829999999999984</c:v>
                </c:pt>
                <c:pt idx="1">
                  <c:v>175.48</c:v>
                </c:pt>
                <c:pt idx="2">
                  <c:v>73.149999999999991</c:v>
                </c:pt>
                <c:pt idx="3">
                  <c:v>90.9</c:v>
                </c:pt>
                <c:pt idx="4">
                  <c:v>151.78</c:v>
                </c:pt>
                <c:pt idx="5">
                  <c:v>230.25</c:v>
                </c:pt>
                <c:pt idx="6">
                  <c:v>53.75</c:v>
                </c:pt>
                <c:pt idx="7">
                  <c:v>2232.8199999999997</c:v>
                </c:pt>
                <c:pt idx="8">
                  <c:v>5071.67</c:v>
                </c:pt>
                <c:pt idx="9">
                  <c:v>1785.82</c:v>
                </c:pt>
                <c:pt idx="10">
                  <c:v>1337.78</c:v>
                </c:pt>
                <c:pt idx="11">
                  <c:v>415.69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DB-43CE-846D-6E05EB594EA3}"/>
            </c:ext>
          </c:extLst>
        </c:ser>
        <c:ser>
          <c:idx val="1"/>
          <c:order val="1"/>
          <c:tx>
            <c:strRef>
              <c:f>'Fig 2. AMZ_AreaqueimadaTipo'!$F$1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'Fig 2. AMZ_AreaqueimadaTipo'!$A$2:$A$13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2. AMZ_AreaqueimadaTipo'!$F$2:$F$13</c:f>
              <c:numCache>
                <c:formatCode>_-* #,##0_-;\-* #,##0_-;_-* "-"??_-;_-@_-</c:formatCode>
                <c:ptCount val="12"/>
                <c:pt idx="0">
                  <c:v>329.34870916417987</c:v>
                </c:pt>
                <c:pt idx="1">
                  <c:v>291.07534984169502</c:v>
                </c:pt>
                <c:pt idx="2">
                  <c:v>146.94251468425</c:v>
                </c:pt>
                <c:pt idx="3">
                  <c:v>140.71070693498399</c:v>
                </c:pt>
                <c:pt idx="4">
                  <c:v>61.586312256569897</c:v>
                </c:pt>
                <c:pt idx="5">
                  <c:v>136.71279200953998</c:v>
                </c:pt>
                <c:pt idx="6">
                  <c:v>514.73776674501096</c:v>
                </c:pt>
                <c:pt idx="7">
                  <c:v>2609.9159441780307</c:v>
                </c:pt>
                <c:pt idx="8">
                  <c:v>2723.9276208974502</c:v>
                </c:pt>
                <c:pt idx="9">
                  <c:v>6482.6363315928102</c:v>
                </c:pt>
                <c:pt idx="10">
                  <c:v>7845.3431069645994</c:v>
                </c:pt>
                <c:pt idx="11">
                  <c:v>4595.1371527635201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DB-43CE-846D-6E05EB594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4991"/>
        <c:axId val="353414991"/>
      </c:lineChart>
      <c:catAx>
        <c:axId val="1594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3414991"/>
        <c:crosses val="autoZero"/>
        <c:auto val="1"/>
        <c:lblAlgn val="ctr"/>
        <c:lblOffset val="100"/>
        <c:noMultiLvlLbl val="0"/>
      </c:catAx>
      <c:valAx>
        <c:axId val="35341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Área queimada mensal</a:t>
                </a:r>
                <a:r>
                  <a:rPr lang="pt-BR" baseline="0"/>
                  <a:t> </a:t>
                </a:r>
              </a:p>
              <a:p>
                <a:pPr>
                  <a:defRPr/>
                </a:pPr>
                <a:r>
                  <a:rPr lang="pt-BR" baseline="0"/>
                  <a:t>(km2)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4991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998843676009028"/>
          <c:y val="0.88020778652668419"/>
          <c:w val="0.40001148293963257"/>
          <c:h val="8.89724539681696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Foresta Queimada </a:t>
            </a:r>
            <a:r>
              <a:rPr lang="pt-BR" baseline="0"/>
              <a:t>acumulada</a:t>
            </a:r>
            <a:endParaRPr lang="pt-BR"/>
          </a:p>
        </c:rich>
      </c:tx>
      <c:layout>
        <c:manualLayout>
          <c:xMode val="edge"/>
          <c:yMode val="edge"/>
          <c:x val="0.27738369775884325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 2. AMZ_AreaqueimadaTipo'!$E$1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strRef>
              <c:f>'Fig 2. AMZ_AreaqueimadaTipo'!$A$2:$A$13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2. AMZ_AreaqueimadaTipo'!$J$2:$J$13</c:f>
              <c:numCache>
                <c:formatCode>_-* #,##0_-;\-* #,##0_-;_-* "-"??_-;_-@_-</c:formatCode>
                <c:ptCount val="12"/>
                <c:pt idx="0">
                  <c:v>98.829999999999984</c:v>
                </c:pt>
                <c:pt idx="1">
                  <c:v>274.30999999999995</c:v>
                </c:pt>
                <c:pt idx="2">
                  <c:v>347.45999999999992</c:v>
                </c:pt>
                <c:pt idx="3">
                  <c:v>438.3599999999999</c:v>
                </c:pt>
                <c:pt idx="4">
                  <c:v>590.13999999999987</c:v>
                </c:pt>
                <c:pt idx="5">
                  <c:v>820.38999999999987</c:v>
                </c:pt>
                <c:pt idx="6">
                  <c:v>874.13999999999987</c:v>
                </c:pt>
                <c:pt idx="7">
                  <c:v>3106.9599999999996</c:v>
                </c:pt>
                <c:pt idx="8">
                  <c:v>8178.6299999999992</c:v>
                </c:pt>
                <c:pt idx="9">
                  <c:v>9964.4499999999989</c:v>
                </c:pt>
                <c:pt idx="10">
                  <c:v>11302.23</c:v>
                </c:pt>
                <c:pt idx="11">
                  <c:v>11717.92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60-47A2-A5EB-702BE56A4FB0}"/>
            </c:ext>
          </c:extLst>
        </c:ser>
        <c:ser>
          <c:idx val="1"/>
          <c:order val="1"/>
          <c:tx>
            <c:strRef>
              <c:f>'Fig 2. AMZ_AreaqueimadaTipo'!$F$1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'Fig 2. AMZ_AreaqueimadaTipo'!$A$2:$A$13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2. AMZ_AreaqueimadaTipo'!$K$2:$K$13</c:f>
              <c:numCache>
                <c:formatCode>_-* #,##0_-;\-* #,##0_-;_-* "-"??_-;_-@_-</c:formatCode>
                <c:ptCount val="12"/>
                <c:pt idx="0">
                  <c:v>329.34870916417987</c:v>
                </c:pt>
                <c:pt idx="1">
                  <c:v>620.42405900587482</c:v>
                </c:pt>
                <c:pt idx="2">
                  <c:v>767.36657369012482</c:v>
                </c:pt>
                <c:pt idx="3">
                  <c:v>908.07728062510887</c:v>
                </c:pt>
                <c:pt idx="4">
                  <c:v>969.66359288167882</c:v>
                </c:pt>
                <c:pt idx="5">
                  <c:v>1106.3763848912188</c:v>
                </c:pt>
                <c:pt idx="6">
                  <c:v>1621.1141516362297</c:v>
                </c:pt>
                <c:pt idx="7">
                  <c:v>4231.0300958142607</c:v>
                </c:pt>
                <c:pt idx="8">
                  <c:v>6954.9577167117113</c:v>
                </c:pt>
                <c:pt idx="9">
                  <c:v>13437.594048304521</c:v>
                </c:pt>
                <c:pt idx="10">
                  <c:v>21282.937155269123</c:v>
                </c:pt>
                <c:pt idx="11">
                  <c:v>25878.074308032643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60-47A2-A5EB-702BE56A4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4991"/>
        <c:axId val="353414991"/>
      </c:lineChart>
      <c:catAx>
        <c:axId val="1594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3414991"/>
        <c:crosses val="autoZero"/>
        <c:auto val="1"/>
        <c:lblAlgn val="ctr"/>
        <c:lblOffset val="100"/>
        <c:noMultiLvlLbl val="0"/>
      </c:catAx>
      <c:valAx>
        <c:axId val="35341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Área</a:t>
                </a:r>
                <a:r>
                  <a:rPr lang="pt-BR" baseline="0"/>
                  <a:t> queimada acumulada </a:t>
                </a:r>
              </a:p>
              <a:p>
                <a:pPr>
                  <a:defRPr/>
                </a:pPr>
                <a:r>
                  <a:rPr lang="pt-BR" baseline="0"/>
                  <a:t>(</a:t>
                </a:r>
                <a:r>
                  <a:rPr lang="pt-BR"/>
                  <a:t>Km</a:t>
                </a:r>
                <a:r>
                  <a:rPr lang="pt-BR" sz="800"/>
                  <a:t>2</a:t>
                </a:r>
                <a:r>
                  <a:rPr lang="pt-BR"/>
                  <a:t>)</a:t>
                </a:r>
              </a:p>
            </c:rich>
          </c:tx>
          <c:layout>
            <c:manualLayout>
              <c:xMode val="edge"/>
              <c:yMode val="edge"/>
              <c:x val="3.5181233720494795E-2"/>
              <c:y val="8.83796296296296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4991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811618309225112E-2"/>
          <c:y val="0.8616892680081657"/>
          <c:w val="0.3242301996012457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Savana Queimada por mês</a:t>
            </a:r>
          </a:p>
        </c:rich>
      </c:tx>
      <c:layout>
        <c:manualLayout>
          <c:xMode val="edge"/>
          <c:yMode val="edge"/>
          <c:x val="0.25701837270341205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strRef>
              <c:f>'Fig 2. AMZ_AreaqueimadaTipo'!$A$16:$A$28</c:f>
              <c:strCache>
                <c:ptCount val="13"/>
                <c:pt idx="0">
                  <c:v>Savana (km2)</c:v>
                </c:pt>
                <c:pt idx="1">
                  <c:v>Jan</c:v>
                </c:pt>
                <c:pt idx="2">
                  <c:v>Fev</c:v>
                </c:pt>
                <c:pt idx="3">
                  <c:v>Mar</c:v>
                </c:pt>
                <c:pt idx="4">
                  <c:v>Abr</c:v>
                </c:pt>
                <c:pt idx="5">
                  <c:v>Mai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Set</c:v>
                </c:pt>
                <c:pt idx="10">
                  <c:v>Out</c:v>
                </c:pt>
                <c:pt idx="11">
                  <c:v>Nov</c:v>
                </c:pt>
                <c:pt idx="12">
                  <c:v>Dez</c:v>
                </c:pt>
              </c:strCache>
            </c:strRef>
          </c:cat>
          <c:val>
            <c:numRef>
              <c:f>'Fig 2. AMZ_AreaqueimadaTipo'!$E$17:$E$28</c:f>
              <c:numCache>
                <c:formatCode>_-* #,##0_-;\-* #,##0_-;_-* "-"??_-;_-@_-</c:formatCode>
                <c:ptCount val="12"/>
                <c:pt idx="0">
                  <c:v>25.82</c:v>
                </c:pt>
                <c:pt idx="1">
                  <c:v>38.1</c:v>
                </c:pt>
                <c:pt idx="2">
                  <c:v>3.8</c:v>
                </c:pt>
                <c:pt idx="3">
                  <c:v>46.83</c:v>
                </c:pt>
                <c:pt idx="4">
                  <c:v>88.04</c:v>
                </c:pt>
                <c:pt idx="5">
                  <c:v>171.86</c:v>
                </c:pt>
                <c:pt idx="6">
                  <c:v>141.69</c:v>
                </c:pt>
                <c:pt idx="7">
                  <c:v>421.06</c:v>
                </c:pt>
                <c:pt idx="8">
                  <c:v>374.53</c:v>
                </c:pt>
                <c:pt idx="9">
                  <c:v>201.09</c:v>
                </c:pt>
                <c:pt idx="10">
                  <c:v>59.22</c:v>
                </c:pt>
                <c:pt idx="11">
                  <c:v>8.64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B3-4538-8B14-61C14FF45DEA}"/>
            </c:ext>
          </c:extLst>
        </c:ser>
        <c:ser>
          <c:idx val="1"/>
          <c:order val="1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strRef>
              <c:f>'Fig 2. AMZ_AreaqueimadaTipo'!$A$16:$A$28</c:f>
              <c:strCache>
                <c:ptCount val="13"/>
                <c:pt idx="0">
                  <c:v>Savana (km2)</c:v>
                </c:pt>
                <c:pt idx="1">
                  <c:v>Jan</c:v>
                </c:pt>
                <c:pt idx="2">
                  <c:v>Fev</c:v>
                </c:pt>
                <c:pt idx="3">
                  <c:v>Mar</c:v>
                </c:pt>
                <c:pt idx="4">
                  <c:v>Abr</c:v>
                </c:pt>
                <c:pt idx="5">
                  <c:v>Mai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Set</c:v>
                </c:pt>
                <c:pt idx="10">
                  <c:v>Out</c:v>
                </c:pt>
                <c:pt idx="11">
                  <c:v>Nov</c:v>
                </c:pt>
                <c:pt idx="12">
                  <c:v>Dez</c:v>
                </c:pt>
              </c:strCache>
            </c:strRef>
          </c:cat>
          <c:val>
            <c:numRef>
              <c:f>'Fig 2. AMZ_AreaqueimadaTipo'!$F$17:$F$28</c:f>
              <c:numCache>
                <c:formatCode>_-* #,##0_-;\-* #,##0_-;_-* "-"??_-;_-@_-</c:formatCode>
                <c:ptCount val="12"/>
                <c:pt idx="0">
                  <c:v>10.49546477078</c:v>
                </c:pt>
                <c:pt idx="1">
                  <c:v>9.2191470872099899</c:v>
                </c:pt>
                <c:pt idx="2">
                  <c:v>0.85402462683199898</c:v>
                </c:pt>
                <c:pt idx="3">
                  <c:v>3.3405640817400002</c:v>
                </c:pt>
                <c:pt idx="4">
                  <c:v>9.0255926883399997</c:v>
                </c:pt>
                <c:pt idx="5">
                  <c:v>55.289046316592902</c:v>
                </c:pt>
                <c:pt idx="6">
                  <c:v>62.695050195305903</c:v>
                </c:pt>
                <c:pt idx="7">
                  <c:v>346.4222765252</c:v>
                </c:pt>
                <c:pt idx="8">
                  <c:v>337.210894263699</c:v>
                </c:pt>
                <c:pt idx="9">
                  <c:v>378.12060735569997</c:v>
                </c:pt>
                <c:pt idx="10">
                  <c:v>212.64100953399901</c:v>
                </c:pt>
                <c:pt idx="11">
                  <c:v>62.214281860599897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3-4538-8B14-61C14FF45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4991"/>
        <c:axId val="353414991"/>
      </c:lineChart>
      <c:catAx>
        <c:axId val="1594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3414991"/>
        <c:crosses val="autoZero"/>
        <c:auto val="1"/>
        <c:lblAlgn val="ctr"/>
        <c:lblOffset val="100"/>
        <c:noMultiLvlLbl val="0"/>
      </c:catAx>
      <c:valAx>
        <c:axId val="35341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Área queimada mensal</a:t>
                </a:r>
                <a:r>
                  <a:rPr lang="pt-BR" baseline="0"/>
                  <a:t> </a:t>
                </a:r>
              </a:p>
              <a:p>
                <a:pPr>
                  <a:defRPr/>
                </a:pPr>
                <a:r>
                  <a:rPr lang="pt-BR" baseline="0"/>
                  <a:t>(km2)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4991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998843676009028"/>
          <c:y val="0.88020778652668419"/>
          <c:w val="0.40001148293963257"/>
          <c:h val="8.89724539681696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Savana queimada </a:t>
            </a:r>
            <a:r>
              <a:rPr lang="pt-BR" baseline="0"/>
              <a:t>acumulada</a:t>
            </a:r>
            <a:endParaRPr lang="pt-BR"/>
          </a:p>
        </c:rich>
      </c:tx>
      <c:layout>
        <c:manualLayout>
          <c:xMode val="edge"/>
          <c:yMode val="edge"/>
          <c:x val="0.27738369775884325"/>
          <c:y val="1.851851851851851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'Fig 2. AMZ_AreaqueimadaTipo'!$E$1</c:f>
              <c:strCache>
                <c:ptCount val="1"/>
                <c:pt idx="0">
                  <c:v>2022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cat>
            <c:strRef>
              <c:f>'Fig 2. AMZ_AreaqueimadaTipo'!$A$2:$A$13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2. AMZ_AreaqueimadaTipo'!$J$17:$J$28</c:f>
              <c:numCache>
                <c:formatCode>_-* #,##0_-;\-* #,##0_-;_-* "-"??_-;_-@_-</c:formatCode>
                <c:ptCount val="12"/>
                <c:pt idx="0">
                  <c:v>25.82</c:v>
                </c:pt>
                <c:pt idx="1">
                  <c:v>63.92</c:v>
                </c:pt>
                <c:pt idx="2">
                  <c:v>67.72</c:v>
                </c:pt>
                <c:pt idx="3">
                  <c:v>114.55</c:v>
                </c:pt>
                <c:pt idx="4">
                  <c:v>202.59</c:v>
                </c:pt>
                <c:pt idx="5">
                  <c:v>374.45000000000005</c:v>
                </c:pt>
                <c:pt idx="6">
                  <c:v>516.1400000000001</c:v>
                </c:pt>
                <c:pt idx="7">
                  <c:v>937.2</c:v>
                </c:pt>
                <c:pt idx="8">
                  <c:v>1311.73</c:v>
                </c:pt>
                <c:pt idx="9">
                  <c:v>1512.82</c:v>
                </c:pt>
                <c:pt idx="10">
                  <c:v>1572.04</c:v>
                </c:pt>
                <c:pt idx="11">
                  <c:v>1580.68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4D-4791-88A4-5639D2C4806E}"/>
            </c:ext>
          </c:extLst>
        </c:ser>
        <c:ser>
          <c:idx val="3"/>
          <c:order val="1"/>
          <c:tx>
            <c:strRef>
              <c:f>'Fig 2. AMZ_AreaqueimadaTipo'!$F$1</c:f>
              <c:strCache>
                <c:ptCount val="1"/>
                <c:pt idx="0">
                  <c:v>2023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cat>
            <c:strRef>
              <c:f>'Fig 2. AMZ_AreaqueimadaTipo'!$A$2:$A$13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2. AMZ_AreaqueimadaTipo'!$K$17:$K$28</c:f>
              <c:numCache>
                <c:formatCode>_-* #,##0_-;\-* #,##0_-;_-* "-"??_-;_-@_-</c:formatCode>
                <c:ptCount val="12"/>
                <c:pt idx="0">
                  <c:v>10.49546477078</c:v>
                </c:pt>
                <c:pt idx="1">
                  <c:v>19.71461185798999</c:v>
                </c:pt>
                <c:pt idx="2">
                  <c:v>20.56863648482199</c:v>
                </c:pt>
                <c:pt idx="3">
                  <c:v>23.909200566561992</c:v>
                </c:pt>
                <c:pt idx="4">
                  <c:v>32.93479325490199</c:v>
                </c:pt>
                <c:pt idx="5">
                  <c:v>88.223839571494892</c:v>
                </c:pt>
                <c:pt idx="6">
                  <c:v>150.91888976680079</c:v>
                </c:pt>
                <c:pt idx="7">
                  <c:v>497.34116629200082</c:v>
                </c:pt>
                <c:pt idx="8">
                  <c:v>834.55206055569988</c:v>
                </c:pt>
                <c:pt idx="9">
                  <c:v>1212.6726679113999</c:v>
                </c:pt>
                <c:pt idx="10">
                  <c:v>1425.313677445399</c:v>
                </c:pt>
                <c:pt idx="11">
                  <c:v>1487.5279593059988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4D-4791-88A4-5639D2C4806E}"/>
            </c:ext>
          </c:extLst>
        </c:ser>
        <c:ser>
          <c:idx val="0"/>
          <c:order val="2"/>
          <c:tx>
            <c:strRef>
              <c:f>'Fig 2. AMZ_AreaqueimadaTipo'!$E$1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strRef>
              <c:f>'Fig 2. AMZ_AreaqueimadaTipo'!$A$2:$A$13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2. AMZ_AreaqueimadaTipo'!$J$17:$J$28</c:f>
              <c:numCache>
                <c:formatCode>_-* #,##0_-;\-* #,##0_-;_-* "-"??_-;_-@_-</c:formatCode>
                <c:ptCount val="12"/>
                <c:pt idx="0">
                  <c:v>25.82</c:v>
                </c:pt>
                <c:pt idx="1">
                  <c:v>63.92</c:v>
                </c:pt>
                <c:pt idx="2">
                  <c:v>67.72</c:v>
                </c:pt>
                <c:pt idx="3">
                  <c:v>114.55</c:v>
                </c:pt>
                <c:pt idx="4">
                  <c:v>202.59</c:v>
                </c:pt>
                <c:pt idx="5">
                  <c:v>374.45000000000005</c:v>
                </c:pt>
                <c:pt idx="6">
                  <c:v>516.1400000000001</c:v>
                </c:pt>
                <c:pt idx="7">
                  <c:v>937.2</c:v>
                </c:pt>
                <c:pt idx="8">
                  <c:v>1311.73</c:v>
                </c:pt>
                <c:pt idx="9">
                  <c:v>1512.82</c:v>
                </c:pt>
                <c:pt idx="10">
                  <c:v>1572.04</c:v>
                </c:pt>
                <c:pt idx="11">
                  <c:v>1580.68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4D-4791-88A4-5639D2C4806E}"/>
            </c:ext>
          </c:extLst>
        </c:ser>
        <c:ser>
          <c:idx val="1"/>
          <c:order val="3"/>
          <c:tx>
            <c:strRef>
              <c:f>'Fig 2. AMZ_AreaqueimadaTipo'!$F$1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strRef>
              <c:f>'Fig 2. AMZ_AreaqueimadaTipo'!$A$2:$A$13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2. AMZ_AreaqueimadaTipo'!$K$17:$K$28</c:f>
              <c:numCache>
                <c:formatCode>_-* #,##0_-;\-* #,##0_-;_-* "-"??_-;_-@_-</c:formatCode>
                <c:ptCount val="12"/>
                <c:pt idx="0">
                  <c:v>10.49546477078</c:v>
                </c:pt>
                <c:pt idx="1">
                  <c:v>19.71461185798999</c:v>
                </c:pt>
                <c:pt idx="2">
                  <c:v>20.56863648482199</c:v>
                </c:pt>
                <c:pt idx="3">
                  <c:v>23.909200566561992</c:v>
                </c:pt>
                <c:pt idx="4">
                  <c:v>32.93479325490199</c:v>
                </c:pt>
                <c:pt idx="5">
                  <c:v>88.223839571494892</c:v>
                </c:pt>
                <c:pt idx="6">
                  <c:v>150.91888976680079</c:v>
                </c:pt>
                <c:pt idx="7">
                  <c:v>497.34116629200082</c:v>
                </c:pt>
                <c:pt idx="8">
                  <c:v>834.55206055569988</c:v>
                </c:pt>
                <c:pt idx="9">
                  <c:v>1212.6726679113999</c:v>
                </c:pt>
                <c:pt idx="10">
                  <c:v>1425.313677445399</c:v>
                </c:pt>
                <c:pt idx="11">
                  <c:v>1487.5279593059988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4D-4791-88A4-5639D2C48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4991"/>
        <c:axId val="353414991"/>
      </c:lineChart>
      <c:catAx>
        <c:axId val="1594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3414991"/>
        <c:crosses val="autoZero"/>
        <c:auto val="1"/>
        <c:lblAlgn val="ctr"/>
        <c:lblOffset val="100"/>
        <c:noMultiLvlLbl val="0"/>
      </c:catAx>
      <c:valAx>
        <c:axId val="35341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Área</a:t>
                </a:r>
                <a:r>
                  <a:rPr lang="pt-BR" baseline="0"/>
                  <a:t> queimada acumulada 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aseline="0"/>
                  <a:t>(</a:t>
                </a:r>
                <a:r>
                  <a:rPr lang="pt-BR"/>
                  <a:t>Km</a:t>
                </a:r>
                <a:r>
                  <a:rPr lang="pt-BR" sz="800"/>
                  <a:t>2</a:t>
                </a:r>
                <a:r>
                  <a:rPr lang="pt-BR"/>
                  <a:t>)</a:t>
                </a:r>
              </a:p>
            </c:rich>
          </c:tx>
          <c:layout>
            <c:manualLayout>
              <c:xMode val="edge"/>
              <c:yMode val="edge"/>
              <c:x val="3.5181233720494795E-2"/>
              <c:y val="8.8379629629629641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4991"/>
        <c:crosses val="autoZero"/>
        <c:crossBetween val="between"/>
        <c:dispUnits>
          <c:builtInUnit val="hundreds"/>
        </c:dispUnits>
      </c:valAx>
    </c:plotArea>
    <c:legend>
      <c:legendPos val="b"/>
      <c:layout>
        <c:manualLayout>
          <c:xMode val="edge"/>
          <c:yMode val="edge"/>
          <c:x val="1.1811618309225112E-2"/>
          <c:y val="0.8616892680081657"/>
          <c:w val="0.3242301996012457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Área queimada  por mês</a:t>
            </a:r>
          </a:p>
        </c:rich>
      </c:tx>
      <c:layout>
        <c:manualLayout>
          <c:xMode val="edge"/>
          <c:yMode val="edge"/>
          <c:x val="0.25701837270341205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 2. AMZ_AreaqueimadaTipo'!$E$1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strRef>
              <c:f>'Fig 2. AMZ_AreaqueimadaTipo'!$A$2:$A$13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2. AMZ_AreaqueimadaTipo'!$E$32:$E$43</c:f>
              <c:numCache>
                <c:formatCode>_-* #,##0_-;\-* #,##0_-;_-* "-"??_-;_-@_-</c:formatCode>
                <c:ptCount val="12"/>
                <c:pt idx="0">
                  <c:v>2414.5</c:v>
                </c:pt>
                <c:pt idx="1">
                  <c:v>1928.0500000000002</c:v>
                </c:pt>
                <c:pt idx="2">
                  <c:v>443.87</c:v>
                </c:pt>
                <c:pt idx="3">
                  <c:v>73.509999999999991</c:v>
                </c:pt>
                <c:pt idx="4">
                  <c:v>400.55</c:v>
                </c:pt>
                <c:pt idx="5">
                  <c:v>395.39</c:v>
                </c:pt>
                <c:pt idx="6">
                  <c:v>593.91</c:v>
                </c:pt>
                <c:pt idx="7">
                  <c:v>1111.08</c:v>
                </c:pt>
                <c:pt idx="8">
                  <c:v>2064.6</c:v>
                </c:pt>
                <c:pt idx="9">
                  <c:v>2722.87</c:v>
                </c:pt>
                <c:pt idx="10">
                  <c:v>717.97</c:v>
                </c:pt>
                <c:pt idx="11">
                  <c:v>364.57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3-4024-821D-EF5D7C2DDECF}"/>
            </c:ext>
          </c:extLst>
        </c:ser>
        <c:ser>
          <c:idx val="1"/>
          <c:order val="1"/>
          <c:tx>
            <c:strRef>
              <c:f>'Fig 2. AMZ_AreaqueimadaTipo'!$F$1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'Fig 2. AMZ_AreaqueimadaTipo'!$A$2:$A$13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'Fig 2. AMZ_AreaqueimadaTipo'!$F$32:$F$43</c:f>
              <c:numCache>
                <c:formatCode>_-* #,##0_-;\-* #,##0_-;_-* "-"??_-;_-@_-</c:formatCode>
                <c:ptCount val="12"/>
                <c:pt idx="0">
                  <c:v>1262.9575609394792</c:v>
                </c:pt>
                <c:pt idx="1">
                  <c:v>1020.1449808320881</c:v>
                </c:pt>
                <c:pt idx="2">
                  <c:v>2595.7570104073602</c:v>
                </c:pt>
                <c:pt idx="3">
                  <c:v>4231.956905168</c:v>
                </c:pt>
                <c:pt idx="4">
                  <c:v>168.60641206392199</c:v>
                </c:pt>
                <c:pt idx="5">
                  <c:v>439.69465529587001</c:v>
                </c:pt>
                <c:pt idx="6">
                  <c:v>284.6941378825</c:v>
                </c:pt>
                <c:pt idx="7">
                  <c:v>1901.5100776639902</c:v>
                </c:pt>
                <c:pt idx="8">
                  <c:v>5071.8651820899904</c:v>
                </c:pt>
                <c:pt idx="9">
                  <c:v>7043.4680313899898</c:v>
                </c:pt>
                <c:pt idx="10">
                  <c:v>5744.21959362499</c:v>
                </c:pt>
                <c:pt idx="11">
                  <c:v>3711.2314050929799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3-4024-821D-EF5D7C2DD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4991"/>
        <c:axId val="353414991"/>
      </c:lineChart>
      <c:catAx>
        <c:axId val="1594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3414991"/>
        <c:crosses val="autoZero"/>
        <c:auto val="1"/>
        <c:lblAlgn val="ctr"/>
        <c:lblOffset val="100"/>
        <c:noMultiLvlLbl val="0"/>
      </c:catAx>
      <c:valAx>
        <c:axId val="35341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Área queimada mensal</a:t>
                </a:r>
                <a:r>
                  <a:rPr lang="pt-BR" baseline="0"/>
                  <a:t> </a:t>
                </a:r>
              </a:p>
              <a:p>
                <a:pPr>
                  <a:defRPr/>
                </a:pPr>
                <a:r>
                  <a:rPr lang="pt-BR" baseline="0"/>
                  <a:t>(km2)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4991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998843676009028"/>
          <c:y val="0.88020778652668419"/>
          <c:w val="0.40001148293963257"/>
          <c:h val="8.89724539681696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18" Type="http://schemas.openxmlformats.org/officeDocument/2006/relationships/chart" Target="../charts/chart2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17" Type="http://schemas.openxmlformats.org/officeDocument/2006/relationships/chart" Target="../charts/chart21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image" Target="../media/image3.png"/><Relationship Id="rId5" Type="http://schemas.openxmlformats.org/officeDocument/2006/relationships/chart" Target="../charts/chart27.xml"/><Relationship Id="rId10" Type="http://schemas.openxmlformats.org/officeDocument/2006/relationships/image" Target="../media/image2.png"/><Relationship Id="rId4" Type="http://schemas.openxmlformats.org/officeDocument/2006/relationships/chart" Target="../charts/chart26.xml"/><Relationship Id="rId9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712471</xdr:colOff>
      <xdr:row>16</xdr:row>
      <xdr:rowOff>14815</xdr:rowOff>
    </xdr:from>
    <xdr:to>
      <xdr:col>10</xdr:col>
      <xdr:colOff>975361</xdr:colOff>
      <xdr:row>29</xdr:row>
      <xdr:rowOff>178011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FD504E-580C-4DC3-9F4E-822AD7865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973668</xdr:colOff>
      <xdr:row>16</xdr:row>
      <xdr:rowOff>38309</xdr:rowOff>
    </xdr:from>
    <xdr:to>
      <xdr:col>16</xdr:col>
      <xdr:colOff>426085</xdr:colOff>
      <xdr:row>30</xdr:row>
      <xdr:rowOff>54607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1361A0-A72B-4476-9782-F61C12B6E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285962</xdr:colOff>
      <xdr:row>31</xdr:row>
      <xdr:rowOff>10371</xdr:rowOff>
    </xdr:from>
    <xdr:to>
      <xdr:col>25</xdr:col>
      <xdr:colOff>319829</xdr:colOff>
      <xdr:row>32</xdr:row>
      <xdr:rowOff>54610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BF76E7B6-36AF-41F9-BC1E-7221467C0F07}"/>
            </a:ext>
          </a:extLst>
        </xdr:cNvPr>
        <xdr:cNvSpPr/>
      </xdr:nvSpPr>
      <xdr:spPr>
        <a:xfrm>
          <a:off x="17716712" y="5630121"/>
          <a:ext cx="1261534" cy="22415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</xdr:row>
      <xdr:rowOff>0</xdr:rowOff>
    </xdr:from>
    <xdr:to>
      <xdr:col>12</xdr:col>
      <xdr:colOff>594360</xdr:colOff>
      <xdr:row>16</xdr:row>
      <xdr:rowOff>160020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A5143FC-A8B8-4E79-882A-0E9CCF620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228600</xdr:colOff>
      <xdr:row>0</xdr:row>
      <xdr:rowOff>167640</xdr:rowOff>
    </xdr:from>
    <xdr:to>
      <xdr:col>18</xdr:col>
      <xdr:colOff>243840</xdr:colOff>
      <xdr:row>16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7CF7303-019C-4A0B-91DE-6CE7F216F8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76200</xdr:colOff>
      <xdr:row>9</xdr:row>
      <xdr:rowOff>91440</xdr:rowOff>
    </xdr:from>
    <xdr:to>
      <xdr:col>12</xdr:col>
      <xdr:colOff>533400</xdr:colOff>
      <xdr:row>9</xdr:row>
      <xdr:rowOff>99060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C08778FD-C042-4998-93DF-CED1AA784413}"/>
            </a:ext>
          </a:extLst>
        </xdr:cNvPr>
        <xdr:cNvCxnSpPr/>
      </xdr:nvCxnSpPr>
      <xdr:spPr>
        <a:xfrm flipV="1">
          <a:off x="6057900" y="1737360"/>
          <a:ext cx="2895600" cy="7620"/>
        </a:xfrm>
        <a:prstGeom prst="line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297180</xdr:colOff>
      <xdr:row>3</xdr:row>
      <xdr:rowOff>91440</xdr:rowOff>
    </xdr:from>
    <xdr:to>
      <xdr:col>10</xdr:col>
      <xdr:colOff>304800</xdr:colOff>
      <xdr:row>15</xdr:row>
      <xdr:rowOff>144780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EF2AE3E7-C908-486B-BAB9-C09E7A8968EF}"/>
            </a:ext>
          </a:extLst>
        </xdr:cNvPr>
        <xdr:cNvCxnSpPr/>
      </xdr:nvCxnSpPr>
      <xdr:spPr>
        <a:xfrm>
          <a:off x="7498080" y="640080"/>
          <a:ext cx="7620" cy="2247900"/>
        </a:xfrm>
        <a:prstGeom prst="line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348615</xdr:colOff>
      <xdr:row>9</xdr:row>
      <xdr:rowOff>83820</xdr:rowOff>
    </xdr:from>
    <xdr:to>
      <xdr:col>18</xdr:col>
      <xdr:colOff>196215</xdr:colOff>
      <xdr:row>9</xdr:row>
      <xdr:rowOff>91440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8E2611FB-FCB0-425F-92B6-2AA3B8E00648}"/>
            </a:ext>
          </a:extLst>
        </xdr:cNvPr>
        <xdr:cNvCxnSpPr/>
      </xdr:nvCxnSpPr>
      <xdr:spPr>
        <a:xfrm flipV="1">
          <a:off x="9483090" y="1712595"/>
          <a:ext cx="2895600" cy="7620"/>
        </a:xfrm>
        <a:prstGeom prst="line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19</xdr:row>
      <xdr:rowOff>0</xdr:rowOff>
    </xdr:from>
    <xdr:to>
      <xdr:col>19</xdr:col>
      <xdr:colOff>548640</xdr:colOff>
      <xdr:row>34</xdr:row>
      <xdr:rowOff>167640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61CF3A0-D128-4223-8FA4-EF8EF564E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0.50238</cdr:x>
      <cdr:y>0.13589</cdr:y>
    </cdr:from>
    <cdr:to>
      <cdr:x>0.50321</cdr:x>
      <cdr:y>0.89592</cdr:y>
    </cdr:to>
    <cdr:cxnSp macro="">
      <cdr:nvCxnSpPr>
        <cdr:cNvPr id="2" name="Conector reto 1">
          <a:extLst xmlns:a="http://schemas.openxmlformats.org/drawingml/2006/main">
            <a:ext uri="{FF2B5EF4-FFF2-40B4-BE49-F238E27FC236}">
              <a16:creationId xmlns:a16="http://schemas.microsoft.com/office/drawing/2014/main" id="{2F82C120-77D1-406F-AF51-B693A6AFD005}"/>
            </a:ext>
          </a:extLst>
        </cdr:cNvPr>
        <cdr:cNvCxnSpPr/>
      </cdr:nvCxnSpPr>
      <cdr:spPr>
        <a:xfrm xmlns:a="http://schemas.openxmlformats.org/drawingml/2006/main">
          <a:off x="1538910" y="394758"/>
          <a:ext cx="2542" cy="220784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0.76643</cdr:x>
      <cdr:y>0.11529</cdr:y>
    </cdr:from>
    <cdr:to>
      <cdr:x>0.76726</cdr:x>
      <cdr:y>0.87532</cdr:y>
    </cdr:to>
    <cdr:cxnSp macro="">
      <cdr:nvCxnSpPr>
        <cdr:cNvPr id="2" name="Conector reto 1">
          <a:extLst xmlns:a="http://schemas.openxmlformats.org/drawingml/2006/main">
            <a:ext uri="{FF2B5EF4-FFF2-40B4-BE49-F238E27FC236}">
              <a16:creationId xmlns:a16="http://schemas.microsoft.com/office/drawing/2014/main" id="{2F82C120-77D1-406F-AF51-B693A6AFD005}"/>
            </a:ext>
          </a:extLst>
        </cdr:cNvPr>
        <cdr:cNvCxnSpPr/>
      </cdr:nvCxnSpPr>
      <cdr:spPr>
        <a:xfrm xmlns:a="http://schemas.openxmlformats.org/drawingml/2006/main">
          <a:off x="4625411" y="339974"/>
          <a:ext cx="5009" cy="224128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443653</xdr:colOff>
      <xdr:row>15</xdr:row>
      <xdr:rowOff>20320</xdr:rowOff>
    </xdr:from>
    <xdr:to>
      <xdr:col>16</xdr:col>
      <xdr:colOff>138853</xdr:colOff>
      <xdr:row>25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4D9112-5DD6-4201-A1B5-5E0F526CE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1007533</xdr:colOff>
      <xdr:row>25</xdr:row>
      <xdr:rowOff>149014</xdr:rowOff>
    </xdr:from>
    <xdr:to>
      <xdr:col>7</xdr:col>
      <xdr:colOff>690032</xdr:colOff>
      <xdr:row>40</xdr:row>
      <xdr:rowOff>149014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BFC1BFA-4BD5-4D67-BB01-E382E4F1E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3</xdr:col>
      <xdr:colOff>495300</xdr:colOff>
      <xdr:row>41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4EB8ED-AA8C-4DB9-B782-D30AADF99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16934</xdr:colOff>
      <xdr:row>1</xdr:row>
      <xdr:rowOff>4232</xdr:rowOff>
    </xdr:from>
    <xdr:to>
      <xdr:col>26</xdr:col>
      <xdr:colOff>8467</xdr:colOff>
      <xdr:row>16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327564F-F9C3-4D90-94F4-DA3D98DEB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</xdr:colOff>
      <xdr:row>0</xdr:row>
      <xdr:rowOff>177798</xdr:rowOff>
    </xdr:from>
    <xdr:to>
      <xdr:col>31</xdr:col>
      <xdr:colOff>601133</xdr:colOff>
      <xdr:row>16</xdr:row>
      <xdr:rowOff>8465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B91BB6A-AF02-43D1-A9FD-502589FCD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414867</xdr:colOff>
      <xdr:row>14</xdr:row>
      <xdr:rowOff>8466</xdr:rowOff>
    </xdr:from>
    <xdr:to>
      <xdr:col>25</xdr:col>
      <xdr:colOff>448734</xdr:colOff>
      <xdr:row>15</xdr:row>
      <xdr:rowOff>50800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3BF9C033-681C-416A-A51F-C51F9D48BA7E}"/>
            </a:ext>
          </a:extLst>
        </xdr:cNvPr>
        <xdr:cNvSpPr/>
      </xdr:nvSpPr>
      <xdr:spPr>
        <a:xfrm>
          <a:off x="17552247" y="2584026"/>
          <a:ext cx="1253067" cy="22521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16935</xdr:colOff>
      <xdr:row>1</xdr:row>
      <xdr:rowOff>4232</xdr:rowOff>
    </xdr:from>
    <xdr:to>
      <xdr:col>25</xdr:col>
      <xdr:colOff>16935</xdr:colOff>
      <xdr:row>13</xdr:row>
      <xdr:rowOff>169333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FF19DDC-085D-4123-B9AF-62F612EF2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25401</xdr:colOff>
      <xdr:row>0</xdr:row>
      <xdr:rowOff>187111</xdr:rowOff>
    </xdr:from>
    <xdr:to>
      <xdr:col>30</xdr:col>
      <xdr:colOff>25400</xdr:colOff>
      <xdr:row>14</xdr:row>
      <xdr:rowOff>25399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921EAC5-3F80-4C98-9AC6-E52BD3DE1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414867</xdr:colOff>
      <xdr:row>14</xdr:row>
      <xdr:rowOff>8466</xdr:rowOff>
    </xdr:from>
    <xdr:to>
      <xdr:col>25</xdr:col>
      <xdr:colOff>448734</xdr:colOff>
      <xdr:row>15</xdr:row>
      <xdr:rowOff>50800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2045679D-13C9-47D2-80A5-999C4A13232B}"/>
            </a:ext>
          </a:extLst>
        </xdr:cNvPr>
        <xdr:cNvSpPr/>
      </xdr:nvSpPr>
      <xdr:spPr>
        <a:xfrm>
          <a:off x="17551400" y="2633133"/>
          <a:ext cx="1253067" cy="2286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19</xdr:col>
      <xdr:colOff>592668</xdr:colOff>
      <xdr:row>14</xdr:row>
      <xdr:rowOff>182031</xdr:rowOff>
    </xdr:from>
    <xdr:to>
      <xdr:col>24</xdr:col>
      <xdr:colOff>592668</xdr:colOff>
      <xdr:row>27</xdr:row>
      <xdr:rowOff>152399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7E39E8E-D7D9-4824-83E1-7A7DD7FE8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601134</xdr:colOff>
      <xdr:row>14</xdr:row>
      <xdr:rowOff>170177</xdr:rowOff>
    </xdr:from>
    <xdr:to>
      <xdr:col>29</xdr:col>
      <xdr:colOff>601133</xdr:colOff>
      <xdr:row>27</xdr:row>
      <xdr:rowOff>194732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214AE97-D980-49A8-8861-0B0C75FE5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592667</xdr:colOff>
      <xdr:row>30</xdr:row>
      <xdr:rowOff>45720</xdr:rowOff>
    </xdr:from>
    <xdr:to>
      <xdr:col>24</xdr:col>
      <xdr:colOff>592667</xdr:colOff>
      <xdr:row>43</xdr:row>
      <xdr:rowOff>16088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7C42A7D-6AEB-4D39-B8BD-4CCEB4BB8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8466</xdr:colOff>
      <xdr:row>30</xdr:row>
      <xdr:rowOff>0</xdr:rowOff>
    </xdr:from>
    <xdr:to>
      <xdr:col>30</xdr:col>
      <xdr:colOff>8465</xdr:colOff>
      <xdr:row>43</xdr:row>
      <xdr:rowOff>24555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BD2FF5E-4C8F-43D3-B455-F5E8F9A41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45</xdr:row>
      <xdr:rowOff>11854</xdr:rowOff>
    </xdr:from>
    <xdr:to>
      <xdr:col>25</xdr:col>
      <xdr:colOff>0</xdr:colOff>
      <xdr:row>57</xdr:row>
      <xdr:rowOff>176955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2016EFA-7BED-4D9D-ACE3-5FA4AB146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8466</xdr:colOff>
      <xdr:row>45</xdr:row>
      <xdr:rowOff>0</xdr:rowOff>
    </xdr:from>
    <xdr:to>
      <xdr:col>30</xdr:col>
      <xdr:colOff>8465</xdr:colOff>
      <xdr:row>58</xdr:row>
      <xdr:rowOff>24555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BF70874-D017-48A4-913E-09179B3A4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60</xdr:row>
      <xdr:rowOff>11854</xdr:rowOff>
    </xdr:from>
    <xdr:to>
      <xdr:col>25</xdr:col>
      <xdr:colOff>0</xdr:colOff>
      <xdr:row>72</xdr:row>
      <xdr:rowOff>176955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5332266-AEB6-4DFF-B614-5ADC1D5F7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8466</xdr:colOff>
      <xdr:row>60</xdr:row>
      <xdr:rowOff>0</xdr:rowOff>
    </xdr:from>
    <xdr:to>
      <xdr:col>30</xdr:col>
      <xdr:colOff>8465</xdr:colOff>
      <xdr:row>73</xdr:row>
      <xdr:rowOff>24555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8F87410-2CC3-4847-80F1-EFD325640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0</xdr:colOff>
      <xdr:row>90</xdr:row>
      <xdr:rowOff>11854</xdr:rowOff>
    </xdr:from>
    <xdr:to>
      <xdr:col>25</xdr:col>
      <xdr:colOff>0</xdr:colOff>
      <xdr:row>102</xdr:row>
      <xdr:rowOff>176955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2B405451-9554-4D2B-AE3F-908F0005E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8466</xdr:colOff>
      <xdr:row>90</xdr:row>
      <xdr:rowOff>0</xdr:rowOff>
    </xdr:from>
    <xdr:to>
      <xdr:col>30</xdr:col>
      <xdr:colOff>8465</xdr:colOff>
      <xdr:row>103</xdr:row>
      <xdr:rowOff>24555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1CBFE3A0-17D3-47F4-824A-48AEF3C0D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0</xdr:colOff>
      <xdr:row>2</xdr:row>
      <xdr:rowOff>0</xdr:rowOff>
    </xdr:from>
    <xdr:to>
      <xdr:col>36</xdr:col>
      <xdr:colOff>609599</xdr:colOff>
      <xdr:row>15</xdr:row>
      <xdr:rowOff>24555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2C5F4349-3542-4679-ADF4-F26EADD47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601133</xdr:colOff>
      <xdr:row>2</xdr:row>
      <xdr:rowOff>0</xdr:rowOff>
    </xdr:from>
    <xdr:to>
      <xdr:col>41</xdr:col>
      <xdr:colOff>601132</xdr:colOff>
      <xdr:row>15</xdr:row>
      <xdr:rowOff>16935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61BB47E4-0FEC-4896-8944-7F0612E98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41</xdr:col>
      <xdr:colOff>601134</xdr:colOff>
      <xdr:row>2</xdr:row>
      <xdr:rowOff>0</xdr:rowOff>
    </xdr:from>
    <xdr:to>
      <xdr:col>46</xdr:col>
      <xdr:colOff>601133</xdr:colOff>
      <xdr:row>15</xdr:row>
      <xdr:rowOff>24555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9BE727CE-5DDE-4A35-A5C5-7011C33C7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32</xdr:col>
      <xdr:colOff>0</xdr:colOff>
      <xdr:row>16</xdr:row>
      <xdr:rowOff>0</xdr:rowOff>
    </xdr:from>
    <xdr:to>
      <xdr:col>36</xdr:col>
      <xdr:colOff>609599</xdr:colOff>
      <xdr:row>29</xdr:row>
      <xdr:rowOff>33021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4754835F-F574-4D16-8EC5-5E71CD563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37</xdr:col>
      <xdr:colOff>0</xdr:colOff>
      <xdr:row>16</xdr:row>
      <xdr:rowOff>0</xdr:rowOff>
    </xdr:from>
    <xdr:to>
      <xdr:col>41</xdr:col>
      <xdr:colOff>609599</xdr:colOff>
      <xdr:row>29</xdr:row>
      <xdr:rowOff>33021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0C10B515-6B17-44B6-AE90-9CF2DB7D8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41</xdr:col>
      <xdr:colOff>584200</xdr:colOff>
      <xdr:row>15</xdr:row>
      <xdr:rowOff>169333</xdr:rowOff>
    </xdr:from>
    <xdr:to>
      <xdr:col>46</xdr:col>
      <xdr:colOff>584199</xdr:colOff>
      <xdr:row>29</xdr:row>
      <xdr:rowOff>7621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C44D477F-5FB5-41BA-B259-45EFCF4B4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411136</xdr:colOff>
      <xdr:row>17</xdr:row>
      <xdr:rowOff>51338</xdr:rowOff>
    </xdr:from>
    <xdr:to>
      <xdr:col>22</xdr:col>
      <xdr:colOff>115162</xdr:colOff>
      <xdr:row>32</xdr:row>
      <xdr:rowOff>51338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7C03D7A-623B-438E-8F08-3F82B6461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369215</xdr:colOff>
      <xdr:row>17</xdr:row>
      <xdr:rowOff>18242</xdr:rowOff>
    </xdr:from>
    <xdr:to>
      <xdr:col>16</xdr:col>
      <xdr:colOff>397790</xdr:colOff>
      <xdr:row>32</xdr:row>
      <xdr:rowOff>18242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549E45B4-C9A8-4142-B05C-F6ECEB1B5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158773</xdr:colOff>
      <xdr:row>33</xdr:row>
      <xdr:rowOff>54131</xdr:rowOff>
    </xdr:from>
    <xdr:to>
      <xdr:col>16</xdr:col>
      <xdr:colOff>193588</xdr:colOff>
      <xdr:row>46</xdr:row>
      <xdr:rowOff>169638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A879168D-9070-4D90-83AC-54A18F589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612912</xdr:colOff>
      <xdr:row>33</xdr:row>
      <xdr:rowOff>164825</xdr:rowOff>
    </xdr:from>
    <xdr:to>
      <xdr:col>24</xdr:col>
      <xdr:colOff>281608</xdr:colOff>
      <xdr:row>47</xdr:row>
      <xdr:rowOff>91938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D061D499-8D4B-46B8-B698-383B86286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705680</xdr:colOff>
      <xdr:row>48</xdr:row>
      <xdr:rowOff>20706</xdr:rowOff>
    </xdr:from>
    <xdr:to>
      <xdr:col>13</xdr:col>
      <xdr:colOff>0</xdr:colOff>
      <xdr:row>63</xdr:row>
      <xdr:rowOff>51766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5DC90B-D344-4476-93D3-7C771C299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71258</xdr:colOff>
      <xdr:row>48</xdr:row>
      <xdr:rowOff>56294</xdr:rowOff>
    </xdr:from>
    <xdr:to>
      <xdr:col>17</xdr:col>
      <xdr:colOff>349250</xdr:colOff>
      <xdr:row>63</xdr:row>
      <xdr:rowOff>97155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1E20EAB-6051-4C8D-AF94-45AF05598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682625</xdr:colOff>
      <xdr:row>65</xdr:row>
      <xdr:rowOff>7937</xdr:rowOff>
    </xdr:from>
    <xdr:to>
      <xdr:col>12</xdr:col>
      <xdr:colOff>595752</xdr:colOff>
      <xdr:row>80</xdr:row>
      <xdr:rowOff>46618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9176B81-7565-48BF-85EB-3AAAD6515D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65</xdr:row>
      <xdr:rowOff>7938</xdr:rowOff>
    </xdr:from>
    <xdr:to>
      <xdr:col>17</xdr:col>
      <xdr:colOff>289422</xdr:colOff>
      <xdr:row>80</xdr:row>
      <xdr:rowOff>37370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61E1F3A-9535-4DE3-BC13-2A2DA0F79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10</xdr:col>
      <xdr:colOff>127000</xdr:colOff>
      <xdr:row>79</xdr:row>
      <xdr:rowOff>169333</xdr:rowOff>
    </xdr:from>
    <xdr:to>
      <xdr:col>12</xdr:col>
      <xdr:colOff>106464</xdr:colOff>
      <xdr:row>81</xdr:row>
      <xdr:rowOff>5743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B53A16BA-A363-79D1-F101-3FAAAD9F8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128000" y="14742583"/>
          <a:ext cx="1482297" cy="196243"/>
        </a:xfrm>
        <a:prstGeom prst="rect">
          <a:avLst/>
        </a:prstGeom>
      </xdr:spPr>
    </xdr:pic>
    <xdr:clientData/>
  </xdr:twoCellAnchor>
  <xdr:twoCellAnchor editAs="oneCell">
    <xdr:from>
      <xdr:col>14</xdr:col>
      <xdr:colOff>63500</xdr:colOff>
      <xdr:row>79</xdr:row>
      <xdr:rowOff>148167</xdr:rowOff>
    </xdr:from>
    <xdr:to>
      <xdr:col>16</xdr:col>
      <xdr:colOff>41867</xdr:colOff>
      <xdr:row>80</xdr:row>
      <xdr:rowOff>175924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7A115BD8-A636-2907-BB15-8960BF9C3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795000" y="14721417"/>
          <a:ext cx="1206034" cy="207674"/>
        </a:xfrm>
        <a:prstGeom prst="rect">
          <a:avLst/>
        </a:prstGeom>
      </xdr:spPr>
    </xdr:pic>
    <xdr:clientData/>
  </xdr:twoCellAnchor>
  <xdr:twoCellAnchor editAs="oneCell">
    <xdr:from>
      <xdr:col>16</xdr:col>
      <xdr:colOff>21167</xdr:colOff>
      <xdr:row>79</xdr:row>
      <xdr:rowOff>169334</xdr:rowOff>
    </xdr:from>
    <xdr:to>
      <xdr:col>16</xdr:col>
      <xdr:colOff>478431</xdr:colOff>
      <xdr:row>81</xdr:row>
      <xdr:rowOff>1933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E0BDA8D2-C6BF-82D8-2AF5-9F2F36FFAD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980334" y="14742584"/>
          <a:ext cx="457264" cy="192432"/>
        </a:xfrm>
        <a:prstGeom prst="rect">
          <a:avLst/>
        </a:prstGeom>
      </xdr:spPr>
    </xdr:pic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0.31903</cdr:x>
      <cdr:y>0.89309</cdr:y>
    </cdr:from>
    <cdr:to>
      <cdr:x>0.80339</cdr:x>
      <cdr:y>0.97856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5B7EF176-EAFF-49F3-9ABA-3B7F2C683FF2}"/>
            </a:ext>
          </a:extLst>
        </cdr:cNvPr>
        <cdr:cNvSpPr txBox="1"/>
      </cdr:nvSpPr>
      <cdr:spPr>
        <a:xfrm xmlns:a="http://schemas.openxmlformats.org/drawingml/2006/main">
          <a:off x="1467096" y="2442047"/>
          <a:ext cx="2227384" cy="2337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200">
              <a:solidFill>
                <a:schemeClr val="tx1">
                  <a:lumMod val="65000"/>
                  <a:lumOff val="35000"/>
                </a:schemeClr>
              </a:solidFill>
            </a:rPr>
            <a:t>2022                                        2023       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0.46531</cdr:x>
      <cdr:y>0.89695</cdr:y>
    </cdr:from>
    <cdr:to>
      <cdr:x>0.94967</cdr:x>
      <cdr:y>0.98242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5B7EF176-EAFF-49F3-9ABA-3B7F2C683FF2}"/>
            </a:ext>
          </a:extLst>
        </cdr:cNvPr>
        <cdr:cNvSpPr txBox="1"/>
      </cdr:nvSpPr>
      <cdr:spPr>
        <a:xfrm xmlns:a="http://schemas.openxmlformats.org/drawingml/2006/main">
          <a:off x="1350275" y="2403215"/>
          <a:ext cx="1405562" cy="2290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200">
              <a:solidFill>
                <a:schemeClr val="tx1">
                  <a:lumMod val="65000"/>
                  <a:lumOff val="35000"/>
                </a:schemeClr>
              </a:solidFill>
            </a:rPr>
            <a:t>2022                         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0.48614</cdr:x>
      <cdr:y>0.89309</cdr:y>
    </cdr:from>
    <cdr:to>
      <cdr:x>0.6685</cdr:x>
      <cdr:y>0.97856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5B7EF176-EAFF-49F3-9ABA-3B7F2C683FF2}"/>
            </a:ext>
          </a:extLst>
        </cdr:cNvPr>
        <cdr:cNvSpPr txBox="1"/>
      </cdr:nvSpPr>
      <cdr:spPr>
        <a:xfrm xmlns:a="http://schemas.openxmlformats.org/drawingml/2006/main">
          <a:off x="1323218" y="2466995"/>
          <a:ext cx="496376" cy="2360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200">
              <a:solidFill>
                <a:schemeClr val="tx1">
                  <a:lumMod val="65000"/>
                  <a:lumOff val="35000"/>
                </a:schemeClr>
              </a:solidFill>
            </a:rPr>
            <a:t>2023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0.37141</cdr:x>
      <cdr:y>0.00286</cdr:y>
    </cdr:from>
    <cdr:to>
      <cdr:x>0.85829</cdr:x>
      <cdr:y>0.10289</cdr:y>
    </cdr:to>
    <cdr:sp macro="" textlink="">
      <cdr:nvSpPr>
        <cdr:cNvPr id="4" name="CaixaDeTexto 3">
          <a:extLst xmlns:a="http://schemas.openxmlformats.org/drawingml/2006/main">
            <a:ext uri="{FF2B5EF4-FFF2-40B4-BE49-F238E27FC236}">
              <a16:creationId xmlns:a16="http://schemas.microsoft.com/office/drawing/2014/main" id="{F3855D7C-3725-2F1E-690A-E28D0310539D}"/>
            </a:ext>
          </a:extLst>
        </cdr:cNvPr>
        <cdr:cNvSpPr txBox="1"/>
      </cdr:nvSpPr>
      <cdr:spPr>
        <a:xfrm xmlns:a="http://schemas.openxmlformats.org/drawingml/2006/main">
          <a:off x="1015823" y="7937"/>
          <a:ext cx="1331645" cy="2778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(A) Incêndios</a:t>
          </a:r>
        </a:p>
      </cdr:txBody>
    </cdr:sp>
  </cdr:relSizeAnchor>
  <cdr:relSizeAnchor xmlns:cdr="http://schemas.openxmlformats.org/drawingml/2006/chartDrawing">
    <cdr:from>
      <cdr:x>0.62367</cdr:x>
      <cdr:y>0.13841</cdr:y>
    </cdr:from>
    <cdr:to>
      <cdr:x>0.89151</cdr:x>
      <cdr:y>0.2236</cdr:y>
    </cdr:to>
    <cdr:sp macro="" textlink="">
      <cdr:nvSpPr>
        <cdr:cNvPr id="5" name="CaixaDeTexto 9">
          <a:extLst xmlns:a="http://schemas.openxmlformats.org/drawingml/2006/main">
            <a:ext uri="{FF2B5EF4-FFF2-40B4-BE49-F238E27FC236}">
              <a16:creationId xmlns:a16="http://schemas.microsoft.com/office/drawing/2014/main" id="{C5546295-E287-8698-8E16-C72B4D7F62DC}"/>
            </a:ext>
          </a:extLst>
        </cdr:cNvPr>
        <cdr:cNvSpPr txBox="1"/>
      </cdr:nvSpPr>
      <cdr:spPr>
        <a:xfrm xmlns:a="http://schemas.openxmlformats.org/drawingml/2006/main">
          <a:off x="1712384" y="378884"/>
          <a:ext cx="735394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900">
              <a:solidFill>
                <a:schemeClr val="tx1">
                  <a:lumMod val="50000"/>
                  <a:lumOff val="50000"/>
                </a:schemeClr>
              </a:solidFill>
            </a:rPr>
            <a:t>60.842 km2</a:t>
          </a:r>
        </a:p>
      </cdr:txBody>
    </cdr:sp>
  </cdr:relSizeAnchor>
  <cdr:relSizeAnchor xmlns:cdr="http://schemas.openxmlformats.org/drawingml/2006/chartDrawing">
    <cdr:from>
      <cdr:x>0.29603</cdr:x>
      <cdr:y>0.51343</cdr:y>
    </cdr:from>
    <cdr:to>
      <cdr:x>0.56387</cdr:x>
      <cdr:y>0.59862</cdr:y>
    </cdr:to>
    <cdr:sp macro="" textlink="">
      <cdr:nvSpPr>
        <cdr:cNvPr id="7" name="CaixaDeTexto 9">
          <a:extLst xmlns:a="http://schemas.openxmlformats.org/drawingml/2006/main">
            <a:ext uri="{FF2B5EF4-FFF2-40B4-BE49-F238E27FC236}">
              <a16:creationId xmlns:a16="http://schemas.microsoft.com/office/drawing/2014/main" id="{B88C84DD-881D-8A71-1CF2-0794E8DFF14A}"/>
            </a:ext>
          </a:extLst>
        </cdr:cNvPr>
        <cdr:cNvSpPr txBox="1"/>
      </cdr:nvSpPr>
      <cdr:spPr>
        <a:xfrm xmlns:a="http://schemas.openxmlformats.org/drawingml/2006/main">
          <a:off x="812800" y="1405467"/>
          <a:ext cx="735394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900">
              <a:solidFill>
                <a:schemeClr val="tx1">
                  <a:lumMod val="50000"/>
                  <a:lumOff val="50000"/>
                </a:schemeClr>
              </a:solidFill>
            </a:rPr>
            <a:t>26.529 km2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0.31462</cdr:x>
      <cdr:y>0</cdr:y>
    </cdr:from>
    <cdr:to>
      <cdr:x>0.70352</cdr:x>
      <cdr:y>0.08547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5B7EF176-EAFF-49F3-9ABA-3B7F2C683FF2}"/>
            </a:ext>
          </a:extLst>
        </cdr:cNvPr>
        <cdr:cNvSpPr txBox="1"/>
      </cdr:nvSpPr>
      <cdr:spPr>
        <a:xfrm xmlns:a="http://schemas.openxmlformats.org/drawingml/2006/main">
          <a:off x="859026" y="0"/>
          <a:ext cx="1061850" cy="2364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200">
              <a:solidFill>
                <a:schemeClr val="tx1">
                  <a:lumMod val="65000"/>
                  <a:lumOff val="35000"/>
                </a:schemeClr>
              </a:solidFill>
            </a:rPr>
            <a:t>(B)</a:t>
          </a:r>
          <a:r>
            <a:rPr lang="pt-BR" sz="1200" baseline="0">
              <a:solidFill>
                <a:schemeClr val="tx1">
                  <a:lumMod val="65000"/>
                  <a:lumOff val="35000"/>
                </a:schemeClr>
              </a:solidFill>
            </a:rPr>
            <a:t> Queimadas</a:t>
          </a:r>
          <a:endParaRPr lang="pt-BR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0.28496</cdr:x>
      <cdr:y>0.24379</cdr:y>
    </cdr:from>
    <cdr:to>
      <cdr:x>0.55326</cdr:x>
      <cdr:y>0.32933</cdr:y>
    </cdr:to>
    <cdr:sp macro="" textlink="">
      <cdr:nvSpPr>
        <cdr:cNvPr id="3" name="CaixaDeTexto 9">
          <a:extLst xmlns:a="http://schemas.openxmlformats.org/drawingml/2006/main">
            <a:ext uri="{FF2B5EF4-FFF2-40B4-BE49-F238E27FC236}">
              <a16:creationId xmlns:a16="http://schemas.microsoft.com/office/drawing/2014/main" id="{C5546295-E287-8698-8E16-C72B4D7F62DC}"/>
            </a:ext>
          </a:extLst>
        </cdr:cNvPr>
        <cdr:cNvSpPr txBox="1"/>
      </cdr:nvSpPr>
      <cdr:spPr>
        <a:xfrm xmlns:a="http://schemas.openxmlformats.org/drawingml/2006/main">
          <a:off x="781050" y="664633"/>
          <a:ext cx="735394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900" b="0">
              <a:solidFill>
                <a:schemeClr val="tx1">
                  <a:lumMod val="50000"/>
                  <a:lumOff val="50000"/>
                </a:schemeClr>
              </a:solidFill>
            </a:rPr>
            <a:t>52.476 km2</a:t>
          </a:r>
        </a:p>
      </cdr:txBody>
    </cdr:sp>
  </cdr:relSizeAnchor>
  <cdr:relSizeAnchor xmlns:cdr="http://schemas.openxmlformats.org/drawingml/2006/chartDrawing">
    <cdr:from>
      <cdr:x>0.63633</cdr:x>
      <cdr:y>0.32143</cdr:y>
    </cdr:from>
    <cdr:to>
      <cdr:x>0.90463</cdr:x>
      <cdr:y>0.40697</cdr:y>
    </cdr:to>
    <cdr:sp macro="" textlink="">
      <cdr:nvSpPr>
        <cdr:cNvPr id="4" name="CaixaDeTexto 9">
          <a:extLst xmlns:a="http://schemas.openxmlformats.org/drawingml/2006/main">
            <a:ext uri="{FF2B5EF4-FFF2-40B4-BE49-F238E27FC236}">
              <a16:creationId xmlns:a16="http://schemas.microsoft.com/office/drawing/2014/main" id="{0FF39273-D191-F3AA-500A-8E0EE4DF27AB}"/>
            </a:ext>
          </a:extLst>
        </cdr:cNvPr>
        <cdr:cNvSpPr txBox="1"/>
      </cdr:nvSpPr>
      <cdr:spPr>
        <a:xfrm xmlns:a="http://schemas.openxmlformats.org/drawingml/2006/main">
          <a:off x="1744134" y="876300"/>
          <a:ext cx="735394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900" b="0">
              <a:solidFill>
                <a:schemeClr val="tx1">
                  <a:lumMod val="50000"/>
                  <a:lumOff val="50000"/>
                </a:schemeClr>
              </a:solidFill>
            </a:rPr>
            <a:t>46.410 km2</a:t>
          </a: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A100"/>
  <sheetViews>
    <sheetView zoomScale="90" zoomScaleNormal="90" workbookViewId="0">
      <selection activeCell="F14" sqref="F14"/>
    </sheetView>
  </sheetViews>
  <sheetFormatPr defaultRowHeight="15" x14ac:dyDescent="0.25"/>
  <cols>
    <col min="1" max="1" width="16.140625" customWidth="1"/>
    <col min="2" max="5" width="12.140625" customWidth="1"/>
    <col min="6" max="6" width="16.28515625" customWidth="1"/>
    <col min="7" max="8" width="10.85546875" customWidth="1"/>
    <col min="9" max="9" width="13.7109375" customWidth="1"/>
    <col min="10" max="10" width="14.28515625" customWidth="1"/>
    <col min="11" max="11" width="16.7109375" customWidth="1"/>
  </cols>
  <sheetData>
    <row r="1" spans="1:23" ht="15.75" thickBot="1" x14ac:dyDescent="0.3">
      <c r="A1" s="1" t="s">
        <v>102</v>
      </c>
      <c r="B1" s="2">
        <v>2019</v>
      </c>
      <c r="C1" s="2">
        <v>2020</v>
      </c>
      <c r="D1" s="2">
        <v>2021</v>
      </c>
      <c r="E1" s="2">
        <v>2022</v>
      </c>
      <c r="F1" s="3">
        <v>2023</v>
      </c>
      <c r="G1" s="4" t="s">
        <v>0</v>
      </c>
      <c r="H1" s="5" t="s">
        <v>1</v>
      </c>
      <c r="I1" s="5" t="s">
        <v>2</v>
      </c>
      <c r="J1" s="1" t="s">
        <v>3</v>
      </c>
      <c r="K1" s="48" t="s">
        <v>4</v>
      </c>
      <c r="L1" s="6" t="s">
        <v>5</v>
      </c>
      <c r="M1" s="7" t="s">
        <v>6</v>
      </c>
      <c r="N1" s="7" t="s">
        <v>7</v>
      </c>
      <c r="O1" s="45" t="s">
        <v>8</v>
      </c>
      <c r="P1" s="6" t="s">
        <v>9</v>
      </c>
      <c r="Q1" s="7" t="s">
        <v>10</v>
      </c>
      <c r="R1" s="7" t="s">
        <v>28</v>
      </c>
      <c r="S1" s="8" t="s">
        <v>27</v>
      </c>
    </row>
    <row r="2" spans="1:23" x14ac:dyDescent="0.25">
      <c r="A2" s="9" t="s">
        <v>11</v>
      </c>
      <c r="B2" s="97">
        <v>4135.58</v>
      </c>
      <c r="C2" s="153">
        <v>2366.1999999999998</v>
      </c>
      <c r="D2" s="153">
        <v>1283.26</v>
      </c>
      <c r="E2" s="153">
        <v>3373.41</v>
      </c>
      <c r="F2" s="154">
        <v>2565.85</v>
      </c>
      <c r="G2" s="79">
        <f>B2</f>
        <v>4135.58</v>
      </c>
      <c r="H2" s="119">
        <f>C2</f>
        <v>2366.1999999999998</v>
      </c>
      <c r="I2" s="71">
        <f>D2</f>
        <v>1283.26</v>
      </c>
      <c r="J2" s="49">
        <f>E2</f>
        <v>3373.41</v>
      </c>
      <c r="K2" s="120">
        <f>F2</f>
        <v>2565.85</v>
      </c>
      <c r="L2" s="122">
        <f>(C2-B2)/B2</f>
        <v>-0.42784325294154635</v>
      </c>
      <c r="M2" s="122">
        <f>(D2-C2)/C2</f>
        <v>-0.45767052658270641</v>
      </c>
      <c r="N2" s="122">
        <f>(E2-D2)/D2</f>
        <v>1.6287813849103063</v>
      </c>
      <c r="O2" s="123">
        <f>(F2-E2)/E2</f>
        <v>-0.23938981623935424</v>
      </c>
      <c r="P2" s="124">
        <f>(H2-G2)/G2</f>
        <v>-0.42784325294154635</v>
      </c>
      <c r="Q2" s="125">
        <f t="shared" ref="Q2:S13" si="0">(I2-H2)/H2</f>
        <v>-0.45767052658270641</v>
      </c>
      <c r="R2" s="125">
        <f t="shared" si="0"/>
        <v>1.6287813849103063</v>
      </c>
      <c r="S2" s="126">
        <f t="shared" si="0"/>
        <v>-0.23938981623935424</v>
      </c>
      <c r="T2" s="22"/>
      <c r="U2" s="21"/>
      <c r="V2" s="21"/>
      <c r="W2" s="22"/>
    </row>
    <row r="3" spans="1:23" x14ac:dyDescent="0.25">
      <c r="A3" s="9" t="s">
        <v>12</v>
      </c>
      <c r="B3" s="97">
        <v>3281.06</v>
      </c>
      <c r="C3" s="153">
        <v>3692.3</v>
      </c>
      <c r="D3" s="153">
        <v>2348.59</v>
      </c>
      <c r="E3" s="153">
        <v>2598.69</v>
      </c>
      <c r="F3" s="154">
        <v>1684.11</v>
      </c>
      <c r="G3" s="80">
        <f t="shared" ref="G3:K13" si="1">G2+B3</f>
        <v>7416.6399999999994</v>
      </c>
      <c r="H3" s="11">
        <f t="shared" si="1"/>
        <v>6058.5</v>
      </c>
      <c r="I3" s="11">
        <f t="shared" si="1"/>
        <v>3631.8500000000004</v>
      </c>
      <c r="J3" s="11">
        <f>J2+E3</f>
        <v>5972.1</v>
      </c>
      <c r="K3" s="121">
        <f>K2+F3</f>
        <v>4249.96</v>
      </c>
      <c r="L3" s="122">
        <f t="shared" ref="L3:O13" si="2">(C3-B3)/B3</f>
        <v>0.12533754335489147</v>
      </c>
      <c r="M3" s="122">
        <f t="shared" si="2"/>
        <v>-0.3639222165046177</v>
      </c>
      <c r="N3" s="122">
        <f t="shared" si="2"/>
        <v>0.10648942557023572</v>
      </c>
      <c r="O3" s="123">
        <f t="shared" si="2"/>
        <v>-0.35193886150329595</v>
      </c>
      <c r="P3" s="124">
        <f t="shared" ref="P3:P13" si="3">(H3-G3)/G3</f>
        <v>-0.18312065841135602</v>
      </c>
      <c r="Q3" s="125">
        <f t="shared" si="0"/>
        <v>-0.40053643641165299</v>
      </c>
      <c r="R3" s="125">
        <f t="shared" si="0"/>
        <v>0.64436857249060386</v>
      </c>
      <c r="S3" s="126">
        <f t="shared" si="0"/>
        <v>-0.28836422698883146</v>
      </c>
      <c r="T3" s="22"/>
      <c r="U3" s="21"/>
      <c r="V3" s="21"/>
      <c r="W3" s="22"/>
    </row>
    <row r="4" spans="1:23" x14ac:dyDescent="0.25">
      <c r="A4" s="9" t="s">
        <v>13</v>
      </c>
      <c r="B4" s="97">
        <v>5292.37</v>
      </c>
      <c r="C4" s="153">
        <v>3767.33</v>
      </c>
      <c r="D4" s="153">
        <v>2120.4499999999998</v>
      </c>
      <c r="E4" s="153">
        <v>848.05</v>
      </c>
      <c r="F4" s="154">
        <v>3020.17</v>
      </c>
      <c r="G4" s="136">
        <f t="shared" si="1"/>
        <v>12709.009999999998</v>
      </c>
      <c r="H4" s="134">
        <f t="shared" si="1"/>
        <v>9825.83</v>
      </c>
      <c r="I4" s="134">
        <f t="shared" si="1"/>
        <v>5752.3</v>
      </c>
      <c r="J4" s="134">
        <f t="shared" si="1"/>
        <v>6820.1500000000005</v>
      </c>
      <c r="K4" s="137">
        <f t="shared" si="1"/>
        <v>7270.13</v>
      </c>
      <c r="L4" s="122">
        <f t="shared" si="2"/>
        <v>-0.28815823534635709</v>
      </c>
      <c r="M4" s="122">
        <f t="shared" si="2"/>
        <v>-0.43714779432648593</v>
      </c>
      <c r="N4" s="122">
        <f t="shared" si="2"/>
        <v>-0.6000613077412813</v>
      </c>
      <c r="O4" s="123">
        <f t="shared" si="2"/>
        <v>2.5613112434408349</v>
      </c>
      <c r="P4" s="124">
        <f t="shared" si="3"/>
        <v>-0.22686110090400424</v>
      </c>
      <c r="Q4" s="125">
        <f t="shared" si="0"/>
        <v>-0.4145736288944547</v>
      </c>
      <c r="R4" s="125">
        <f t="shared" si="0"/>
        <v>0.1856387879630757</v>
      </c>
      <c r="S4" s="126">
        <f t="shared" si="0"/>
        <v>6.5978021011268012E-2</v>
      </c>
      <c r="T4" s="22"/>
      <c r="U4" s="21"/>
      <c r="V4" s="21"/>
      <c r="W4" s="22"/>
    </row>
    <row r="5" spans="1:23" x14ac:dyDescent="0.25">
      <c r="A5" s="9" t="s">
        <v>14</v>
      </c>
      <c r="B5" s="97">
        <v>3535.91</v>
      </c>
      <c r="C5" s="153">
        <v>1211.6199999999999</v>
      </c>
      <c r="D5" s="153">
        <v>707.77</v>
      </c>
      <c r="E5" s="153">
        <v>465.9</v>
      </c>
      <c r="F5" s="154">
        <v>4700.55</v>
      </c>
      <c r="G5" s="136">
        <f t="shared" si="1"/>
        <v>16244.919999999998</v>
      </c>
      <c r="H5" s="134">
        <f t="shared" si="1"/>
        <v>11037.45</v>
      </c>
      <c r="I5" s="134">
        <f t="shared" si="1"/>
        <v>6460.07</v>
      </c>
      <c r="J5" s="134">
        <f t="shared" si="1"/>
        <v>7286.05</v>
      </c>
      <c r="K5" s="137">
        <f t="shared" si="1"/>
        <v>11970.68</v>
      </c>
      <c r="L5" s="122">
        <f t="shared" si="2"/>
        <v>-0.65733856348153663</v>
      </c>
      <c r="M5" s="122">
        <f t="shared" si="2"/>
        <v>-0.41584820323203642</v>
      </c>
      <c r="N5" s="122">
        <f t="shared" si="2"/>
        <v>-0.34173530949319697</v>
      </c>
      <c r="O5" s="123">
        <f t="shared" si="2"/>
        <v>9.089182227945912</v>
      </c>
      <c r="P5" s="124">
        <f t="shared" si="3"/>
        <v>-0.32055990426545639</v>
      </c>
      <c r="Q5" s="125">
        <f t="shared" si="0"/>
        <v>-0.41471354343621042</v>
      </c>
      <c r="R5" s="125">
        <f t="shared" si="0"/>
        <v>0.12785929564230736</v>
      </c>
      <c r="S5" s="126">
        <f t="shared" si="0"/>
        <v>0.64295880483938483</v>
      </c>
      <c r="T5" s="22"/>
      <c r="U5" s="21"/>
      <c r="V5" s="21"/>
      <c r="W5" s="22"/>
    </row>
    <row r="6" spans="1:23" x14ac:dyDescent="0.25">
      <c r="A6" s="9" t="s">
        <v>15</v>
      </c>
      <c r="B6" s="97">
        <v>1762.22</v>
      </c>
      <c r="C6" s="153">
        <v>844.48</v>
      </c>
      <c r="D6" s="153">
        <v>1445.71</v>
      </c>
      <c r="E6" s="153">
        <v>1614.01</v>
      </c>
      <c r="F6" s="154">
        <v>455.59</v>
      </c>
      <c r="G6" s="136">
        <f t="shared" si="1"/>
        <v>18007.14</v>
      </c>
      <c r="H6" s="134">
        <f t="shared" si="1"/>
        <v>11881.93</v>
      </c>
      <c r="I6" s="134">
        <f t="shared" si="1"/>
        <v>7905.78</v>
      </c>
      <c r="J6" s="134">
        <f t="shared" si="1"/>
        <v>8900.06</v>
      </c>
      <c r="K6" s="137">
        <f t="shared" si="1"/>
        <v>12426.27</v>
      </c>
      <c r="L6" s="122">
        <f t="shared" si="2"/>
        <v>-0.5207862809410857</v>
      </c>
      <c r="M6" s="122">
        <f t="shared" si="2"/>
        <v>0.7119529177718833</v>
      </c>
      <c r="N6" s="122">
        <f t="shared" si="2"/>
        <v>0.11641338857723883</v>
      </c>
      <c r="O6" s="123">
        <f t="shared" si="2"/>
        <v>-0.71772789511836987</v>
      </c>
      <c r="P6" s="124">
        <f t="shared" si="3"/>
        <v>-0.34015451648623818</v>
      </c>
      <c r="Q6" s="125">
        <f t="shared" si="0"/>
        <v>-0.33463839628747183</v>
      </c>
      <c r="R6" s="125">
        <f t="shared" si="0"/>
        <v>0.12576621155660792</v>
      </c>
      <c r="S6" s="126">
        <f t="shared" si="0"/>
        <v>0.39620069977056349</v>
      </c>
      <c r="T6" s="22"/>
      <c r="U6" s="21"/>
      <c r="V6" s="21"/>
      <c r="W6" s="22"/>
    </row>
    <row r="7" spans="1:23" x14ac:dyDescent="0.25">
      <c r="A7" s="9" t="s">
        <v>16</v>
      </c>
      <c r="B7" s="97">
        <v>1934.86</v>
      </c>
      <c r="C7" s="153">
        <v>1752.86</v>
      </c>
      <c r="D7" s="153">
        <v>2186.2600000000002</v>
      </c>
      <c r="E7" s="153">
        <v>3233.35</v>
      </c>
      <c r="F7" s="154">
        <v>1020.76</v>
      </c>
      <c r="G7" s="136">
        <f t="shared" si="1"/>
        <v>19942</v>
      </c>
      <c r="H7" s="134">
        <f t="shared" si="1"/>
        <v>13634.79</v>
      </c>
      <c r="I7" s="134">
        <f t="shared" si="1"/>
        <v>10092.040000000001</v>
      </c>
      <c r="J7" s="134">
        <f t="shared" si="1"/>
        <v>12133.41</v>
      </c>
      <c r="K7" s="137">
        <f t="shared" si="1"/>
        <v>13447.03</v>
      </c>
      <c r="L7" s="122">
        <f t="shared" si="2"/>
        <v>-9.4063653184209714E-2</v>
      </c>
      <c r="M7" s="122">
        <f t="shared" si="2"/>
        <v>0.24725306071220768</v>
      </c>
      <c r="N7" s="122">
        <f t="shared" si="2"/>
        <v>0.47894120552907687</v>
      </c>
      <c r="O7" s="123">
        <f t="shared" si="2"/>
        <v>-0.6843026582337205</v>
      </c>
      <c r="P7" s="124">
        <f t="shared" si="3"/>
        <v>-0.31627770534550192</v>
      </c>
      <c r="Q7" s="125">
        <f t="shared" si="0"/>
        <v>-0.25983165123921964</v>
      </c>
      <c r="R7" s="125">
        <f t="shared" si="0"/>
        <v>0.20227525852057648</v>
      </c>
      <c r="S7" s="126">
        <f t="shared" si="0"/>
        <v>0.10826470052524401</v>
      </c>
      <c r="T7" s="22"/>
      <c r="U7" s="21"/>
      <c r="V7" s="21"/>
      <c r="W7" s="22"/>
    </row>
    <row r="8" spans="1:23" x14ac:dyDescent="0.25">
      <c r="A8" s="9" t="s">
        <v>17</v>
      </c>
      <c r="B8" s="97">
        <v>3276.6</v>
      </c>
      <c r="C8" s="153">
        <v>3251.84</v>
      </c>
      <c r="D8" s="153">
        <v>3231.15</v>
      </c>
      <c r="E8" s="153">
        <v>2249.36</v>
      </c>
      <c r="F8" s="154">
        <v>2250.2800000000002</v>
      </c>
      <c r="G8" s="136">
        <f t="shared" si="1"/>
        <v>23218.6</v>
      </c>
      <c r="H8" s="134">
        <f t="shared" si="1"/>
        <v>16886.63</v>
      </c>
      <c r="I8" s="134">
        <f t="shared" si="1"/>
        <v>13323.19</v>
      </c>
      <c r="J8" s="134">
        <f t="shared" si="1"/>
        <v>14382.77</v>
      </c>
      <c r="K8" s="137">
        <f t="shared" si="1"/>
        <v>15697.310000000001</v>
      </c>
      <c r="L8" s="122">
        <f t="shared" si="2"/>
        <v>-7.5566135628394567E-3</v>
      </c>
      <c r="M8" s="122">
        <f t="shared" si="2"/>
        <v>-6.3625516630584694E-3</v>
      </c>
      <c r="N8" s="122">
        <f t="shared" si="2"/>
        <v>-0.30385156987450285</v>
      </c>
      <c r="O8" s="123">
        <f t="shared" si="2"/>
        <v>4.0900522815381831E-4</v>
      </c>
      <c r="P8" s="124">
        <f t="shared" si="3"/>
        <v>-0.27271110230590984</v>
      </c>
      <c r="Q8" s="125">
        <f t="shared" si="0"/>
        <v>-0.21102138200457998</v>
      </c>
      <c r="R8" s="125">
        <f t="shared" si="0"/>
        <v>7.9529001688034159E-2</v>
      </c>
      <c r="S8" s="126">
        <f t="shared" si="0"/>
        <v>9.1396858880452153E-2</v>
      </c>
      <c r="T8" s="22"/>
      <c r="U8" s="26"/>
      <c r="V8" s="26"/>
      <c r="W8" s="22"/>
    </row>
    <row r="9" spans="1:23" x14ac:dyDescent="0.25">
      <c r="A9" s="9" t="s">
        <v>18</v>
      </c>
      <c r="B9" s="97">
        <v>17267.46</v>
      </c>
      <c r="C9" s="97">
        <v>14131.63</v>
      </c>
      <c r="D9" s="153">
        <v>12285.96</v>
      </c>
      <c r="E9" s="153">
        <v>16984.16</v>
      </c>
      <c r="F9" s="154">
        <v>13156.93</v>
      </c>
      <c r="G9" s="136">
        <f t="shared" si="1"/>
        <v>40486.06</v>
      </c>
      <c r="H9" s="134">
        <f t="shared" si="1"/>
        <v>31018.260000000002</v>
      </c>
      <c r="I9" s="134">
        <f t="shared" si="1"/>
        <v>25609.15</v>
      </c>
      <c r="J9" s="134">
        <f t="shared" si="1"/>
        <v>31366.93</v>
      </c>
      <c r="K9" s="137">
        <f t="shared" si="1"/>
        <v>28854.240000000002</v>
      </c>
      <c r="L9" s="122">
        <f t="shared" si="2"/>
        <v>-0.18160343212030028</v>
      </c>
      <c r="M9" s="122">
        <f t="shared" si="2"/>
        <v>-0.13060559892949364</v>
      </c>
      <c r="N9" s="122">
        <f t="shared" si="2"/>
        <v>0.38240397982738028</v>
      </c>
      <c r="O9" s="123">
        <f t="shared" si="2"/>
        <v>-0.22534114139292138</v>
      </c>
      <c r="P9" s="124">
        <f t="shared" si="3"/>
        <v>-0.23385333124537178</v>
      </c>
      <c r="Q9" s="125">
        <f t="shared" si="0"/>
        <v>-0.17438470114055399</v>
      </c>
      <c r="R9" s="125">
        <f t="shared" si="0"/>
        <v>0.22483292104579802</v>
      </c>
      <c r="S9" s="126">
        <f t="shared" si="0"/>
        <v>-8.0106341296390771E-2</v>
      </c>
      <c r="T9" s="22"/>
      <c r="U9" s="26"/>
      <c r="V9" s="26"/>
      <c r="W9" s="22"/>
    </row>
    <row r="10" spans="1:23" x14ac:dyDescent="0.25">
      <c r="A10" s="9" t="s">
        <v>19</v>
      </c>
      <c r="B10" s="97">
        <v>18148.32</v>
      </c>
      <c r="C10" s="97">
        <v>25725.81</v>
      </c>
      <c r="D10" s="153">
        <v>15206.96</v>
      </c>
      <c r="E10" s="153">
        <v>25991.87</v>
      </c>
      <c r="F10" s="154">
        <v>18824.07</v>
      </c>
      <c r="G10" s="136">
        <f t="shared" si="1"/>
        <v>58634.38</v>
      </c>
      <c r="H10" s="134">
        <f t="shared" si="1"/>
        <v>56744.070000000007</v>
      </c>
      <c r="I10" s="134">
        <f t="shared" si="1"/>
        <v>40816.11</v>
      </c>
      <c r="J10" s="134">
        <f t="shared" si="1"/>
        <v>57358.8</v>
      </c>
      <c r="K10" s="137">
        <f t="shared" si="1"/>
        <v>47678.31</v>
      </c>
      <c r="L10" s="122">
        <f t="shared" si="2"/>
        <v>0.41753120950038358</v>
      </c>
      <c r="M10" s="122">
        <f t="shared" si="2"/>
        <v>-0.40888314109448842</v>
      </c>
      <c r="N10" s="122">
        <f t="shared" si="2"/>
        <v>0.70920880965031807</v>
      </c>
      <c r="O10" s="127">
        <f>(F10-E10)/E10</f>
        <v>-0.27577084680709774</v>
      </c>
      <c r="P10" s="124">
        <f t="shared" si="3"/>
        <v>-3.2238935586937058E-2</v>
      </c>
      <c r="Q10" s="125">
        <f t="shared" si="0"/>
        <v>-0.28069822978859299</v>
      </c>
      <c r="R10" s="125">
        <f t="shared" si="0"/>
        <v>0.40529805510618239</v>
      </c>
      <c r="S10" s="128">
        <f t="shared" si="0"/>
        <v>-0.16877079018389515</v>
      </c>
      <c r="T10" s="22"/>
      <c r="U10" s="26"/>
      <c r="V10" s="26"/>
      <c r="W10" s="22"/>
    </row>
    <row r="11" spans="1:23" x14ac:dyDescent="0.25">
      <c r="A11" s="9" t="s">
        <v>20</v>
      </c>
      <c r="B11" s="97">
        <v>9933.75</v>
      </c>
      <c r="C11" s="153">
        <v>15137.53</v>
      </c>
      <c r="D11" s="153">
        <v>7519.37</v>
      </c>
      <c r="E11" s="153">
        <v>13066.39</v>
      </c>
      <c r="F11" s="154">
        <v>23800.31</v>
      </c>
      <c r="G11" s="136">
        <f t="shared" si="1"/>
        <v>68568.13</v>
      </c>
      <c r="H11" s="134">
        <f t="shared" si="1"/>
        <v>71881.600000000006</v>
      </c>
      <c r="I11" s="134">
        <f t="shared" si="1"/>
        <v>48335.48</v>
      </c>
      <c r="J11" s="134">
        <f t="shared" si="1"/>
        <v>70425.19</v>
      </c>
      <c r="K11" s="137">
        <f t="shared" si="1"/>
        <v>71478.62</v>
      </c>
      <c r="L11" s="122">
        <f t="shared" si="2"/>
        <v>0.52384849628790742</v>
      </c>
      <c r="M11" s="122">
        <f t="shared" si="2"/>
        <v>-0.50326308188984603</v>
      </c>
      <c r="N11" s="122">
        <f t="shared" si="2"/>
        <v>0.73769744007809157</v>
      </c>
      <c r="O11" s="123">
        <f>(F11-E11)/E11</f>
        <v>0.82149086319939957</v>
      </c>
      <c r="P11" s="124">
        <f t="shared" si="3"/>
        <v>4.8323762074304798E-2</v>
      </c>
      <c r="Q11" s="125">
        <f t="shared" si="0"/>
        <v>-0.32756811200641056</v>
      </c>
      <c r="R11" s="125">
        <f t="shared" si="0"/>
        <v>0.45700818529163251</v>
      </c>
      <c r="S11" s="126">
        <f t="shared" si="0"/>
        <v>1.4958142107958714E-2</v>
      </c>
      <c r="W11" s="22"/>
    </row>
    <row r="12" spans="1:23" x14ac:dyDescent="0.25">
      <c r="A12" s="9" t="s">
        <v>21</v>
      </c>
      <c r="B12" s="97">
        <v>7130.8</v>
      </c>
      <c r="C12" s="97">
        <v>5683.47</v>
      </c>
      <c r="D12" s="97">
        <v>3034.4</v>
      </c>
      <c r="E12" s="97">
        <v>6239.77</v>
      </c>
      <c r="F12" s="154">
        <v>22900.71</v>
      </c>
      <c r="G12" s="136">
        <f t="shared" si="1"/>
        <v>75698.930000000008</v>
      </c>
      <c r="H12" s="134">
        <f t="shared" si="1"/>
        <v>77565.070000000007</v>
      </c>
      <c r="I12" s="134">
        <f t="shared" si="1"/>
        <v>51369.880000000005</v>
      </c>
      <c r="J12" s="134">
        <f t="shared" si="1"/>
        <v>76664.960000000006</v>
      </c>
      <c r="K12" s="137">
        <f t="shared" si="1"/>
        <v>94379.329999999987</v>
      </c>
      <c r="L12" s="122">
        <f t="shared" si="2"/>
        <v>-0.20296881135356482</v>
      </c>
      <c r="M12" s="122">
        <f t="shared" si="2"/>
        <v>-0.46610081517101348</v>
      </c>
      <c r="N12" s="122">
        <f t="shared" si="2"/>
        <v>1.0563439230160823</v>
      </c>
      <c r="O12" s="123">
        <f t="shared" si="2"/>
        <v>2.6701208538135215</v>
      </c>
      <c r="P12" s="124">
        <f t="shared" si="3"/>
        <v>2.465213180688286E-2</v>
      </c>
      <c r="Q12" s="125">
        <f t="shared" si="0"/>
        <v>-0.33771889846808623</v>
      </c>
      <c r="R12" s="125">
        <f t="shared" si="0"/>
        <v>0.49241072784285267</v>
      </c>
      <c r="S12" s="126">
        <f t="shared" si="0"/>
        <v>0.23106214364424085</v>
      </c>
      <c r="W12" s="22"/>
    </row>
    <row r="13" spans="1:23" ht="15.75" thickBot="1" x14ac:dyDescent="0.3">
      <c r="A13" s="9" t="s">
        <v>22</v>
      </c>
      <c r="B13" s="155">
        <v>4615.76</v>
      </c>
      <c r="C13" s="155">
        <v>1655.76</v>
      </c>
      <c r="D13" s="155">
        <v>1163.3</v>
      </c>
      <c r="E13" s="155">
        <v>2341.6999999999998</v>
      </c>
      <c r="F13" s="156">
        <v>13193.05</v>
      </c>
      <c r="G13" s="139">
        <f t="shared" si="1"/>
        <v>80314.69</v>
      </c>
      <c r="H13" s="140">
        <f t="shared" si="1"/>
        <v>79220.83</v>
      </c>
      <c r="I13" s="140">
        <f t="shared" si="1"/>
        <v>52533.180000000008</v>
      </c>
      <c r="J13" s="140">
        <f t="shared" si="1"/>
        <v>79006.66</v>
      </c>
      <c r="K13" s="141">
        <f t="shared" si="1"/>
        <v>107572.37999999999</v>
      </c>
      <c r="L13" s="129">
        <f t="shared" si="2"/>
        <v>-0.64128117579770172</v>
      </c>
      <c r="M13" s="129">
        <f t="shared" si="2"/>
        <v>-0.29742233173889937</v>
      </c>
      <c r="N13" s="129">
        <f t="shared" si="2"/>
        <v>1.0129803146221954</v>
      </c>
      <c r="O13" s="130">
        <f t="shared" si="2"/>
        <v>4.6339625058718026</v>
      </c>
      <c r="P13" s="131">
        <f t="shared" si="3"/>
        <v>-1.3619675304729441E-2</v>
      </c>
      <c r="Q13" s="132">
        <f t="shared" si="0"/>
        <v>-0.33687667751019518</v>
      </c>
      <c r="R13" s="132">
        <f t="shared" si="0"/>
        <v>0.50393827291627868</v>
      </c>
      <c r="S13" s="133">
        <f>(K13-J13)/J13</f>
        <v>0.36156091144721197</v>
      </c>
      <c r="W13" s="22"/>
    </row>
    <row r="14" spans="1:23" ht="18.75" x14ac:dyDescent="0.3">
      <c r="A14" s="314" t="s">
        <v>38</v>
      </c>
      <c r="B14" s="315">
        <f>SUM(B2:B13)</f>
        <v>80314.69</v>
      </c>
      <c r="C14" s="315">
        <f t="shared" ref="C14:F14" si="4">SUM(C2:C13)</f>
        <v>79220.83</v>
      </c>
      <c r="D14" s="315">
        <f t="shared" si="4"/>
        <v>52533.180000000008</v>
      </c>
      <c r="E14" s="315">
        <f t="shared" si="4"/>
        <v>79006.66</v>
      </c>
      <c r="F14" s="315">
        <f t="shared" si="4"/>
        <v>107572.37999999999</v>
      </c>
      <c r="G14" s="134"/>
      <c r="H14" s="134"/>
      <c r="I14" s="134"/>
      <c r="J14" s="134"/>
      <c r="K14" s="135"/>
      <c r="L14" s="122"/>
      <c r="M14" s="122"/>
      <c r="N14" s="122"/>
      <c r="O14" s="122"/>
      <c r="P14" s="125"/>
      <c r="Q14" s="125"/>
      <c r="R14" s="125"/>
      <c r="S14" s="125"/>
      <c r="W14" s="22"/>
    </row>
    <row r="15" spans="1:23" x14ac:dyDescent="0.25">
      <c r="A15" s="35"/>
      <c r="B15" s="22"/>
      <c r="C15" s="22"/>
      <c r="D15" s="22"/>
      <c r="E15" s="36"/>
      <c r="F15" s="36"/>
      <c r="G15" s="11"/>
      <c r="H15" s="25"/>
      <c r="I15" s="37"/>
      <c r="J15" s="36"/>
      <c r="K15" s="36"/>
    </row>
    <row r="17" spans="1:27" x14ac:dyDescent="0.25">
      <c r="A17" s="145" t="s">
        <v>23</v>
      </c>
      <c r="B17" s="146">
        <f>SUM(B2:B8)</f>
        <v>23218.6</v>
      </c>
      <c r="C17" s="147">
        <f>SUM(C2:C8)</f>
        <v>16886.63</v>
      </c>
      <c r="D17" s="147">
        <f>SUM(D2:D8)</f>
        <v>13323.19</v>
      </c>
      <c r="E17" s="147">
        <f>SUM(E2:E8)</f>
        <v>14382.77</v>
      </c>
      <c r="F17" s="147">
        <f>SUM(F2:F8)</f>
        <v>15697.310000000001</v>
      </c>
      <c r="J17" s="22"/>
      <c r="K17" s="22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</row>
    <row r="18" spans="1:27" x14ac:dyDescent="0.25">
      <c r="A18" s="145" t="s">
        <v>24</v>
      </c>
      <c r="B18" s="146">
        <f>SUM(B9:B13)</f>
        <v>57096.090000000004</v>
      </c>
      <c r="C18" s="146">
        <f>SUM(C9:C13)</f>
        <v>62334.200000000004</v>
      </c>
      <c r="D18" s="146">
        <f>SUM(D9:D13)</f>
        <v>39209.990000000005</v>
      </c>
      <c r="E18" s="146">
        <f>SUM(E9:E13)</f>
        <v>64623.89</v>
      </c>
      <c r="F18" s="146">
        <f>SUM(F9:F13)</f>
        <v>91875.069999999992</v>
      </c>
      <c r="G18" s="22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</row>
    <row r="19" spans="1:27" ht="15.75" x14ac:dyDescent="0.25">
      <c r="A19" s="148" t="s">
        <v>25</v>
      </c>
      <c r="B19" s="149">
        <f>SUM(B2:B13)</f>
        <v>80314.69</v>
      </c>
      <c r="C19" s="149">
        <f>SUM(C2:C13)</f>
        <v>79220.83</v>
      </c>
      <c r="D19" s="149">
        <f>SUM(D2:D13)</f>
        <v>52533.180000000008</v>
      </c>
      <c r="E19" s="149">
        <f>SUM(E2:E13)</f>
        <v>79006.66</v>
      </c>
      <c r="F19" s="149">
        <f>SUM(F2:F13)</f>
        <v>107572.37999999999</v>
      </c>
      <c r="I19" s="22"/>
      <c r="J19" s="22"/>
      <c r="K19" s="22"/>
      <c r="L19" s="22"/>
      <c r="M19" s="22"/>
      <c r="N19" s="22"/>
      <c r="O19" s="22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</row>
    <row r="20" spans="1:27" ht="15.75" x14ac:dyDescent="0.25">
      <c r="A20" s="148" t="s">
        <v>26</v>
      </c>
      <c r="B20" s="149" t="e">
        <f>B17+#REF!</f>
        <v>#REF!</v>
      </c>
      <c r="C20" s="149">
        <f t="shared" ref="C20" si="5">C17+B18</f>
        <v>73982.720000000001</v>
      </c>
      <c r="D20" s="149">
        <f>D17+C18</f>
        <v>75657.39</v>
      </c>
      <c r="E20" s="149">
        <f>E17+D18</f>
        <v>53592.760000000009</v>
      </c>
      <c r="F20" s="149">
        <f>F17+E18</f>
        <v>80321.2</v>
      </c>
      <c r="L20" s="22"/>
      <c r="M20" s="39"/>
      <c r="N20" s="22"/>
      <c r="O20" s="22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</row>
    <row r="21" spans="1:27" x14ac:dyDescent="0.25">
      <c r="B21" s="22"/>
      <c r="C21" s="22"/>
      <c r="D21" s="22"/>
      <c r="E21" s="22"/>
      <c r="F21" s="22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</row>
    <row r="22" spans="1:27" x14ac:dyDescent="0.25">
      <c r="B22" s="22"/>
      <c r="C22" s="22"/>
      <c r="D22" s="22"/>
      <c r="E22" s="22"/>
      <c r="F22" s="22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</row>
    <row r="23" spans="1:27" x14ac:dyDescent="0.25">
      <c r="B23" s="22"/>
      <c r="C23" s="22"/>
      <c r="D23" s="22"/>
      <c r="E23" s="22"/>
      <c r="F23" s="22"/>
      <c r="G23" s="22"/>
      <c r="H23" s="22"/>
      <c r="I23" s="21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</row>
    <row r="24" spans="1:27" ht="23.25" x14ac:dyDescent="0.35">
      <c r="A24" s="157"/>
      <c r="B24" s="22"/>
      <c r="C24" s="22"/>
      <c r="D24" s="22"/>
      <c r="E24" s="22"/>
      <c r="F24" s="22"/>
      <c r="G24" s="22"/>
      <c r="H24" s="22"/>
      <c r="I24" s="22"/>
      <c r="J24" s="22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</row>
    <row r="25" spans="1:27" ht="15.75" x14ac:dyDescent="0.25">
      <c r="A25" s="151"/>
      <c r="B25" s="22"/>
      <c r="C25" s="22"/>
      <c r="D25" s="22"/>
      <c r="E25" s="11"/>
      <c r="F25" s="11"/>
      <c r="G25" s="21"/>
      <c r="H25" s="21"/>
      <c r="I25" s="21"/>
      <c r="J25" s="21"/>
      <c r="K25" s="18"/>
      <c r="L25" s="18"/>
      <c r="M25" s="18"/>
      <c r="N25" s="18"/>
      <c r="O25" s="1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</row>
    <row r="26" spans="1:27" x14ac:dyDescent="0.25">
      <c r="A26" s="152"/>
      <c r="B26" s="22"/>
      <c r="C26" s="22"/>
      <c r="D26" s="22"/>
      <c r="E26" s="11"/>
      <c r="F26" s="11"/>
      <c r="G26" s="21"/>
      <c r="H26" s="21"/>
      <c r="I26" s="21"/>
      <c r="J26" s="21"/>
      <c r="K26" s="18"/>
      <c r="L26" s="18"/>
      <c r="M26" s="18"/>
      <c r="N26" s="18"/>
      <c r="O26" s="1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</row>
    <row r="27" spans="1:27" x14ac:dyDescent="0.25">
      <c r="A27" s="150"/>
      <c r="B27" s="22"/>
      <c r="C27" s="22"/>
      <c r="D27" s="22"/>
      <c r="E27" s="22"/>
      <c r="F27" s="22"/>
      <c r="G27" s="21"/>
      <c r="H27" s="21"/>
      <c r="I27" s="21"/>
      <c r="J27" s="21"/>
      <c r="K27" s="18"/>
      <c r="L27" s="18"/>
      <c r="M27" s="18"/>
      <c r="N27" s="18"/>
      <c r="O27" s="1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</row>
    <row r="28" spans="1:27" x14ac:dyDescent="0.25">
      <c r="A28" s="150"/>
      <c r="B28" s="22"/>
      <c r="C28" s="22"/>
      <c r="D28" s="22"/>
      <c r="E28" s="22"/>
      <c r="F28" s="22"/>
      <c r="G28" s="21"/>
      <c r="H28" s="21"/>
      <c r="I28" s="21"/>
      <c r="J28" s="21"/>
      <c r="K28" s="18"/>
      <c r="L28" s="18"/>
      <c r="M28" s="18"/>
      <c r="N28" s="18"/>
      <c r="O28" s="1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</row>
    <row r="29" spans="1:27" x14ac:dyDescent="0.25">
      <c r="A29" s="150"/>
      <c r="B29" s="22"/>
      <c r="C29" s="22"/>
      <c r="D29" s="22"/>
      <c r="E29" s="22"/>
      <c r="F29" s="22"/>
      <c r="G29" s="21"/>
      <c r="H29" s="21"/>
      <c r="I29" s="21"/>
      <c r="J29" s="21"/>
      <c r="K29" s="18"/>
      <c r="L29" s="18"/>
      <c r="M29" s="18"/>
      <c r="N29" s="18"/>
      <c r="O29" s="1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</row>
    <row r="30" spans="1:27" x14ac:dyDescent="0.25">
      <c r="A30" s="150"/>
      <c r="B30" s="22"/>
      <c r="C30" s="22"/>
      <c r="D30" s="22"/>
      <c r="E30" s="22"/>
      <c r="F30" s="22"/>
      <c r="G30" s="21"/>
      <c r="H30" s="21"/>
      <c r="I30" s="21"/>
      <c r="J30" s="21"/>
      <c r="K30" s="18"/>
      <c r="L30" s="18"/>
      <c r="M30" s="18"/>
      <c r="N30" s="18"/>
      <c r="O30" s="1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</row>
    <row r="31" spans="1:27" x14ac:dyDescent="0.25">
      <c r="A31" s="150"/>
      <c r="B31" s="22"/>
      <c r="C31" s="22"/>
      <c r="D31" s="22"/>
      <c r="E31" s="22"/>
      <c r="F31" s="22"/>
      <c r="G31" s="21"/>
      <c r="H31" s="21"/>
      <c r="I31" s="21"/>
      <c r="J31" s="21"/>
      <c r="K31" s="18"/>
      <c r="L31" s="18"/>
      <c r="M31" s="18"/>
      <c r="N31" s="18"/>
      <c r="O31" s="1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</row>
    <row r="32" spans="1:27" x14ac:dyDescent="0.25">
      <c r="A32" s="152"/>
      <c r="B32" s="22"/>
      <c r="C32" s="22"/>
      <c r="D32" s="22"/>
      <c r="E32" s="22"/>
      <c r="F32" s="22"/>
      <c r="G32" s="21"/>
      <c r="H32" s="21"/>
      <c r="I32" s="21"/>
      <c r="J32" s="21"/>
      <c r="K32" s="18"/>
      <c r="L32" s="18"/>
      <c r="M32" s="18"/>
      <c r="N32" s="18"/>
      <c r="O32" s="1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</row>
    <row r="33" spans="1:27" x14ac:dyDescent="0.25">
      <c r="A33" s="150"/>
      <c r="B33" s="22"/>
      <c r="C33" s="22"/>
      <c r="D33" s="22"/>
      <c r="E33" s="22"/>
      <c r="F33" s="22"/>
      <c r="G33" s="21"/>
      <c r="H33" s="21"/>
      <c r="I33" s="21"/>
      <c r="J33" s="21"/>
      <c r="K33" s="18"/>
      <c r="L33" s="18"/>
      <c r="M33" s="18"/>
      <c r="N33" s="18"/>
      <c r="O33" s="1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</row>
    <row r="34" spans="1:27" x14ac:dyDescent="0.25">
      <c r="A34" s="145"/>
      <c r="B34" s="22"/>
      <c r="C34" s="22"/>
      <c r="D34" s="22"/>
      <c r="E34" s="22"/>
      <c r="F34" s="22"/>
      <c r="G34" s="60"/>
      <c r="H34" s="22"/>
      <c r="I34" s="21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</row>
    <row r="35" spans="1:27" x14ac:dyDescent="0.25">
      <c r="A35" s="145"/>
      <c r="B35" s="22"/>
      <c r="C35" s="22"/>
      <c r="D35" s="22"/>
      <c r="E35" s="22"/>
      <c r="F35" s="22"/>
      <c r="G35" s="67"/>
      <c r="H35" s="67"/>
      <c r="I35" s="67"/>
      <c r="J35" s="67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</row>
    <row r="36" spans="1:27" ht="15.75" x14ac:dyDescent="0.25">
      <c r="A36" s="151"/>
      <c r="B36" s="22"/>
      <c r="C36" s="22"/>
      <c r="D36" s="22"/>
      <c r="E36" s="22"/>
      <c r="F36" s="22"/>
      <c r="G36" s="22"/>
      <c r="H36" s="22"/>
      <c r="I36" s="22"/>
      <c r="J36" s="22"/>
      <c r="L36" s="11"/>
      <c r="M36" s="11"/>
      <c r="N36" s="22"/>
      <c r="O36" s="22"/>
      <c r="P36" s="22"/>
      <c r="Q36" s="22"/>
      <c r="R36" s="22"/>
      <c r="S36" s="22"/>
      <c r="T36" s="22"/>
      <c r="U36" s="22"/>
      <c r="V36" s="22"/>
      <c r="X36" s="11"/>
      <c r="Y36" s="11"/>
    </row>
    <row r="37" spans="1:27" ht="15.75" x14ac:dyDescent="0.25">
      <c r="A37" s="151"/>
      <c r="B37" s="22"/>
      <c r="C37" s="22"/>
      <c r="D37" s="22"/>
      <c r="E37" s="22"/>
      <c r="F37" s="22"/>
      <c r="I37" s="11"/>
      <c r="J37" s="11"/>
      <c r="N37" s="11"/>
      <c r="O37" s="12"/>
      <c r="P37" s="38"/>
      <c r="Q37" s="38"/>
      <c r="R37" s="38"/>
      <c r="S37" s="38"/>
      <c r="T37" s="38"/>
      <c r="U37" s="21"/>
      <c r="V37" s="21"/>
    </row>
    <row r="38" spans="1:27" x14ac:dyDescent="0.25">
      <c r="A38" s="152"/>
      <c r="B38" s="22"/>
      <c r="C38" s="22"/>
      <c r="D38" s="22"/>
      <c r="E38" s="22"/>
      <c r="F38" s="22"/>
      <c r="I38" s="11"/>
      <c r="J38" s="11"/>
      <c r="N38" s="61"/>
      <c r="O38" s="19"/>
      <c r="P38" s="38"/>
      <c r="Q38" s="38"/>
      <c r="R38" s="38"/>
      <c r="S38" s="38"/>
      <c r="T38" s="38"/>
      <c r="U38" s="21"/>
      <c r="V38" s="21"/>
    </row>
    <row r="39" spans="1:27" x14ac:dyDescent="0.25">
      <c r="A39" s="150"/>
      <c r="B39" s="22"/>
      <c r="C39" s="22"/>
      <c r="D39" s="22"/>
      <c r="E39" s="22"/>
      <c r="F39" s="22"/>
      <c r="I39" s="11"/>
      <c r="J39" s="11"/>
      <c r="N39" s="22"/>
      <c r="O39" s="22"/>
      <c r="P39" s="38"/>
      <c r="Q39" s="38"/>
      <c r="R39" s="38"/>
      <c r="S39" s="38"/>
      <c r="T39" s="38"/>
      <c r="U39" s="21"/>
      <c r="V39" s="21"/>
    </row>
    <row r="40" spans="1:27" x14ac:dyDescent="0.25">
      <c r="A40" s="150"/>
      <c r="B40" s="21"/>
      <c r="C40" s="21"/>
      <c r="D40" s="21"/>
      <c r="E40" s="21"/>
      <c r="F40" s="21"/>
      <c r="I40" s="11"/>
      <c r="J40" s="11"/>
      <c r="P40" s="38"/>
      <c r="Q40" s="38"/>
      <c r="R40" s="38"/>
      <c r="S40" s="38"/>
      <c r="T40" s="38"/>
      <c r="U40" s="21"/>
      <c r="V40" s="21"/>
    </row>
    <row r="41" spans="1:27" x14ac:dyDescent="0.25">
      <c r="A41" s="150"/>
      <c r="B41" s="47"/>
      <c r="C41" s="47"/>
      <c r="D41" s="47"/>
      <c r="E41" s="47"/>
      <c r="F41" s="47"/>
      <c r="I41" s="11"/>
      <c r="J41" s="11"/>
      <c r="P41" s="38"/>
      <c r="Q41" s="38"/>
      <c r="R41" s="38"/>
      <c r="S41" s="38"/>
      <c r="T41" s="38"/>
      <c r="U41" s="21"/>
      <c r="V41" s="21"/>
    </row>
    <row r="42" spans="1:27" x14ac:dyDescent="0.25">
      <c r="A42" s="150"/>
      <c r="I42" s="11"/>
      <c r="J42" s="11"/>
      <c r="P42" s="38"/>
      <c r="Q42" s="38"/>
      <c r="R42" s="38"/>
      <c r="S42" s="38"/>
      <c r="T42" s="38"/>
      <c r="U42" s="21"/>
      <c r="V42" s="21"/>
    </row>
    <row r="43" spans="1:27" x14ac:dyDescent="0.25">
      <c r="A43" s="150"/>
      <c r="B43" s="22"/>
      <c r="C43" s="22"/>
      <c r="D43" s="22"/>
      <c r="E43" s="22"/>
      <c r="F43" s="22"/>
      <c r="I43" s="11"/>
      <c r="J43" s="11"/>
      <c r="P43" s="38"/>
      <c r="Q43" s="38"/>
      <c r="R43" s="38"/>
      <c r="S43" s="38"/>
      <c r="T43" s="38"/>
      <c r="U43" s="21"/>
      <c r="V43" s="21"/>
    </row>
    <row r="44" spans="1:27" x14ac:dyDescent="0.25">
      <c r="A44" s="152"/>
      <c r="B44" s="60"/>
      <c r="C44" s="60"/>
      <c r="D44" s="60"/>
      <c r="E44" s="60"/>
      <c r="F44" s="60"/>
      <c r="G44" s="1"/>
      <c r="H44" s="1"/>
      <c r="I44" s="11"/>
      <c r="J44" s="11"/>
      <c r="N44" s="38"/>
      <c r="O44" s="38"/>
      <c r="P44" s="38"/>
      <c r="Q44" s="38"/>
      <c r="R44" s="38"/>
      <c r="S44" s="38"/>
      <c r="T44" s="38"/>
      <c r="U44" s="21"/>
      <c r="V44" s="21"/>
    </row>
    <row r="45" spans="1:27" x14ac:dyDescent="0.25">
      <c r="A45" s="150"/>
      <c r="B45" s="1"/>
      <c r="C45" s="1"/>
      <c r="D45" s="1"/>
      <c r="E45" s="1"/>
      <c r="F45" s="1"/>
      <c r="G45" s="1"/>
      <c r="H45" s="1"/>
      <c r="I45" s="58"/>
      <c r="J45" s="58"/>
      <c r="P45" s="38"/>
      <c r="Q45" s="38"/>
      <c r="R45" s="38"/>
      <c r="S45" s="38"/>
      <c r="T45" s="38"/>
      <c r="U45" s="21"/>
      <c r="V45" s="21"/>
    </row>
    <row r="46" spans="1:27" x14ac:dyDescent="0.25">
      <c r="A46" s="150"/>
      <c r="P46" s="38"/>
      <c r="Q46" s="38"/>
      <c r="R46" s="38"/>
      <c r="S46" s="38"/>
      <c r="T46" s="38"/>
    </row>
    <row r="47" spans="1:27" x14ac:dyDescent="0.25">
      <c r="A47" s="150"/>
      <c r="P47" s="38"/>
      <c r="Q47" s="38"/>
      <c r="R47" s="38"/>
      <c r="S47" s="38"/>
      <c r="T47" s="38"/>
    </row>
    <row r="48" spans="1:27" x14ac:dyDescent="0.25">
      <c r="A48" s="145"/>
      <c r="B48" s="358"/>
      <c r="C48" s="358"/>
      <c r="D48" s="358"/>
      <c r="E48" s="358"/>
      <c r="F48" s="358"/>
      <c r="G48" s="358"/>
      <c r="H48" s="358"/>
      <c r="I48" s="358"/>
      <c r="J48" s="358"/>
      <c r="P48" s="38"/>
      <c r="Q48" s="38"/>
      <c r="R48" s="38"/>
      <c r="S48" s="38"/>
      <c r="T48" s="38"/>
    </row>
    <row r="49" spans="1:25" ht="15.75" x14ac:dyDescent="0.25">
      <c r="A49" s="151"/>
      <c r="B49" s="22"/>
      <c r="C49" s="22"/>
      <c r="D49" s="22"/>
      <c r="E49" s="22"/>
      <c r="F49" s="22"/>
      <c r="G49" s="22"/>
      <c r="H49" s="22"/>
      <c r="I49" s="22"/>
      <c r="J49" s="22"/>
      <c r="L49" s="11"/>
      <c r="M49" s="11"/>
      <c r="N49" s="22"/>
      <c r="O49" s="22"/>
      <c r="P49" s="22"/>
      <c r="Q49" s="22"/>
      <c r="R49" s="22"/>
      <c r="S49" s="22"/>
      <c r="T49" s="22"/>
      <c r="U49" s="22"/>
      <c r="V49" s="22"/>
      <c r="X49" s="11"/>
      <c r="Y49" s="11"/>
    </row>
    <row r="50" spans="1:25" ht="15.75" x14ac:dyDescent="0.25">
      <c r="A50" s="151"/>
      <c r="B50" s="22"/>
      <c r="C50" s="22"/>
      <c r="D50" s="22"/>
      <c r="E50" s="22"/>
      <c r="F50" s="22"/>
      <c r="I50" s="11"/>
      <c r="J50" s="11"/>
      <c r="U50" s="21"/>
      <c r="V50" s="21"/>
    </row>
    <row r="51" spans="1:25" x14ac:dyDescent="0.25">
      <c r="A51" s="152"/>
      <c r="B51" s="21"/>
      <c r="C51" s="21"/>
      <c r="D51" s="21"/>
      <c r="E51" s="21"/>
      <c r="F51" s="21"/>
      <c r="I51" s="11"/>
      <c r="J51" s="11"/>
      <c r="U51" s="21"/>
      <c r="V51" s="21"/>
    </row>
    <row r="52" spans="1:25" x14ac:dyDescent="0.25">
      <c r="A52" s="150"/>
      <c r="B52" s="21"/>
      <c r="C52" s="21"/>
      <c r="D52" s="21"/>
      <c r="E52" s="21"/>
      <c r="F52" s="21"/>
      <c r="I52" s="11"/>
      <c r="J52" s="11"/>
      <c r="U52" s="21"/>
      <c r="V52" s="21"/>
    </row>
    <row r="53" spans="1:25" x14ac:dyDescent="0.25">
      <c r="A53" s="150"/>
      <c r="B53" s="21"/>
      <c r="C53" s="21"/>
      <c r="D53" s="21"/>
      <c r="E53" s="21"/>
      <c r="F53" s="21"/>
      <c r="I53" s="11"/>
      <c r="J53" s="11"/>
      <c r="U53" s="21"/>
      <c r="V53" s="21"/>
    </row>
    <row r="54" spans="1:25" x14ac:dyDescent="0.25">
      <c r="A54" s="150"/>
      <c r="B54" s="47"/>
      <c r="C54" s="47"/>
      <c r="D54" s="47"/>
      <c r="E54" s="47"/>
      <c r="F54" s="47"/>
      <c r="I54" s="11"/>
      <c r="J54" s="11"/>
      <c r="U54" s="21"/>
      <c r="V54" s="21"/>
    </row>
    <row r="55" spans="1:25" x14ac:dyDescent="0.25">
      <c r="A55" s="150"/>
      <c r="I55" s="11"/>
      <c r="J55" s="11"/>
      <c r="U55" s="21"/>
      <c r="V55" s="21"/>
    </row>
    <row r="56" spans="1:25" x14ac:dyDescent="0.25">
      <c r="A56" s="150"/>
      <c r="B56" s="22"/>
      <c r="C56" s="22"/>
      <c r="D56" s="22"/>
      <c r="E56" s="22"/>
      <c r="F56" s="22"/>
      <c r="I56" s="11"/>
      <c r="J56" s="11"/>
      <c r="U56" s="21"/>
      <c r="V56" s="21"/>
    </row>
    <row r="57" spans="1:25" x14ac:dyDescent="0.25">
      <c r="A57" s="152"/>
      <c r="B57" s="60"/>
      <c r="C57" s="60"/>
      <c r="D57" s="60"/>
      <c r="E57" s="60"/>
      <c r="F57" s="60"/>
      <c r="G57" s="1"/>
      <c r="H57" s="22"/>
      <c r="I57" s="11"/>
      <c r="J57" s="11"/>
      <c r="U57" s="21"/>
      <c r="V57" s="21"/>
    </row>
    <row r="58" spans="1:25" x14ac:dyDescent="0.25">
      <c r="A58" s="150"/>
      <c r="B58" s="1"/>
      <c r="C58" s="1"/>
      <c r="D58" s="1"/>
      <c r="E58" s="1"/>
      <c r="F58" s="1"/>
      <c r="G58" s="1"/>
      <c r="H58" s="1"/>
      <c r="I58" s="58"/>
      <c r="J58" s="58"/>
      <c r="U58" s="21"/>
      <c r="V58" s="21"/>
    </row>
    <row r="60" spans="1:25" x14ac:dyDescent="0.25">
      <c r="B60" s="11"/>
      <c r="C60" s="11"/>
      <c r="D60" s="11"/>
      <c r="E60" s="11"/>
      <c r="F60" s="11"/>
      <c r="O60" s="21"/>
      <c r="P60" s="21"/>
    </row>
    <row r="61" spans="1:25" x14ac:dyDescent="0.25">
      <c r="B61" s="22"/>
      <c r="C61" s="22"/>
      <c r="D61" s="22"/>
      <c r="E61" s="22"/>
      <c r="F61" s="22"/>
      <c r="O61" s="21"/>
      <c r="P61" s="21"/>
    </row>
    <row r="63" spans="1:25" x14ac:dyDescent="0.25">
      <c r="J63" s="39"/>
      <c r="K63" s="39"/>
    </row>
    <row r="64" spans="1:25" x14ac:dyDescent="0.25">
      <c r="J64" s="39"/>
      <c r="K64" s="39"/>
    </row>
    <row r="65" spans="8:11" x14ac:dyDescent="0.25">
      <c r="J65" s="39"/>
      <c r="K65" s="39"/>
    </row>
    <row r="66" spans="8:11" x14ac:dyDescent="0.25">
      <c r="J66" s="39"/>
      <c r="K66" s="39"/>
    </row>
    <row r="67" spans="8:11" x14ac:dyDescent="0.25">
      <c r="J67" s="39"/>
      <c r="K67" s="39"/>
    </row>
    <row r="68" spans="8:11" x14ac:dyDescent="0.25">
      <c r="H68" s="40"/>
      <c r="I68" s="40"/>
      <c r="J68" s="39"/>
      <c r="K68" s="39"/>
    </row>
    <row r="70" spans="8:11" x14ac:dyDescent="0.25">
      <c r="J70" s="39"/>
      <c r="K70" s="39"/>
    </row>
    <row r="71" spans="8:11" x14ac:dyDescent="0.25">
      <c r="J71" s="39"/>
      <c r="K71" s="39"/>
    </row>
    <row r="72" spans="8:11" x14ac:dyDescent="0.25">
      <c r="J72" s="39"/>
      <c r="K72" s="39"/>
    </row>
    <row r="73" spans="8:11" x14ac:dyDescent="0.25">
      <c r="J73" s="39"/>
      <c r="K73" s="39"/>
    </row>
    <row r="78" spans="8:11" x14ac:dyDescent="0.25">
      <c r="J78" s="39"/>
      <c r="K78" s="39"/>
    </row>
    <row r="79" spans="8:11" x14ac:dyDescent="0.25">
      <c r="J79" s="39"/>
      <c r="K79" s="39"/>
    </row>
    <row r="80" spans="8:11" x14ac:dyDescent="0.25">
      <c r="J80" s="39"/>
      <c r="K80" s="39"/>
    </row>
    <row r="81" spans="10:11" x14ac:dyDescent="0.25">
      <c r="J81" s="39"/>
      <c r="K81" s="39"/>
    </row>
    <row r="82" spans="10:11" x14ac:dyDescent="0.25">
      <c r="J82" s="39"/>
      <c r="K82" s="39"/>
    </row>
    <row r="83" spans="10:11" x14ac:dyDescent="0.25">
      <c r="J83" s="39"/>
      <c r="K83" s="39"/>
    </row>
    <row r="84" spans="10:11" x14ac:dyDescent="0.25">
      <c r="J84" s="39"/>
      <c r="K84" s="39"/>
    </row>
    <row r="85" spans="10:11" x14ac:dyDescent="0.25">
      <c r="J85" s="39"/>
      <c r="K85" s="39"/>
    </row>
    <row r="86" spans="10:11" x14ac:dyDescent="0.25">
      <c r="J86" s="39"/>
      <c r="K86" s="39"/>
    </row>
    <row r="90" spans="10:11" x14ac:dyDescent="0.25">
      <c r="J90" s="41"/>
      <c r="K90" s="41"/>
    </row>
    <row r="91" spans="10:11" x14ac:dyDescent="0.25">
      <c r="J91" s="39"/>
      <c r="K91" s="39"/>
    </row>
    <row r="92" spans="10:11" x14ac:dyDescent="0.25">
      <c r="J92" s="39"/>
      <c r="K92" s="39"/>
    </row>
    <row r="93" spans="10:11" x14ac:dyDescent="0.25">
      <c r="J93" s="39"/>
      <c r="K93" s="39"/>
    </row>
    <row r="94" spans="10:11" x14ac:dyDescent="0.25">
      <c r="J94" s="39"/>
      <c r="K94" s="39"/>
    </row>
    <row r="95" spans="10:11" x14ac:dyDescent="0.25">
      <c r="J95" s="39"/>
      <c r="K95" s="39"/>
    </row>
    <row r="96" spans="10:11" x14ac:dyDescent="0.25">
      <c r="J96" s="39"/>
      <c r="K96" s="39"/>
    </row>
    <row r="97" spans="10:11" x14ac:dyDescent="0.25">
      <c r="J97" s="39"/>
      <c r="K97" s="39"/>
    </row>
    <row r="98" spans="10:11" x14ac:dyDescent="0.25">
      <c r="J98" s="39"/>
      <c r="K98" s="39"/>
    </row>
    <row r="99" spans="10:11" x14ac:dyDescent="0.25">
      <c r="J99" s="39"/>
      <c r="K99" s="39"/>
    </row>
    <row r="100" spans="10:11" x14ac:dyDescent="0.25">
      <c r="J100" s="41"/>
      <c r="K100" s="41"/>
    </row>
  </sheetData>
  <mergeCells count="1">
    <mergeCell ref="B48:J4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topLeftCell="K1" zoomScale="90" zoomScaleNormal="90" workbookViewId="0">
      <selection activeCell="AH23" sqref="AH23"/>
    </sheetView>
  </sheetViews>
  <sheetFormatPr defaultRowHeight="15" x14ac:dyDescent="0.25"/>
  <cols>
    <col min="1" max="1" width="16.140625" customWidth="1"/>
    <col min="2" max="6" width="12.140625" customWidth="1"/>
    <col min="7" max="8" width="10.85546875" customWidth="1"/>
    <col min="9" max="9" width="13.7109375" customWidth="1"/>
    <col min="10" max="10" width="14.28515625" customWidth="1"/>
    <col min="11" max="11" width="16.7109375" customWidth="1"/>
  </cols>
  <sheetData>
    <row r="1" spans="1:27" ht="15.75" thickBot="1" x14ac:dyDescent="0.3">
      <c r="A1" s="1" t="s">
        <v>47</v>
      </c>
      <c r="B1" s="2">
        <v>2019</v>
      </c>
      <c r="C1" s="2">
        <v>2020</v>
      </c>
      <c r="D1" s="2">
        <v>2021</v>
      </c>
      <c r="E1" s="2">
        <v>2022</v>
      </c>
      <c r="F1" s="3">
        <v>2023</v>
      </c>
      <c r="G1" s="4" t="s">
        <v>0</v>
      </c>
      <c r="H1" s="5" t="s">
        <v>1</v>
      </c>
      <c r="I1" s="5" t="s">
        <v>2</v>
      </c>
      <c r="J1" s="5" t="s">
        <v>3</v>
      </c>
      <c r="K1" s="48" t="s">
        <v>4</v>
      </c>
      <c r="L1" s="6" t="s">
        <v>5</v>
      </c>
      <c r="M1" s="7" t="s">
        <v>6</v>
      </c>
      <c r="N1" s="7" t="s">
        <v>7</v>
      </c>
      <c r="O1" s="45" t="s">
        <v>8</v>
      </c>
      <c r="P1" s="6" t="s">
        <v>9</v>
      </c>
      <c r="Q1" s="7" t="s">
        <v>10</v>
      </c>
      <c r="R1" s="7" t="s">
        <v>28</v>
      </c>
      <c r="S1" s="8" t="s">
        <v>27</v>
      </c>
    </row>
    <row r="2" spans="1:27" x14ac:dyDescent="0.25">
      <c r="A2" s="9" t="s">
        <v>11</v>
      </c>
      <c r="B2" s="11">
        <v>136.13</v>
      </c>
      <c r="C2" s="12">
        <v>284.27999999999997</v>
      </c>
      <c r="D2" s="12">
        <v>82.88</v>
      </c>
      <c r="E2" s="12">
        <v>430.44</v>
      </c>
      <c r="F2" s="13">
        <v>167</v>
      </c>
      <c r="G2" s="42">
        <f>B2</f>
        <v>136.13</v>
      </c>
      <c r="H2" s="15">
        <f>C2</f>
        <v>284.27999999999997</v>
      </c>
      <c r="I2" s="14">
        <f>D2</f>
        <v>82.88</v>
      </c>
      <c r="J2" s="16">
        <f>E2</f>
        <v>430.44</v>
      </c>
      <c r="K2" s="17">
        <f>F2</f>
        <v>167</v>
      </c>
      <c r="L2" s="158">
        <f>(C2-B2)/B2</f>
        <v>1.0882979504885035</v>
      </c>
      <c r="M2" s="122">
        <f>(D2-C2)/C2</f>
        <v>-0.70845645138595748</v>
      </c>
      <c r="N2" s="122">
        <f>(E2-D2)/D2</f>
        <v>4.1935328185328187</v>
      </c>
      <c r="O2" s="123">
        <f>(F2-E2)/E2</f>
        <v>-0.61202490474862936</v>
      </c>
      <c r="P2" s="124">
        <f>(H2-G2)/G2</f>
        <v>1.0882979504885035</v>
      </c>
      <c r="Q2" s="125">
        <f t="shared" ref="Q2:S13" si="0">(I2-H2)/H2</f>
        <v>-0.70845645138595748</v>
      </c>
      <c r="R2" s="125">
        <f t="shared" si="0"/>
        <v>4.1935328185328187</v>
      </c>
      <c r="S2" s="126">
        <f t="shared" si="0"/>
        <v>-0.61202490474862936</v>
      </c>
      <c r="T2" s="22"/>
      <c r="U2" s="21"/>
      <c r="V2" s="21"/>
      <c r="W2" s="22"/>
    </row>
    <row r="3" spans="1:27" x14ac:dyDescent="0.25">
      <c r="A3" s="9" t="s">
        <v>12</v>
      </c>
      <c r="B3" s="11">
        <v>138.08000000000001</v>
      </c>
      <c r="C3" s="12">
        <v>185.73</v>
      </c>
      <c r="D3" s="12">
        <v>122.8</v>
      </c>
      <c r="E3" s="12">
        <v>198.67</v>
      </c>
      <c r="F3" s="13">
        <v>321.97000000000003</v>
      </c>
      <c r="G3" s="10">
        <f t="shared" ref="G3:K13" si="1">G2+B3</f>
        <v>274.21000000000004</v>
      </c>
      <c r="H3" s="11">
        <f t="shared" si="1"/>
        <v>470.01</v>
      </c>
      <c r="I3" s="11">
        <f t="shared" si="1"/>
        <v>205.68</v>
      </c>
      <c r="J3" s="11">
        <f>J2+E3</f>
        <v>629.11</v>
      </c>
      <c r="K3" s="24">
        <f>K2+F3</f>
        <v>488.97</v>
      </c>
      <c r="L3" s="158">
        <f t="shared" ref="L3:O13" si="2">(C3-B3)/B3</f>
        <v>0.34508980301274605</v>
      </c>
      <c r="M3" s="122">
        <f t="shared" si="2"/>
        <v>-0.33882517633123349</v>
      </c>
      <c r="N3" s="122">
        <f t="shared" si="2"/>
        <v>0.61783387622149832</v>
      </c>
      <c r="O3" s="123">
        <f t="shared" si="2"/>
        <v>0.62062717068505591</v>
      </c>
      <c r="P3" s="124">
        <f t="shared" ref="P3:P13" si="3">(H3-G3)/G3</f>
        <v>0.71405127457058437</v>
      </c>
      <c r="Q3" s="125">
        <f t="shared" si="0"/>
        <v>-0.56239228952575471</v>
      </c>
      <c r="R3" s="125">
        <f t="shared" si="0"/>
        <v>2.0586833916763907</v>
      </c>
      <c r="S3" s="126">
        <f t="shared" si="0"/>
        <v>-0.22275913592217575</v>
      </c>
      <c r="T3" s="22"/>
      <c r="U3" s="21"/>
      <c r="V3" s="21"/>
      <c r="W3" s="22"/>
    </row>
    <row r="4" spans="1:27" x14ac:dyDescent="0.25">
      <c r="A4" s="9" t="s">
        <v>13</v>
      </c>
      <c r="B4" s="11">
        <v>251.48</v>
      </c>
      <c r="C4" s="12">
        <v>326.94</v>
      </c>
      <c r="D4" s="12">
        <v>367.61</v>
      </c>
      <c r="E4" s="12">
        <v>312.23</v>
      </c>
      <c r="F4" s="13">
        <v>356.14</v>
      </c>
      <c r="G4" s="160">
        <f t="shared" si="1"/>
        <v>525.69000000000005</v>
      </c>
      <c r="H4" s="134">
        <f t="shared" si="1"/>
        <v>796.95</v>
      </c>
      <c r="I4" s="134">
        <f t="shared" si="1"/>
        <v>573.29</v>
      </c>
      <c r="J4" s="134">
        <f t="shared" si="1"/>
        <v>941.34</v>
      </c>
      <c r="K4" s="161">
        <f t="shared" si="1"/>
        <v>845.11</v>
      </c>
      <c r="L4" s="158">
        <f t="shared" si="2"/>
        <v>0.30006362334976938</v>
      </c>
      <c r="M4" s="122">
        <f t="shared" si="2"/>
        <v>0.12439591362329484</v>
      </c>
      <c r="N4" s="122">
        <f t="shared" si="2"/>
        <v>-0.15064878539756807</v>
      </c>
      <c r="O4" s="123">
        <f t="shared" si="2"/>
        <v>0.1406335073503506</v>
      </c>
      <c r="P4" s="124">
        <f t="shared" si="3"/>
        <v>0.51600753295668544</v>
      </c>
      <c r="Q4" s="125">
        <f t="shared" si="0"/>
        <v>-0.28064495890582858</v>
      </c>
      <c r="R4" s="125">
        <f t="shared" si="0"/>
        <v>0.64199619738701197</v>
      </c>
      <c r="S4" s="126">
        <f t="shared" si="0"/>
        <v>-0.10222661312596938</v>
      </c>
      <c r="T4" s="22"/>
      <c r="U4" s="21"/>
      <c r="V4" s="21"/>
      <c r="W4" s="22"/>
    </row>
    <row r="5" spans="1:27" x14ac:dyDescent="0.25">
      <c r="A5" s="9" t="s">
        <v>14</v>
      </c>
      <c r="B5" s="11">
        <v>247.39</v>
      </c>
      <c r="C5" s="12">
        <f>407.2</f>
        <v>407.2</v>
      </c>
      <c r="D5" s="12">
        <v>579.98</v>
      </c>
      <c r="E5" s="12">
        <v>1026.3499999999999</v>
      </c>
      <c r="F5" s="13">
        <v>328.71</v>
      </c>
      <c r="G5" s="160">
        <f t="shared" si="1"/>
        <v>773.08</v>
      </c>
      <c r="H5" s="134">
        <f t="shared" si="1"/>
        <v>1204.1500000000001</v>
      </c>
      <c r="I5" s="134">
        <f t="shared" si="1"/>
        <v>1153.27</v>
      </c>
      <c r="J5" s="134">
        <f t="shared" si="1"/>
        <v>1967.69</v>
      </c>
      <c r="K5" s="161">
        <f t="shared" si="1"/>
        <v>1173.82</v>
      </c>
      <c r="L5" s="158">
        <f t="shared" si="2"/>
        <v>0.64598407372973854</v>
      </c>
      <c r="M5" s="122">
        <f t="shared" si="2"/>
        <v>0.4243123772102162</v>
      </c>
      <c r="N5" s="122">
        <f t="shared" si="2"/>
        <v>0.76962998724093912</v>
      </c>
      <c r="O5" s="123">
        <f t="shared" si="2"/>
        <v>-0.67972913723388706</v>
      </c>
      <c r="P5" s="124">
        <f t="shared" si="3"/>
        <v>0.55760076576809647</v>
      </c>
      <c r="Q5" s="125">
        <f t="shared" si="0"/>
        <v>-4.225387202591048E-2</v>
      </c>
      <c r="R5" s="125">
        <f t="shared" si="0"/>
        <v>0.70618328752156923</v>
      </c>
      <c r="S5" s="126">
        <f t="shared" si="0"/>
        <v>-0.40345277965533194</v>
      </c>
      <c r="T5" s="22"/>
      <c r="U5" s="21"/>
      <c r="V5" s="21"/>
      <c r="W5" s="22"/>
    </row>
    <row r="6" spans="1:27" x14ac:dyDescent="0.25">
      <c r="A6" s="9" t="s">
        <v>15</v>
      </c>
      <c r="B6" s="11">
        <v>738.56</v>
      </c>
      <c r="C6" s="12">
        <v>833.57</v>
      </c>
      <c r="D6" s="12">
        <v>1390.12</v>
      </c>
      <c r="E6" s="12">
        <v>899.64</v>
      </c>
      <c r="F6" s="13">
        <v>812.32</v>
      </c>
      <c r="G6" s="160">
        <f t="shared" si="1"/>
        <v>1511.6399999999999</v>
      </c>
      <c r="H6" s="134">
        <f t="shared" si="1"/>
        <v>2037.7200000000003</v>
      </c>
      <c r="I6" s="134">
        <f t="shared" si="1"/>
        <v>2543.39</v>
      </c>
      <c r="J6" s="134">
        <f t="shared" si="1"/>
        <v>2867.33</v>
      </c>
      <c r="K6" s="161">
        <f t="shared" si="1"/>
        <v>1986.1399999999999</v>
      </c>
      <c r="L6" s="158">
        <f t="shared" si="2"/>
        <v>0.12864222270363967</v>
      </c>
      <c r="M6" s="122">
        <f t="shared" si="2"/>
        <v>0.66767038161162207</v>
      </c>
      <c r="N6" s="122">
        <f t="shared" si="2"/>
        <v>-0.35283284896267941</v>
      </c>
      <c r="O6" s="123">
        <f t="shared" si="2"/>
        <v>-9.7061046640878501E-2</v>
      </c>
      <c r="P6" s="124">
        <f t="shared" si="3"/>
        <v>0.34801936969119662</v>
      </c>
      <c r="Q6" s="125">
        <f t="shared" si="0"/>
        <v>0.24815480046326263</v>
      </c>
      <c r="R6" s="125">
        <f t="shared" si="0"/>
        <v>0.12736544533083802</v>
      </c>
      <c r="S6" s="126">
        <f t="shared" si="0"/>
        <v>-0.3073207478734572</v>
      </c>
      <c r="T6" s="22"/>
      <c r="U6" s="21"/>
      <c r="V6" s="21"/>
      <c r="W6" s="22"/>
    </row>
    <row r="7" spans="1:27" x14ac:dyDescent="0.25">
      <c r="A7" s="9" t="s">
        <v>16</v>
      </c>
      <c r="B7" s="11">
        <v>934.81</v>
      </c>
      <c r="C7" s="12">
        <v>1043.23</v>
      </c>
      <c r="D7" s="12">
        <v>1061.3699999999999</v>
      </c>
      <c r="E7" s="12">
        <v>1120.2</v>
      </c>
      <c r="F7" s="13">
        <v>663</v>
      </c>
      <c r="G7" s="160">
        <f t="shared" si="1"/>
        <v>2446.4499999999998</v>
      </c>
      <c r="H7" s="134">
        <f t="shared" si="1"/>
        <v>3080.9500000000003</v>
      </c>
      <c r="I7" s="134">
        <f t="shared" si="1"/>
        <v>3604.7599999999998</v>
      </c>
      <c r="J7" s="134">
        <f t="shared" si="1"/>
        <v>3987.5299999999997</v>
      </c>
      <c r="K7" s="161">
        <f t="shared" si="1"/>
        <v>2649.14</v>
      </c>
      <c r="L7" s="158">
        <f t="shared" si="2"/>
        <v>0.11598078753971404</v>
      </c>
      <c r="M7" s="122">
        <f t="shared" si="2"/>
        <v>1.7388303633906112E-2</v>
      </c>
      <c r="N7" s="122">
        <f t="shared" si="2"/>
        <v>5.5428361457361866E-2</v>
      </c>
      <c r="O7" s="123">
        <f t="shared" si="2"/>
        <v>-0.40814140332083559</v>
      </c>
      <c r="P7" s="124">
        <f t="shared" si="3"/>
        <v>0.25935539250751111</v>
      </c>
      <c r="Q7" s="125">
        <f t="shared" si="0"/>
        <v>0.17001574189779109</v>
      </c>
      <c r="R7" s="125">
        <f t="shared" si="0"/>
        <v>0.10618460036174392</v>
      </c>
      <c r="S7" s="126">
        <f t="shared" si="0"/>
        <v>-0.33564386976398924</v>
      </c>
      <c r="T7" s="22"/>
      <c r="U7" s="21"/>
      <c r="V7" s="21"/>
      <c r="W7" s="22"/>
    </row>
    <row r="8" spans="1:27" x14ac:dyDescent="0.25">
      <c r="A8" s="9" t="s">
        <v>17</v>
      </c>
      <c r="B8" s="11">
        <v>2255.33</v>
      </c>
      <c r="C8" s="12">
        <v>1658.97</v>
      </c>
      <c r="D8" s="12">
        <v>1497.93</v>
      </c>
      <c r="E8" s="12">
        <v>1486.71</v>
      </c>
      <c r="F8" s="13">
        <v>499.91</v>
      </c>
      <c r="G8" s="160">
        <f t="shared" si="1"/>
        <v>4701.78</v>
      </c>
      <c r="H8" s="134">
        <f t="shared" si="1"/>
        <v>4739.92</v>
      </c>
      <c r="I8" s="134">
        <f t="shared" si="1"/>
        <v>5102.6899999999996</v>
      </c>
      <c r="J8" s="134">
        <f t="shared" si="1"/>
        <v>5474.24</v>
      </c>
      <c r="K8" s="161">
        <f t="shared" si="1"/>
        <v>3149.0499999999997</v>
      </c>
      <c r="L8" s="158">
        <f t="shared" si="2"/>
        <v>-0.26442250136343681</v>
      </c>
      <c r="M8" s="122">
        <f t="shared" si="2"/>
        <v>-9.7072279788061239E-2</v>
      </c>
      <c r="N8" s="122">
        <f t="shared" si="2"/>
        <v>-7.4903366645971622E-3</v>
      </c>
      <c r="O8" s="123">
        <f t="shared" si="2"/>
        <v>-0.66374746924416994</v>
      </c>
      <c r="P8" s="124">
        <f t="shared" si="3"/>
        <v>8.1118214803755882E-3</v>
      </c>
      <c r="Q8" s="125">
        <f t="shared" si="0"/>
        <v>7.6535047005012638E-2</v>
      </c>
      <c r="R8" s="125">
        <f t="shared" si="0"/>
        <v>7.2814535078556647E-2</v>
      </c>
      <c r="S8" s="126">
        <f t="shared" si="0"/>
        <v>-0.42475119833986091</v>
      </c>
      <c r="T8" s="22"/>
      <c r="U8" s="26"/>
      <c r="V8" s="26"/>
      <c r="W8" s="22"/>
    </row>
    <row r="9" spans="1:27" x14ac:dyDescent="0.25">
      <c r="A9" s="9" t="s">
        <v>18</v>
      </c>
      <c r="B9" s="11">
        <v>1714.31</v>
      </c>
      <c r="C9" s="12">
        <v>1353.89</v>
      </c>
      <c r="D9" s="12">
        <v>918.24</v>
      </c>
      <c r="E9" s="12">
        <v>1661.02</v>
      </c>
      <c r="F9" s="27">
        <v>563.09</v>
      </c>
      <c r="G9" s="160">
        <f t="shared" si="1"/>
        <v>6416.09</v>
      </c>
      <c r="H9" s="134">
        <f t="shared" si="1"/>
        <v>6093.81</v>
      </c>
      <c r="I9" s="134">
        <f t="shared" si="1"/>
        <v>6020.9299999999994</v>
      </c>
      <c r="J9" s="134">
        <f t="shared" si="1"/>
        <v>7135.26</v>
      </c>
      <c r="K9" s="161">
        <f t="shared" si="1"/>
        <v>3712.14</v>
      </c>
      <c r="L9" s="158">
        <f t="shared" si="2"/>
        <v>-0.21024202157136099</v>
      </c>
      <c r="M9" s="122">
        <f t="shared" si="2"/>
        <v>-0.32177651064709839</v>
      </c>
      <c r="N9" s="122">
        <f t="shared" si="2"/>
        <v>0.80891705872103148</v>
      </c>
      <c r="O9" s="123">
        <f t="shared" si="2"/>
        <v>-0.66099745939242138</v>
      </c>
      <c r="P9" s="124">
        <f t="shared" si="3"/>
        <v>-5.0229968719266681E-2</v>
      </c>
      <c r="Q9" s="125">
        <f t="shared" si="0"/>
        <v>-1.1959677114974214E-2</v>
      </c>
      <c r="R9" s="125">
        <f t="shared" si="0"/>
        <v>0.18507605967848836</v>
      </c>
      <c r="S9" s="126">
        <f t="shared" si="0"/>
        <v>-0.47974705897192255</v>
      </c>
      <c r="T9" s="22"/>
      <c r="U9" s="26"/>
      <c r="V9" s="26"/>
      <c r="W9" s="22"/>
    </row>
    <row r="10" spans="1:27" x14ac:dyDescent="0.25">
      <c r="A10" s="9" t="s">
        <v>19</v>
      </c>
      <c r="B10" s="11">
        <v>1453.64</v>
      </c>
      <c r="C10" s="12">
        <v>962.55</v>
      </c>
      <c r="D10" s="12">
        <v>984.61</v>
      </c>
      <c r="E10" s="12">
        <v>1454.76</v>
      </c>
      <c r="F10" s="27">
        <v>629.32000000000005</v>
      </c>
      <c r="G10" s="160">
        <f t="shared" si="1"/>
        <v>7869.7300000000005</v>
      </c>
      <c r="H10" s="134">
        <f t="shared" si="1"/>
        <v>7056.3600000000006</v>
      </c>
      <c r="I10" s="134">
        <f t="shared" si="1"/>
        <v>7005.5399999999991</v>
      </c>
      <c r="J10" s="134">
        <f t="shared" si="1"/>
        <v>8590.02</v>
      </c>
      <c r="K10" s="162">
        <f t="shared" si="1"/>
        <v>4341.46</v>
      </c>
      <c r="L10" s="158">
        <f t="shared" si="2"/>
        <v>-0.3378346770864864</v>
      </c>
      <c r="M10" s="122">
        <f t="shared" si="2"/>
        <v>2.2918289958963233E-2</v>
      </c>
      <c r="N10" s="122">
        <f t="shared" si="2"/>
        <v>0.47749870507104331</v>
      </c>
      <c r="O10" s="127">
        <f>(F10-E10)/E10</f>
        <v>-0.56740630756963339</v>
      </c>
      <c r="P10" s="124">
        <f t="shared" si="3"/>
        <v>-0.10335424468183786</v>
      </c>
      <c r="Q10" s="125">
        <f t="shared" si="0"/>
        <v>-7.2020135027126625E-3</v>
      </c>
      <c r="R10" s="125">
        <f t="shared" si="0"/>
        <v>0.2261752841322727</v>
      </c>
      <c r="S10" s="128">
        <f t="shared" si="0"/>
        <v>-0.49459256206621172</v>
      </c>
      <c r="T10" s="22"/>
      <c r="U10" s="26"/>
      <c r="V10" s="26"/>
      <c r="W10" s="22"/>
    </row>
    <row r="11" spans="1:27" x14ac:dyDescent="0.25">
      <c r="A11" s="9" t="s">
        <v>20</v>
      </c>
      <c r="B11" s="11">
        <v>555.27</v>
      </c>
      <c r="C11" s="12">
        <v>835.72</v>
      </c>
      <c r="D11" s="12">
        <v>876.56</v>
      </c>
      <c r="E11" s="12">
        <v>903.86</v>
      </c>
      <c r="F11" s="27">
        <v>434.56</v>
      </c>
      <c r="G11" s="160">
        <f t="shared" si="1"/>
        <v>8425</v>
      </c>
      <c r="H11" s="134">
        <f t="shared" si="1"/>
        <v>7892.0800000000008</v>
      </c>
      <c r="I11" s="134">
        <f t="shared" si="1"/>
        <v>7882.0999999999985</v>
      </c>
      <c r="J11" s="134">
        <f t="shared" si="1"/>
        <v>9493.880000000001</v>
      </c>
      <c r="K11" s="161">
        <f t="shared" si="1"/>
        <v>4776.0200000000004</v>
      </c>
      <c r="L11" s="158">
        <f t="shared" si="2"/>
        <v>0.5050696057773697</v>
      </c>
      <c r="M11" s="122">
        <f t="shared" si="2"/>
        <v>4.886804192791834E-2</v>
      </c>
      <c r="N11" s="122">
        <f t="shared" si="2"/>
        <v>3.1144473852331923E-2</v>
      </c>
      <c r="O11" s="123">
        <f t="shared" si="2"/>
        <v>-0.51921757794348677</v>
      </c>
      <c r="P11" s="124">
        <f t="shared" si="3"/>
        <v>-6.3254599406528084E-2</v>
      </c>
      <c r="Q11" s="125">
        <f t="shared" si="0"/>
        <v>-1.2645588995552871E-3</v>
      </c>
      <c r="R11" s="125">
        <f t="shared" si="0"/>
        <v>0.20448611410664705</v>
      </c>
      <c r="S11" s="126">
        <f t="shared" si="0"/>
        <v>-0.49693697413491639</v>
      </c>
      <c r="W11" s="22"/>
    </row>
    <row r="12" spans="1:27" x14ac:dyDescent="0.25">
      <c r="A12" s="9" t="s">
        <v>21</v>
      </c>
      <c r="B12" s="11">
        <v>562.79999999999995</v>
      </c>
      <c r="C12" s="11">
        <v>309.76</v>
      </c>
      <c r="D12" s="11">
        <v>249.49</v>
      </c>
      <c r="E12" s="11">
        <v>554.66</v>
      </c>
      <c r="F12" s="27">
        <v>201.1</v>
      </c>
      <c r="G12" s="10">
        <f t="shared" si="1"/>
        <v>8987.7999999999993</v>
      </c>
      <c r="H12" s="11">
        <f t="shared" si="1"/>
        <v>8201.84</v>
      </c>
      <c r="I12" s="11">
        <f t="shared" si="1"/>
        <v>8131.5899999999983</v>
      </c>
      <c r="J12" s="11">
        <f t="shared" si="1"/>
        <v>10048.540000000001</v>
      </c>
      <c r="K12" s="24">
        <f t="shared" si="1"/>
        <v>4977.1200000000008</v>
      </c>
      <c r="L12" s="158">
        <f t="shared" si="2"/>
        <v>-0.44960909737029137</v>
      </c>
      <c r="M12" s="122">
        <f t="shared" si="2"/>
        <v>-0.19456998966942143</v>
      </c>
      <c r="N12" s="122">
        <f t="shared" si="2"/>
        <v>1.223175277566235</v>
      </c>
      <c r="O12" s="123">
        <f t="shared" si="2"/>
        <v>-0.63743554610031361</v>
      </c>
      <c r="P12" s="124">
        <f t="shared" si="3"/>
        <v>-8.7447428736731919E-2</v>
      </c>
      <c r="Q12" s="125">
        <f t="shared" si="0"/>
        <v>-8.5651512343573894E-3</v>
      </c>
      <c r="R12" s="125">
        <f t="shared" si="0"/>
        <v>0.23574110352341951</v>
      </c>
      <c r="S12" s="126">
        <f t="shared" si="0"/>
        <v>-0.50469222394497104</v>
      </c>
      <c r="W12" s="22"/>
    </row>
    <row r="13" spans="1:27" ht="15.75" thickBot="1" x14ac:dyDescent="0.3">
      <c r="A13" s="9" t="s">
        <v>22</v>
      </c>
      <c r="B13" s="30">
        <v>189.94</v>
      </c>
      <c r="C13" s="30">
        <v>215.42</v>
      </c>
      <c r="D13" s="30">
        <v>87.19</v>
      </c>
      <c r="E13" s="30">
        <v>229</v>
      </c>
      <c r="F13" s="31">
        <v>176.8</v>
      </c>
      <c r="G13" s="29">
        <f t="shared" si="1"/>
        <v>9177.74</v>
      </c>
      <c r="H13" s="30">
        <f t="shared" si="1"/>
        <v>8417.26</v>
      </c>
      <c r="I13" s="30">
        <f t="shared" si="1"/>
        <v>8218.7799999999988</v>
      </c>
      <c r="J13" s="30">
        <f t="shared" si="1"/>
        <v>10277.540000000001</v>
      </c>
      <c r="K13" s="32">
        <f t="shared" si="1"/>
        <v>5153.920000000001</v>
      </c>
      <c r="L13" s="159">
        <f t="shared" si="2"/>
        <v>0.13414762556596815</v>
      </c>
      <c r="M13" s="129">
        <f t="shared" si="2"/>
        <v>-0.59525577940766872</v>
      </c>
      <c r="N13" s="129">
        <f t="shared" si="2"/>
        <v>1.6264479871544903</v>
      </c>
      <c r="O13" s="130">
        <f t="shared" si="2"/>
        <v>-0.22794759825327507</v>
      </c>
      <c r="P13" s="131">
        <f t="shared" si="3"/>
        <v>-8.2861358024960349E-2</v>
      </c>
      <c r="Q13" s="132">
        <f t="shared" si="0"/>
        <v>-2.3580119896498549E-2</v>
      </c>
      <c r="R13" s="132">
        <f t="shared" si="0"/>
        <v>0.25049459895507636</v>
      </c>
      <c r="S13" s="133">
        <f t="shared" si="0"/>
        <v>-0.49852591184271716</v>
      </c>
      <c r="W13" s="22"/>
    </row>
    <row r="14" spans="1:27" ht="18.75" x14ac:dyDescent="0.3">
      <c r="A14" s="314" t="s">
        <v>38</v>
      </c>
      <c r="B14" s="315">
        <f>SUM(B2:B13)</f>
        <v>9177.74</v>
      </c>
      <c r="C14" s="315">
        <f t="shared" ref="C14:F14" si="4">SUM(C2:C13)</f>
        <v>8417.26</v>
      </c>
      <c r="D14" s="315">
        <f t="shared" si="4"/>
        <v>8218.7799999999988</v>
      </c>
      <c r="E14" s="315">
        <f t="shared" si="4"/>
        <v>10277.540000000001</v>
      </c>
      <c r="F14" s="315">
        <f t="shared" si="4"/>
        <v>5153.920000000001</v>
      </c>
      <c r="G14" s="11"/>
      <c r="H14" s="25"/>
      <c r="I14" s="37"/>
      <c r="J14" s="36"/>
      <c r="K14" s="36"/>
    </row>
    <row r="16" spans="1:27" x14ac:dyDescent="0.25"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</row>
    <row r="17" spans="1:27" x14ac:dyDescent="0.25">
      <c r="A17" s="145" t="s">
        <v>23</v>
      </c>
      <c r="B17" s="146">
        <f>SUM(B2:B8)</f>
        <v>4701.78</v>
      </c>
      <c r="C17" s="147">
        <f>SUM(C2:C8)</f>
        <v>4739.92</v>
      </c>
      <c r="D17" s="147">
        <f>SUM(D2:D8)</f>
        <v>5102.6899999999996</v>
      </c>
      <c r="E17" s="147">
        <f>SUM(E2:E8)</f>
        <v>5474.24</v>
      </c>
      <c r="F17" s="147">
        <f>SUM(F2:F8)</f>
        <v>3149.0499999999997</v>
      </c>
      <c r="G17" s="22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</row>
    <row r="18" spans="1:27" x14ac:dyDescent="0.25">
      <c r="A18" s="145" t="s">
        <v>24</v>
      </c>
      <c r="B18" s="146">
        <f>SUM(B9:B13)</f>
        <v>4475.9599999999991</v>
      </c>
      <c r="C18" s="146">
        <f>SUM(C9:C13)</f>
        <v>3677.34</v>
      </c>
      <c r="D18" s="146">
        <f>SUM(D9:D13)</f>
        <v>3116.0899999999997</v>
      </c>
      <c r="E18" s="146">
        <f>SUM(E9:E13)</f>
        <v>4803.3</v>
      </c>
      <c r="F18" s="146">
        <f>SUM(F9:F13)</f>
        <v>2004.87</v>
      </c>
      <c r="I18" s="22"/>
      <c r="J18" s="22"/>
      <c r="K18" s="22"/>
      <c r="L18" s="22"/>
      <c r="M18" s="22"/>
      <c r="N18" s="22"/>
      <c r="O18" s="22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</row>
    <row r="19" spans="1:27" ht="15.75" x14ac:dyDescent="0.25">
      <c r="A19" s="148" t="s">
        <v>25</v>
      </c>
      <c r="B19" s="149">
        <f>SUM(B2:B13)</f>
        <v>9177.74</v>
      </c>
      <c r="C19" s="149">
        <f>SUM(C2:C13)</f>
        <v>8417.26</v>
      </c>
      <c r="D19" s="149">
        <f>SUM(D2:D13)</f>
        <v>8218.7799999999988</v>
      </c>
      <c r="E19" s="149">
        <f>SUM(E2:E13)</f>
        <v>10277.540000000001</v>
      </c>
      <c r="F19" s="149">
        <f>SUM(F2:F13)</f>
        <v>5153.920000000001</v>
      </c>
      <c r="L19" s="22"/>
      <c r="M19" s="39"/>
      <c r="N19" s="22"/>
      <c r="O19" s="22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</row>
    <row r="20" spans="1:27" ht="15.75" x14ac:dyDescent="0.25">
      <c r="A20" s="148" t="s">
        <v>26</v>
      </c>
      <c r="B20" s="149" t="e">
        <f>B17+#REF!</f>
        <v>#REF!</v>
      </c>
      <c r="C20" s="149">
        <f t="shared" ref="C20" si="5">C17+B18</f>
        <v>9215.8799999999992</v>
      </c>
      <c r="D20" s="149">
        <f>D17+C18</f>
        <v>8780.0299999999988</v>
      </c>
      <c r="E20" s="149">
        <f>E17+D18</f>
        <v>8590.33</v>
      </c>
      <c r="F20" s="149">
        <f>F17+E18</f>
        <v>7952.35</v>
      </c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</row>
    <row r="21" spans="1:27" x14ac:dyDescent="0.25">
      <c r="B21" s="22"/>
      <c r="C21" s="22"/>
      <c r="D21" s="22"/>
      <c r="E21" s="22"/>
      <c r="F21" s="22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</row>
    <row r="22" spans="1:27" x14ac:dyDescent="0.25">
      <c r="B22" s="22"/>
      <c r="C22" s="22"/>
      <c r="D22" s="22"/>
      <c r="E22" s="22"/>
      <c r="F22" s="22"/>
      <c r="O22" s="39"/>
      <c r="P22" s="39"/>
    </row>
    <row r="24" spans="1:27" x14ac:dyDescent="0.25">
      <c r="J24" s="39"/>
      <c r="K24" s="39"/>
    </row>
    <row r="25" spans="1:27" x14ac:dyDescent="0.25">
      <c r="J25" s="39"/>
      <c r="K25" s="39"/>
    </row>
    <row r="26" spans="1:27" x14ac:dyDescent="0.25">
      <c r="J26" s="39"/>
      <c r="K26" s="39"/>
    </row>
    <row r="27" spans="1:27" x14ac:dyDescent="0.25">
      <c r="J27" s="39"/>
      <c r="K27" s="39"/>
    </row>
    <row r="28" spans="1:27" x14ac:dyDescent="0.25">
      <c r="J28" s="39"/>
      <c r="K28" s="39"/>
    </row>
    <row r="29" spans="1:27" x14ac:dyDescent="0.25">
      <c r="H29" s="40"/>
      <c r="I29" s="40"/>
      <c r="J29" s="39"/>
      <c r="K29" s="39"/>
    </row>
    <row r="31" spans="1:27" x14ac:dyDescent="0.25">
      <c r="J31" s="39"/>
      <c r="K31" s="39"/>
    </row>
    <row r="32" spans="1:27" x14ac:dyDescent="0.25">
      <c r="J32" s="39"/>
      <c r="K32" s="39"/>
    </row>
    <row r="33" spans="10:11" x14ac:dyDescent="0.25">
      <c r="J33" s="39"/>
      <c r="K33" s="39"/>
    </row>
    <row r="34" spans="10:11" x14ac:dyDescent="0.25">
      <c r="J34" s="39"/>
      <c r="K34" s="39"/>
    </row>
    <row r="39" spans="10:11" x14ac:dyDescent="0.25">
      <c r="J39" s="39"/>
      <c r="K39" s="39"/>
    </row>
    <row r="40" spans="10:11" x14ac:dyDescent="0.25">
      <c r="J40" s="39"/>
      <c r="K40" s="39"/>
    </row>
    <row r="41" spans="10:11" x14ac:dyDescent="0.25">
      <c r="J41" s="39"/>
      <c r="K41" s="39"/>
    </row>
    <row r="42" spans="10:11" x14ac:dyDescent="0.25">
      <c r="J42" s="39"/>
      <c r="K42" s="39"/>
    </row>
    <row r="43" spans="10:11" x14ac:dyDescent="0.25">
      <c r="J43" s="39"/>
      <c r="K43" s="39"/>
    </row>
    <row r="44" spans="10:11" x14ac:dyDescent="0.25">
      <c r="J44" s="39"/>
      <c r="K44" s="39"/>
    </row>
    <row r="45" spans="10:11" x14ac:dyDescent="0.25">
      <c r="J45" s="39"/>
      <c r="K45" s="39"/>
    </row>
    <row r="46" spans="10:11" x14ac:dyDescent="0.25">
      <c r="J46" s="39"/>
      <c r="K46" s="39"/>
    </row>
    <row r="47" spans="10:11" x14ac:dyDescent="0.25">
      <c r="J47" s="39"/>
      <c r="K47" s="39"/>
    </row>
    <row r="51" spans="10:11" x14ac:dyDescent="0.25">
      <c r="J51" s="41"/>
      <c r="K51" s="41"/>
    </row>
    <row r="52" spans="10:11" x14ac:dyDescent="0.25">
      <c r="J52" s="39"/>
      <c r="K52" s="39"/>
    </row>
    <row r="53" spans="10:11" x14ac:dyDescent="0.25">
      <c r="J53" s="39"/>
      <c r="K53" s="39"/>
    </row>
    <row r="54" spans="10:11" x14ac:dyDescent="0.25">
      <c r="J54" s="39"/>
      <c r="K54" s="39"/>
    </row>
    <row r="55" spans="10:11" x14ac:dyDescent="0.25">
      <c r="J55" s="39"/>
      <c r="K55" s="39"/>
    </row>
    <row r="56" spans="10:11" x14ac:dyDescent="0.25">
      <c r="J56" s="39"/>
      <c r="K56" s="39"/>
    </row>
    <row r="57" spans="10:11" x14ac:dyDescent="0.25">
      <c r="J57" s="39"/>
      <c r="K57" s="39"/>
    </row>
    <row r="58" spans="10:11" x14ac:dyDescent="0.25">
      <c r="J58" s="39"/>
      <c r="K58" s="39"/>
    </row>
    <row r="59" spans="10:11" x14ac:dyDescent="0.25">
      <c r="J59" s="39"/>
      <c r="K59" s="39"/>
    </row>
    <row r="60" spans="10:11" x14ac:dyDescent="0.25">
      <c r="J60" s="39"/>
      <c r="K60" s="39"/>
    </row>
    <row r="61" spans="10:11" x14ac:dyDescent="0.25">
      <c r="J61" s="41"/>
      <c r="K61" s="4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V123"/>
  <sheetViews>
    <sheetView topLeftCell="E43" zoomScale="70" zoomScaleNormal="70" workbookViewId="0">
      <selection activeCell="H122" sqref="H122"/>
    </sheetView>
  </sheetViews>
  <sheetFormatPr defaultRowHeight="15" x14ac:dyDescent="0.25"/>
  <cols>
    <col min="1" max="1" width="16.140625" customWidth="1"/>
    <col min="2" max="5" width="12.140625" customWidth="1"/>
    <col min="6" max="6" width="14.7109375" customWidth="1"/>
    <col min="7" max="8" width="10.85546875" customWidth="1"/>
    <col min="9" max="9" width="13.7109375" customWidth="1"/>
    <col min="10" max="10" width="14.28515625" customWidth="1"/>
    <col min="11" max="11" width="16.7109375" customWidth="1"/>
    <col min="12" max="19" width="8.85546875" customWidth="1"/>
    <col min="34" max="34" width="11.140625" bestFit="1" customWidth="1"/>
  </cols>
  <sheetData>
    <row r="1" spans="1:48" ht="15.75" thickBot="1" x14ac:dyDescent="0.3">
      <c r="A1" s="1" t="s">
        <v>94</v>
      </c>
      <c r="B1" s="193">
        <v>2019</v>
      </c>
      <c r="C1" s="193">
        <v>2020</v>
      </c>
      <c r="D1" s="193">
        <v>2021</v>
      </c>
      <c r="E1" s="193">
        <v>2022</v>
      </c>
      <c r="F1" s="194">
        <v>2023</v>
      </c>
      <c r="G1" s="195" t="s">
        <v>0</v>
      </c>
      <c r="H1" s="196" t="s">
        <v>1</v>
      </c>
      <c r="I1" s="196" t="s">
        <v>2</v>
      </c>
      <c r="J1" s="152" t="s">
        <v>3</v>
      </c>
      <c r="K1" s="197" t="s">
        <v>4</v>
      </c>
      <c r="L1" s="168" t="s">
        <v>5</v>
      </c>
      <c r="M1" s="169" t="s">
        <v>6</v>
      </c>
      <c r="N1" s="169" t="s">
        <v>7</v>
      </c>
      <c r="O1" s="170" t="s">
        <v>8</v>
      </c>
      <c r="P1" s="168" t="s">
        <v>9</v>
      </c>
      <c r="Q1" s="169" t="s">
        <v>10</v>
      </c>
      <c r="R1" s="169" t="s">
        <v>28</v>
      </c>
      <c r="S1" s="171" t="s">
        <v>27</v>
      </c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</row>
    <row r="2" spans="1:48" x14ac:dyDescent="0.25">
      <c r="A2" s="9" t="s">
        <v>11</v>
      </c>
      <c r="B2" s="259">
        <v>219.75920239363597</v>
      </c>
      <c r="C2" s="259">
        <v>176.60958551573</v>
      </c>
      <c r="D2" s="259">
        <v>214.70759042934299</v>
      </c>
      <c r="E2" s="259">
        <v>98.829999999999984</v>
      </c>
      <c r="F2" s="259">
        <v>329.34870916417987</v>
      </c>
      <c r="G2" s="198">
        <f>B2</f>
        <v>219.75920239363597</v>
      </c>
      <c r="H2" s="199">
        <f>C2</f>
        <v>176.60958551573</v>
      </c>
      <c r="I2" s="200">
        <f>D2</f>
        <v>214.70759042934299</v>
      </c>
      <c r="J2" s="201">
        <f>E2</f>
        <v>98.829999999999984</v>
      </c>
      <c r="K2" s="202">
        <f>F2</f>
        <v>329.34870916417987</v>
      </c>
      <c r="L2" s="163">
        <f>(C2-B2)/B2</f>
        <v>-0.19634953352540718</v>
      </c>
      <c r="M2" s="164">
        <f>(D2-C2)/C2</f>
        <v>0.21571878333987554</v>
      </c>
      <c r="N2" s="164">
        <f>(E2-D2)/D2</f>
        <v>-0.53969955229634303</v>
      </c>
      <c r="O2" s="164">
        <f>(F2-E2)/E2</f>
        <v>2.332477073400586</v>
      </c>
      <c r="P2" s="163">
        <f>(H2-G2)/G2</f>
        <v>-0.19634953352540718</v>
      </c>
      <c r="Q2" s="164">
        <f t="shared" ref="Q2:S2" si="0">(I2-H2)/H2</f>
        <v>0.21571878333987554</v>
      </c>
      <c r="R2" s="164">
        <f t="shared" si="0"/>
        <v>-0.53969955229634303</v>
      </c>
      <c r="S2" s="165">
        <f t="shared" si="0"/>
        <v>2.332477073400586</v>
      </c>
      <c r="T2" s="22"/>
      <c r="U2" s="21"/>
      <c r="V2" s="21"/>
      <c r="W2" s="22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</row>
    <row r="3" spans="1:48" x14ac:dyDescent="0.25">
      <c r="A3" s="9" t="s">
        <v>12</v>
      </c>
      <c r="B3" s="259">
        <v>157.91873410311899</v>
      </c>
      <c r="C3" s="259">
        <v>154.64701714403697</v>
      </c>
      <c r="D3" s="259">
        <v>131.08946223133802</v>
      </c>
      <c r="E3" s="259">
        <v>175.48</v>
      </c>
      <c r="F3" s="259">
        <v>291.07534984169502</v>
      </c>
      <c r="G3" s="64">
        <f t="shared" ref="G3:I3" si="1">G2+B3</f>
        <v>377.67793649675497</v>
      </c>
      <c r="H3" s="65">
        <f t="shared" si="1"/>
        <v>331.25660265976694</v>
      </c>
      <c r="I3" s="65">
        <f t="shared" si="1"/>
        <v>345.797052660681</v>
      </c>
      <c r="J3" s="65">
        <f>J2+E3</f>
        <v>274.30999999999995</v>
      </c>
      <c r="K3" s="203">
        <f>K2+F3</f>
        <v>620.42405900587482</v>
      </c>
      <c r="L3" s="163">
        <f t="shared" ref="L3:L10" si="2">(C3-B3)/B3</f>
        <v>-2.0717725339323177E-2</v>
      </c>
      <c r="M3" s="164">
        <f t="shared" ref="M3:M10" si="3">(D3-C3)/C3</f>
        <v>-0.15233113025877268</v>
      </c>
      <c r="N3" s="164">
        <f t="shared" ref="N3:N10" si="4">(E3-D3)/D3</f>
        <v>0.33862781197717085</v>
      </c>
      <c r="O3" s="164">
        <f t="shared" ref="O3:O9" si="5">(F3-E3)/E3</f>
        <v>0.6587380319221281</v>
      </c>
      <c r="P3" s="163">
        <f t="shared" ref="P3:P13" si="6">(H3-G3)/G3</f>
        <v>-0.12291248535082716</v>
      </c>
      <c r="Q3" s="164">
        <f t="shared" ref="Q3:Q13" si="7">(I3-H3)/H3</f>
        <v>4.3894823179867398E-2</v>
      </c>
      <c r="R3" s="164">
        <f t="shared" ref="R3:R13" si="8">(J3-I3)/I3</f>
        <v>-0.20673123761650131</v>
      </c>
      <c r="S3" s="165">
        <f t="shared" ref="S3:S13" si="9">(K3-J3)/J3</f>
        <v>1.261762454908224</v>
      </c>
      <c r="T3" s="22"/>
      <c r="U3" s="21"/>
      <c r="V3" s="21"/>
      <c r="W3" s="22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</row>
    <row r="4" spans="1:48" x14ac:dyDescent="0.25">
      <c r="A4" s="9" t="s">
        <v>13</v>
      </c>
      <c r="B4" s="259">
        <v>1928.8840143765999</v>
      </c>
      <c r="C4" s="259">
        <v>132.83098477252801</v>
      </c>
      <c r="D4" s="259">
        <v>301.42882704155801</v>
      </c>
      <c r="E4" s="259">
        <v>73.149999999999991</v>
      </c>
      <c r="F4" s="259">
        <v>146.94251468425</v>
      </c>
      <c r="G4" s="64">
        <f t="shared" ref="G4:G13" si="10">G3+B4</f>
        <v>2306.5619508733548</v>
      </c>
      <c r="H4" s="65">
        <f t="shared" ref="H4:H13" si="11">H3+C4</f>
        <v>464.08758743229498</v>
      </c>
      <c r="I4" s="65">
        <f t="shared" ref="I4:I13" si="12">I3+D4</f>
        <v>647.22587970223901</v>
      </c>
      <c r="J4" s="65">
        <f t="shared" ref="J4:J13" si="13">J3+E4</f>
        <v>347.45999999999992</v>
      </c>
      <c r="K4" s="203">
        <f t="shared" ref="K4:K13" si="14">K3+F4</f>
        <v>767.36657369012482</v>
      </c>
      <c r="L4" s="163">
        <f t="shared" si="2"/>
        <v>-0.93113583617133255</v>
      </c>
      <c r="M4" s="164">
        <f t="shared" si="3"/>
        <v>1.2692659213341859</v>
      </c>
      <c r="N4" s="164">
        <f t="shared" si="4"/>
        <v>-0.75732248067330743</v>
      </c>
      <c r="O4" s="164">
        <f t="shared" si="5"/>
        <v>1.0087835226828437</v>
      </c>
      <c r="P4" s="163">
        <f t="shared" si="6"/>
        <v>-0.79879682518105644</v>
      </c>
      <c r="Q4" s="164">
        <f t="shared" si="7"/>
        <v>0.39462010454365321</v>
      </c>
      <c r="R4" s="164">
        <f t="shared" si="8"/>
        <v>-0.46315496506435833</v>
      </c>
      <c r="S4" s="165">
        <f t="shared" si="9"/>
        <v>1.2085033491340729</v>
      </c>
      <c r="T4" s="22"/>
      <c r="U4" s="21"/>
      <c r="V4" s="21"/>
      <c r="W4" s="22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</row>
    <row r="5" spans="1:48" x14ac:dyDescent="0.25">
      <c r="A5" s="9" t="s">
        <v>14</v>
      </c>
      <c r="B5" s="259">
        <v>1496.6623926835362</v>
      </c>
      <c r="C5" s="259">
        <v>90.009061536836995</v>
      </c>
      <c r="D5" s="259">
        <v>182.187781499946</v>
      </c>
      <c r="E5" s="259">
        <v>90.9</v>
      </c>
      <c r="F5" s="259">
        <v>140.71070693498399</v>
      </c>
      <c r="G5" s="64">
        <f t="shared" si="10"/>
        <v>3803.2243435568907</v>
      </c>
      <c r="H5" s="65">
        <f t="shared" si="11"/>
        <v>554.09664896913193</v>
      </c>
      <c r="I5" s="65">
        <f t="shared" si="12"/>
        <v>829.41366120218504</v>
      </c>
      <c r="J5" s="65">
        <f t="shared" si="13"/>
        <v>438.3599999999999</v>
      </c>
      <c r="K5" s="203">
        <f t="shared" si="14"/>
        <v>908.07728062510887</v>
      </c>
      <c r="L5" s="163">
        <f t="shared" si="2"/>
        <v>-0.93986014349204738</v>
      </c>
      <c r="M5" s="164">
        <f t="shared" si="3"/>
        <v>1.0241048888770388</v>
      </c>
      <c r="N5" s="164">
        <f t="shared" si="4"/>
        <v>-0.50106423574828507</v>
      </c>
      <c r="O5" s="164">
        <f t="shared" si="5"/>
        <v>0.54797257354217799</v>
      </c>
      <c r="P5" s="163">
        <f t="shared" si="6"/>
        <v>-0.85430871310343903</v>
      </c>
      <c r="Q5" s="164">
        <f t="shared" si="7"/>
        <v>0.49687543273410173</v>
      </c>
      <c r="R5" s="164">
        <f t="shared" si="8"/>
        <v>-0.47148205954960576</v>
      </c>
      <c r="S5" s="165">
        <f t="shared" si="9"/>
        <v>1.071533170510788</v>
      </c>
      <c r="T5" s="22"/>
      <c r="U5" s="21"/>
      <c r="V5" s="21"/>
      <c r="W5" s="22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</row>
    <row r="6" spans="1:48" x14ac:dyDescent="0.25">
      <c r="A6" s="9" t="s">
        <v>15</v>
      </c>
      <c r="B6" s="259">
        <v>454.94923626355001</v>
      </c>
      <c r="C6" s="259">
        <v>75.720175426571004</v>
      </c>
      <c r="D6" s="259">
        <v>251.80657197080498</v>
      </c>
      <c r="E6" s="259">
        <v>151.78</v>
      </c>
      <c r="F6" s="259">
        <v>61.586312256569897</v>
      </c>
      <c r="G6" s="64">
        <f t="shared" si="10"/>
        <v>4258.1735798204409</v>
      </c>
      <c r="H6" s="65">
        <f t="shared" si="11"/>
        <v>629.81682439570295</v>
      </c>
      <c r="I6" s="65">
        <f t="shared" si="12"/>
        <v>1081.22023317299</v>
      </c>
      <c r="J6" s="65">
        <f t="shared" si="13"/>
        <v>590.13999999999987</v>
      </c>
      <c r="K6" s="203">
        <f t="shared" si="14"/>
        <v>969.66359288167882</v>
      </c>
      <c r="L6" s="163">
        <f t="shared" si="2"/>
        <v>-0.83356346292950656</v>
      </c>
      <c r="M6" s="164">
        <f t="shared" si="3"/>
        <v>2.3254884917031431</v>
      </c>
      <c r="N6" s="164">
        <f t="shared" si="4"/>
        <v>-0.3972357480105892</v>
      </c>
      <c r="O6" s="164">
        <f t="shared" si="5"/>
        <v>-0.59423960827138034</v>
      </c>
      <c r="P6" s="163">
        <f t="shared" si="6"/>
        <v>-0.85209226148496719</v>
      </c>
      <c r="Q6" s="164">
        <f t="shared" si="7"/>
        <v>0.71672173764236902</v>
      </c>
      <c r="R6" s="164">
        <f t="shared" si="8"/>
        <v>-0.45419075421095978</v>
      </c>
      <c r="S6" s="165">
        <f t="shared" si="9"/>
        <v>0.643107725085029</v>
      </c>
      <c r="T6" s="22"/>
      <c r="U6" s="21"/>
      <c r="V6" s="21"/>
      <c r="W6" s="22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</row>
    <row r="7" spans="1:48" x14ac:dyDescent="0.25">
      <c r="A7" s="9" t="s">
        <v>16</v>
      </c>
      <c r="B7" s="259">
        <v>115.58217243986999</v>
      </c>
      <c r="C7" s="259">
        <v>185.48910794220001</v>
      </c>
      <c r="D7" s="259">
        <v>333.71777136171499</v>
      </c>
      <c r="E7" s="259">
        <v>230.25</v>
      </c>
      <c r="F7" s="259">
        <v>136.71279200953998</v>
      </c>
      <c r="G7" s="64">
        <f t="shared" si="10"/>
        <v>4373.7557522603111</v>
      </c>
      <c r="H7" s="65">
        <f t="shared" si="11"/>
        <v>815.30593233790296</v>
      </c>
      <c r="I7" s="65">
        <f t="shared" si="12"/>
        <v>1414.938004534705</v>
      </c>
      <c r="J7" s="65">
        <f t="shared" si="13"/>
        <v>820.38999999999987</v>
      </c>
      <c r="K7" s="203">
        <f t="shared" si="14"/>
        <v>1106.3763848912188</v>
      </c>
      <c r="L7" s="163">
        <f t="shared" si="2"/>
        <v>0.60482455059146878</v>
      </c>
      <c r="M7" s="164">
        <f t="shared" si="3"/>
        <v>0.79912327502110958</v>
      </c>
      <c r="N7" s="164">
        <f t="shared" si="4"/>
        <v>-0.31004573397311469</v>
      </c>
      <c r="O7" s="164">
        <f t="shared" si="5"/>
        <v>-0.40624194566975036</v>
      </c>
      <c r="P7" s="163">
        <f t="shared" si="6"/>
        <v>-0.81359134379724762</v>
      </c>
      <c r="Q7" s="164">
        <f t="shared" si="7"/>
        <v>0.7354687957161643</v>
      </c>
      <c r="R7" s="164">
        <f t="shared" si="8"/>
        <v>-0.42019367818890352</v>
      </c>
      <c r="S7" s="165">
        <f t="shared" si="9"/>
        <v>0.34859808736237513</v>
      </c>
      <c r="T7" s="22"/>
      <c r="U7" s="21"/>
      <c r="V7" s="21"/>
      <c r="W7" s="22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</row>
    <row r="8" spans="1:48" x14ac:dyDescent="0.25">
      <c r="A8" s="9" t="s">
        <v>17</v>
      </c>
      <c r="B8" s="259">
        <v>175.374103498929</v>
      </c>
      <c r="C8" s="259">
        <v>264.01336608652298</v>
      </c>
      <c r="D8" s="259">
        <v>449.80777638742802</v>
      </c>
      <c r="E8" s="259">
        <v>53.75</v>
      </c>
      <c r="F8" s="259">
        <v>514.73776674501096</v>
      </c>
      <c r="G8" s="64">
        <f t="shared" si="10"/>
        <v>4549.1298557592399</v>
      </c>
      <c r="H8" s="65">
        <f t="shared" si="11"/>
        <v>1079.3192984244261</v>
      </c>
      <c r="I8" s="65">
        <f t="shared" si="12"/>
        <v>1864.745780922133</v>
      </c>
      <c r="J8" s="65">
        <f t="shared" si="13"/>
        <v>874.13999999999987</v>
      </c>
      <c r="K8" s="203">
        <f t="shared" si="14"/>
        <v>1621.1141516362297</v>
      </c>
      <c r="L8" s="163">
        <f t="shared" si="2"/>
        <v>0.5054295977520723</v>
      </c>
      <c r="M8" s="164">
        <f t="shared" si="3"/>
        <v>0.70373107640321564</v>
      </c>
      <c r="N8" s="164">
        <f t="shared" si="4"/>
        <v>-0.88050451143444863</v>
      </c>
      <c r="O8" s="164">
        <f t="shared" si="5"/>
        <v>8.5765165906048555</v>
      </c>
      <c r="P8" s="163">
        <f t="shared" si="6"/>
        <v>-0.7627415939648331</v>
      </c>
      <c r="Q8" s="164">
        <f t="shared" si="7"/>
        <v>0.72770540065785971</v>
      </c>
      <c r="R8" s="164">
        <f t="shared" si="8"/>
        <v>-0.53122832670106379</v>
      </c>
      <c r="S8" s="165">
        <f t="shared" si="9"/>
        <v>0.85452462035398213</v>
      </c>
      <c r="T8" s="22"/>
      <c r="U8" s="26"/>
      <c r="V8" s="26"/>
      <c r="W8" s="22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</row>
    <row r="9" spans="1:48" x14ac:dyDescent="0.25">
      <c r="A9" s="9" t="s">
        <v>18</v>
      </c>
      <c r="B9" s="259">
        <v>1604.09435723609</v>
      </c>
      <c r="C9" s="259">
        <v>2503.890457640799</v>
      </c>
      <c r="D9" s="259">
        <v>1520.51365966555</v>
      </c>
      <c r="E9" s="259">
        <v>2232.8199999999997</v>
      </c>
      <c r="F9" s="259">
        <v>2609.9159441780307</v>
      </c>
      <c r="G9" s="64">
        <f t="shared" si="10"/>
        <v>6153.2242129953302</v>
      </c>
      <c r="H9" s="65">
        <f t="shared" si="11"/>
        <v>3583.2097560652251</v>
      </c>
      <c r="I9" s="65">
        <f t="shared" si="12"/>
        <v>3385.259440587683</v>
      </c>
      <c r="J9" s="65">
        <f t="shared" si="13"/>
        <v>3106.9599999999996</v>
      </c>
      <c r="K9" s="203">
        <f t="shared" si="14"/>
        <v>4231.0300958142607</v>
      </c>
      <c r="L9" s="163">
        <f t="shared" si="2"/>
        <v>0.56093713960510949</v>
      </c>
      <c r="M9" s="164">
        <f t="shared" si="3"/>
        <v>-0.39273954456530041</v>
      </c>
      <c r="N9" s="164">
        <f t="shared" si="4"/>
        <v>0.46846428232096748</v>
      </c>
      <c r="O9" s="164">
        <f t="shared" si="5"/>
        <v>0.16888774920415933</v>
      </c>
      <c r="P9" s="163">
        <f t="shared" si="6"/>
        <v>-0.41766956118750742</v>
      </c>
      <c r="Q9" s="164">
        <f t="shared" si="7"/>
        <v>-5.5243853682435326E-2</v>
      </c>
      <c r="R9" s="164">
        <f t="shared" si="8"/>
        <v>-8.2209191192557596E-2</v>
      </c>
      <c r="S9" s="165">
        <f t="shared" si="9"/>
        <v>0.36179097761614609</v>
      </c>
      <c r="T9" s="22"/>
      <c r="U9" s="26"/>
      <c r="V9" s="26"/>
      <c r="W9" s="22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</row>
    <row r="10" spans="1:48" x14ac:dyDescent="0.25">
      <c r="A10" s="9" t="s">
        <v>19</v>
      </c>
      <c r="B10" s="259">
        <v>3671.60216447942</v>
      </c>
      <c r="C10" s="259">
        <v>6498.7662146533867</v>
      </c>
      <c r="D10" s="259">
        <v>2660.8238376019926</v>
      </c>
      <c r="E10" s="259">
        <v>5071.67</v>
      </c>
      <c r="F10" s="259">
        <v>2723.9276208974502</v>
      </c>
      <c r="G10" s="64">
        <f t="shared" si="10"/>
        <v>9824.8263774747502</v>
      </c>
      <c r="H10" s="65">
        <f t="shared" si="11"/>
        <v>10081.975970718611</v>
      </c>
      <c r="I10" s="65">
        <f t="shared" si="12"/>
        <v>6046.0832781896752</v>
      </c>
      <c r="J10" s="65">
        <f t="shared" si="13"/>
        <v>8178.6299999999992</v>
      </c>
      <c r="K10" s="66">
        <f t="shared" si="14"/>
        <v>6954.9577167117113</v>
      </c>
      <c r="L10" s="163">
        <f t="shared" si="2"/>
        <v>0.77000827527696414</v>
      </c>
      <c r="M10" s="164">
        <f t="shared" si="3"/>
        <v>-0.59056477034019472</v>
      </c>
      <c r="N10" s="164">
        <f t="shared" si="4"/>
        <v>0.90605252716419138</v>
      </c>
      <c r="O10" s="166">
        <f>(F10-E10)/E10</f>
        <v>-0.46291307973558016</v>
      </c>
      <c r="P10" s="163">
        <f t="shared" si="6"/>
        <v>2.6173449113912544E-2</v>
      </c>
      <c r="Q10" s="164">
        <f t="shared" si="7"/>
        <v>-0.40030770795829129</v>
      </c>
      <c r="R10" s="164">
        <f t="shared" si="8"/>
        <v>0.35271540660102413</v>
      </c>
      <c r="S10" s="167">
        <f t="shared" si="9"/>
        <v>-0.14961824697880793</v>
      </c>
      <c r="T10" s="22"/>
      <c r="U10" s="26"/>
      <c r="V10" s="26"/>
      <c r="W10" s="22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</row>
    <row r="11" spans="1:48" x14ac:dyDescent="0.25">
      <c r="A11" s="9" t="s">
        <v>20</v>
      </c>
      <c r="B11" s="259">
        <v>1348.2932772439599</v>
      </c>
      <c r="C11" s="259">
        <v>2573.1079497831897</v>
      </c>
      <c r="D11" s="259">
        <v>1078.9272182470299</v>
      </c>
      <c r="E11" s="259">
        <v>1785.82</v>
      </c>
      <c r="F11" s="259">
        <v>6482.6363315928102</v>
      </c>
      <c r="G11" s="64">
        <f t="shared" si="10"/>
        <v>11173.11965471871</v>
      </c>
      <c r="H11" s="65">
        <f t="shared" si="11"/>
        <v>12655.083920501802</v>
      </c>
      <c r="I11" s="65">
        <f t="shared" si="12"/>
        <v>7125.0104964367056</v>
      </c>
      <c r="J11" s="65">
        <f t="shared" si="13"/>
        <v>9964.4499999999989</v>
      </c>
      <c r="K11" s="203">
        <f t="shared" si="14"/>
        <v>13437.594048304521</v>
      </c>
      <c r="L11" s="163">
        <f t="shared" ref="L11:L13" si="15">(C11-B11)/B11</f>
        <v>0.9084185860830426</v>
      </c>
      <c r="M11" s="164">
        <f t="shared" ref="M11:M13" si="16">(D11-C11)/C11</f>
        <v>-0.58069104005607675</v>
      </c>
      <c r="N11" s="164">
        <f t="shared" ref="N11:N13" si="17">(E11-D11)/D11</f>
        <v>0.65518115568674129</v>
      </c>
      <c r="O11" s="164">
        <f t="shared" ref="O11:O13" si="18">(F11-E11)/E11</f>
        <v>2.6300614460543676</v>
      </c>
      <c r="P11" s="163">
        <f t="shared" si="6"/>
        <v>0.13263656987305406</v>
      </c>
      <c r="Q11" s="164">
        <f t="shared" si="7"/>
        <v>-0.43698433442279511</v>
      </c>
      <c r="R11" s="164">
        <f t="shared" si="8"/>
        <v>0.39851723797225669</v>
      </c>
      <c r="S11" s="165">
        <f t="shared" si="9"/>
        <v>0.34855351256763023</v>
      </c>
      <c r="W11" s="22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</row>
    <row r="12" spans="1:48" x14ac:dyDescent="0.25">
      <c r="A12" s="9" t="s">
        <v>21</v>
      </c>
      <c r="B12" s="259">
        <v>852.10604704970899</v>
      </c>
      <c r="C12" s="259">
        <v>1140.8775055307801</v>
      </c>
      <c r="D12" s="259">
        <v>408.25044917785596</v>
      </c>
      <c r="E12" s="259">
        <v>1337.78</v>
      </c>
      <c r="F12" s="259">
        <v>7845.3431069645994</v>
      </c>
      <c r="G12" s="64">
        <f t="shared" si="10"/>
        <v>12025.225701768419</v>
      </c>
      <c r="H12" s="65">
        <f t="shared" si="11"/>
        <v>13795.961426032582</v>
      </c>
      <c r="I12" s="65">
        <f t="shared" si="12"/>
        <v>7533.2609456145619</v>
      </c>
      <c r="J12" s="65">
        <f t="shared" si="13"/>
        <v>11302.23</v>
      </c>
      <c r="K12" s="203">
        <f t="shared" si="14"/>
        <v>21282.937155269123</v>
      </c>
      <c r="L12" s="163">
        <f t="shared" si="15"/>
        <v>0.33889145544841459</v>
      </c>
      <c r="M12" s="164">
        <f t="shared" si="16"/>
        <v>-0.64216101448338914</v>
      </c>
      <c r="N12" s="164">
        <f t="shared" si="17"/>
        <v>2.2768610608856692</v>
      </c>
      <c r="O12" s="164">
        <f t="shared" si="18"/>
        <v>4.864449391502788</v>
      </c>
      <c r="P12" s="163">
        <f t="shared" si="6"/>
        <v>0.14725176626030062</v>
      </c>
      <c r="Q12" s="164">
        <f t="shared" si="7"/>
        <v>-0.45395172449529209</v>
      </c>
      <c r="R12" s="164">
        <f t="shared" si="8"/>
        <v>0.50031043416589971</v>
      </c>
      <c r="S12" s="165">
        <f t="shared" si="9"/>
        <v>0.88307415043483661</v>
      </c>
      <c r="W12" s="22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</row>
    <row r="13" spans="1:48" ht="15.75" thickBot="1" x14ac:dyDescent="0.3">
      <c r="A13" s="9" t="s">
        <v>22</v>
      </c>
      <c r="B13" s="259">
        <v>877.45061520437002</v>
      </c>
      <c r="C13" s="259">
        <v>362.84097189586998</v>
      </c>
      <c r="D13" s="259">
        <v>157.19427364471198</v>
      </c>
      <c r="E13" s="259">
        <v>415.69</v>
      </c>
      <c r="F13" s="259">
        <v>4595.1371527635201</v>
      </c>
      <c r="G13" s="64">
        <f t="shared" si="10"/>
        <v>12902.676316972789</v>
      </c>
      <c r="H13" s="65">
        <f t="shared" si="11"/>
        <v>14158.802397928452</v>
      </c>
      <c r="I13" s="65">
        <f t="shared" si="12"/>
        <v>7690.4552192592737</v>
      </c>
      <c r="J13" s="65">
        <f t="shared" si="13"/>
        <v>11717.92</v>
      </c>
      <c r="K13" s="203">
        <f t="shared" si="14"/>
        <v>25878.074308032643</v>
      </c>
      <c r="L13" s="163">
        <f t="shared" si="15"/>
        <v>-0.58648274260841515</v>
      </c>
      <c r="M13" s="164">
        <f t="shared" si="16"/>
        <v>-0.56676812758118056</v>
      </c>
      <c r="N13" s="164">
        <f t="shared" si="17"/>
        <v>1.6444347517361604</v>
      </c>
      <c r="O13" s="164">
        <f t="shared" si="18"/>
        <v>10.0542403059095</v>
      </c>
      <c r="P13" s="163">
        <f t="shared" si="6"/>
        <v>9.7353917132935827E-2</v>
      </c>
      <c r="Q13" s="164">
        <f t="shared" si="7"/>
        <v>-0.45684281741339577</v>
      </c>
      <c r="R13" s="164">
        <f t="shared" si="8"/>
        <v>0.5236965388803918</v>
      </c>
      <c r="S13" s="165">
        <f t="shared" si="9"/>
        <v>1.2084187558912027</v>
      </c>
      <c r="W13" s="22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</row>
    <row r="14" spans="1:48" s="1" customFormat="1" ht="15.75" thickBot="1" x14ac:dyDescent="0.3">
      <c r="A14" s="253" t="s">
        <v>66</v>
      </c>
      <c r="B14" s="254">
        <f>SUM(B2:B13)</f>
        <v>12902.676316972789</v>
      </c>
      <c r="C14" s="254">
        <f t="shared" ref="C14:F14" si="19">SUM(C2:C13)</f>
        <v>14158.802397928452</v>
      </c>
      <c r="D14" s="254">
        <f t="shared" si="19"/>
        <v>7690.4552192592737</v>
      </c>
      <c r="E14" s="254">
        <f t="shared" si="19"/>
        <v>11717.92</v>
      </c>
      <c r="F14" s="254">
        <f t="shared" si="19"/>
        <v>25878.074308032643</v>
      </c>
      <c r="G14" s="255"/>
      <c r="H14" s="255"/>
      <c r="I14" s="256"/>
      <c r="J14" s="256"/>
      <c r="K14" s="256"/>
      <c r="L14" s="193"/>
      <c r="M14" s="193"/>
      <c r="N14" s="193"/>
      <c r="O14" s="193"/>
      <c r="P14" s="193"/>
      <c r="Q14" s="193"/>
      <c r="R14" s="193"/>
      <c r="S14" s="257"/>
      <c r="AF14" s="258"/>
      <c r="AG14" s="258"/>
      <c r="AH14" s="258"/>
      <c r="AI14" s="258"/>
      <c r="AJ14" s="258"/>
      <c r="AK14" s="258"/>
      <c r="AL14" s="258"/>
      <c r="AM14" s="258"/>
      <c r="AN14" s="258"/>
      <c r="AO14" s="258"/>
      <c r="AP14" s="258"/>
      <c r="AQ14" s="258"/>
      <c r="AR14" s="258"/>
      <c r="AS14" s="258"/>
      <c r="AT14" s="258"/>
      <c r="AU14" s="258"/>
      <c r="AV14" s="258"/>
    </row>
    <row r="15" spans="1:48" ht="15.75" thickBot="1" x14ac:dyDescent="0.3">
      <c r="A15" s="9"/>
      <c r="B15" s="146"/>
      <c r="C15" s="142"/>
      <c r="D15" s="142"/>
      <c r="E15" s="142"/>
      <c r="F15" s="142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</row>
    <row r="16" spans="1:48" ht="15.75" thickBot="1" x14ac:dyDescent="0.3">
      <c r="A16" s="1" t="s">
        <v>95</v>
      </c>
      <c r="B16" s="249">
        <v>2019</v>
      </c>
      <c r="C16" s="193">
        <v>2020</v>
      </c>
      <c r="D16" s="193">
        <v>2021</v>
      </c>
      <c r="E16" s="193">
        <v>2022</v>
      </c>
      <c r="F16" s="194">
        <v>2023</v>
      </c>
      <c r="G16" s="195" t="s">
        <v>0</v>
      </c>
      <c r="H16" s="196" t="s">
        <v>1</v>
      </c>
      <c r="I16" s="196" t="s">
        <v>2</v>
      </c>
      <c r="J16" s="196" t="s">
        <v>3</v>
      </c>
      <c r="K16" s="197" t="s">
        <v>4</v>
      </c>
      <c r="L16" s="168" t="s">
        <v>5</v>
      </c>
      <c r="M16" s="169" t="s">
        <v>6</v>
      </c>
      <c r="N16" s="169" t="s">
        <v>7</v>
      </c>
      <c r="O16" s="170" t="s">
        <v>8</v>
      </c>
      <c r="P16" s="168" t="s">
        <v>9</v>
      </c>
      <c r="Q16" s="169" t="s">
        <v>10</v>
      </c>
      <c r="R16" s="169" t="s">
        <v>28</v>
      </c>
      <c r="S16" s="171" t="s">
        <v>27</v>
      </c>
      <c r="T16" s="38"/>
      <c r="U16" s="38"/>
      <c r="V16" s="38"/>
      <c r="W16" s="38"/>
      <c r="X16" s="38"/>
      <c r="Y16" s="38"/>
      <c r="Z16" s="38"/>
      <c r="AA16" s="3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</row>
    <row r="17" spans="1:48" x14ac:dyDescent="0.25">
      <c r="A17" s="9" t="s">
        <v>11</v>
      </c>
      <c r="B17" s="260">
        <v>31.319765490239998</v>
      </c>
      <c r="C17" s="261">
        <v>25.798244726299998</v>
      </c>
      <c r="D17" s="261">
        <v>19.347105918000999</v>
      </c>
      <c r="E17" s="261">
        <v>25.82</v>
      </c>
      <c r="F17" s="261">
        <v>10.49546477078</v>
      </c>
      <c r="G17" s="204">
        <f>B17</f>
        <v>31.319765490239998</v>
      </c>
      <c r="H17" s="205">
        <f>C17</f>
        <v>25.798244726299998</v>
      </c>
      <c r="I17" s="206">
        <f>D17</f>
        <v>19.347105918000999</v>
      </c>
      <c r="J17" s="207">
        <f>E17</f>
        <v>25.82</v>
      </c>
      <c r="K17" s="208">
        <f>F17</f>
        <v>10.49546477078</v>
      </c>
      <c r="L17" s="172">
        <f>(C17-B17)/B17</f>
        <v>-0.17629508642587507</v>
      </c>
      <c r="M17" s="173">
        <f>(D17-C17)/C17</f>
        <v>-0.25006115248307542</v>
      </c>
      <c r="N17" s="173">
        <f>(E17-D17)/D17</f>
        <v>0.3345665294557813</v>
      </c>
      <c r="O17" s="173">
        <f>(F17-E17)/E17</f>
        <v>-0.59351414520604184</v>
      </c>
      <c r="P17" s="172">
        <f>(H17-G17)/G17</f>
        <v>-0.17629508642587507</v>
      </c>
      <c r="Q17" s="173">
        <f t="shared" ref="Q17:Q28" si="20">(I17-H17)/H17</f>
        <v>-0.25006115248307542</v>
      </c>
      <c r="R17" s="173">
        <f t="shared" ref="R17:R28" si="21">(J17-I17)/I17</f>
        <v>0.3345665294557813</v>
      </c>
      <c r="S17" s="174">
        <f t="shared" ref="S17:S28" si="22">(K17-J17)/J17</f>
        <v>-0.59351414520604184</v>
      </c>
      <c r="T17" s="38"/>
      <c r="U17" s="38"/>
      <c r="V17" s="38"/>
      <c r="W17" s="38"/>
      <c r="X17" s="38"/>
      <c r="Y17" s="38"/>
      <c r="Z17" s="38"/>
      <c r="AA17" s="3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</row>
    <row r="18" spans="1:48" x14ac:dyDescent="0.25">
      <c r="A18" s="9" t="s">
        <v>12</v>
      </c>
      <c r="B18" s="260">
        <v>15.599169685076999</v>
      </c>
      <c r="C18" s="261">
        <v>17.8492107244859</v>
      </c>
      <c r="D18" s="261">
        <v>13.233166788949999</v>
      </c>
      <c r="E18" s="261">
        <v>38.1</v>
      </c>
      <c r="F18" s="261">
        <v>9.2191470872099899</v>
      </c>
      <c r="G18" s="209">
        <f t="shared" ref="G18:G28" si="23">G17+B18</f>
        <v>46.918935175316996</v>
      </c>
      <c r="H18" s="210">
        <f t="shared" ref="H18:H28" si="24">H17+C18</f>
        <v>43.647455450785898</v>
      </c>
      <c r="I18" s="210">
        <f t="shared" ref="I18:I28" si="25">I17+D18</f>
        <v>32.580272706951</v>
      </c>
      <c r="J18" s="210">
        <f>J17+E18</f>
        <v>63.92</v>
      </c>
      <c r="K18" s="211">
        <f>K17+F18</f>
        <v>19.71461185798999</v>
      </c>
      <c r="L18" s="172">
        <f t="shared" ref="L18:L28" si="26">(C18-B18)/B18</f>
        <v>0.1442410772389642</v>
      </c>
      <c r="M18" s="173">
        <f t="shared" ref="M18:M28" si="27">(D18-C18)/C18</f>
        <v>-0.25861333628626615</v>
      </c>
      <c r="N18" s="173">
        <f t="shared" ref="N18:N28" si="28">(E18-D18)/D18</f>
        <v>1.8791294334636801</v>
      </c>
      <c r="O18" s="173">
        <f t="shared" ref="O18:O24" si="29">(F18-E18)/E18</f>
        <v>-0.75802763550629948</v>
      </c>
      <c r="P18" s="172">
        <f t="shared" ref="P18:P28" si="30">(H18-G18)/G18</f>
        <v>-6.9726214209826096E-2</v>
      </c>
      <c r="Q18" s="173">
        <f t="shared" si="20"/>
        <v>-0.25355848650360735</v>
      </c>
      <c r="R18" s="173">
        <f t="shared" si="21"/>
        <v>0.96192341835010708</v>
      </c>
      <c r="S18" s="174">
        <f t="shared" si="22"/>
        <v>-0.69157365678989369</v>
      </c>
      <c r="T18" s="38"/>
      <c r="U18" s="38"/>
      <c r="V18" s="38"/>
      <c r="W18" s="38"/>
      <c r="X18" s="38"/>
      <c r="Y18" s="38"/>
      <c r="Z18" s="38"/>
      <c r="AA18" s="3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</row>
    <row r="19" spans="1:48" x14ac:dyDescent="0.25">
      <c r="A19" s="9" t="s">
        <v>13</v>
      </c>
      <c r="B19" s="260">
        <v>27.329927229939901</v>
      </c>
      <c r="C19" s="261">
        <v>28.549443004</v>
      </c>
      <c r="D19" s="261">
        <v>21.604076702299999</v>
      </c>
      <c r="E19" s="261">
        <v>3.8</v>
      </c>
      <c r="F19" s="261">
        <v>0.85402462683199898</v>
      </c>
      <c r="G19" s="209">
        <f t="shared" si="23"/>
        <v>74.248862405256901</v>
      </c>
      <c r="H19" s="210">
        <f t="shared" si="24"/>
        <v>72.196898454785895</v>
      </c>
      <c r="I19" s="210">
        <f t="shared" si="25"/>
        <v>54.184349409250999</v>
      </c>
      <c r="J19" s="210">
        <f t="shared" ref="J19:J28" si="31">J18+E19</f>
        <v>67.72</v>
      </c>
      <c r="K19" s="211">
        <f t="shared" ref="K19:K28" si="32">K18+F19</f>
        <v>20.56863648482199</v>
      </c>
      <c r="L19" s="172">
        <f t="shared" si="26"/>
        <v>4.4621991262535125E-2</v>
      </c>
      <c r="M19" s="173">
        <f t="shared" si="27"/>
        <v>-0.24327501943652285</v>
      </c>
      <c r="N19" s="173">
        <f t="shared" si="28"/>
        <v>-0.82410727140237161</v>
      </c>
      <c r="O19" s="173">
        <f t="shared" si="29"/>
        <v>-0.77525667714947388</v>
      </c>
      <c r="P19" s="172">
        <f t="shared" si="30"/>
        <v>-2.7636301540503123E-2</v>
      </c>
      <c r="Q19" s="173">
        <f t="shared" si="20"/>
        <v>-0.24949200631957139</v>
      </c>
      <c r="R19" s="173">
        <f t="shared" si="21"/>
        <v>0.24980738420452517</v>
      </c>
      <c r="S19" s="174">
        <f t="shared" si="22"/>
        <v>-0.69626939626665696</v>
      </c>
      <c r="T19" s="38"/>
      <c r="U19" s="38"/>
      <c r="V19" s="38"/>
      <c r="W19" s="38"/>
      <c r="X19" s="38"/>
      <c r="Y19" s="38"/>
      <c r="Z19" s="38"/>
      <c r="AA19" s="3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</row>
    <row r="20" spans="1:48" x14ac:dyDescent="0.25">
      <c r="A20" s="9" t="s">
        <v>14</v>
      </c>
      <c r="B20" s="260">
        <v>33.199553283561997</v>
      </c>
      <c r="C20" s="261">
        <v>87.669922584099993</v>
      </c>
      <c r="D20" s="261">
        <v>30.042276181029901</v>
      </c>
      <c r="E20" s="261">
        <v>46.83</v>
      </c>
      <c r="F20" s="261">
        <v>3.3405640817400002</v>
      </c>
      <c r="G20" s="209">
        <f t="shared" si="23"/>
        <v>107.4484156888189</v>
      </c>
      <c r="H20" s="210">
        <f t="shared" si="24"/>
        <v>159.86682103888589</v>
      </c>
      <c r="I20" s="210">
        <f t="shared" si="25"/>
        <v>84.226625590280904</v>
      </c>
      <c r="J20" s="210">
        <f t="shared" si="31"/>
        <v>114.55</v>
      </c>
      <c r="K20" s="211">
        <f t="shared" si="32"/>
        <v>23.909200566561992</v>
      </c>
      <c r="L20" s="172">
        <f t="shared" si="26"/>
        <v>1.6406958501910855</v>
      </c>
      <c r="M20" s="173">
        <f t="shared" si="27"/>
        <v>-0.65732516585478951</v>
      </c>
      <c r="N20" s="173">
        <f t="shared" si="28"/>
        <v>0.55880332494814922</v>
      </c>
      <c r="O20" s="173">
        <f t="shared" si="29"/>
        <v>-0.92866615242921202</v>
      </c>
      <c r="P20" s="172">
        <f t="shared" si="30"/>
        <v>0.48784716846710713</v>
      </c>
      <c r="Q20" s="173">
        <f t="shared" si="20"/>
        <v>-0.47314505259478651</v>
      </c>
      <c r="R20" s="173">
        <f t="shared" si="21"/>
        <v>0.36002124265581614</v>
      </c>
      <c r="S20" s="174">
        <f t="shared" si="22"/>
        <v>-0.79127716659483205</v>
      </c>
      <c r="T20" s="38"/>
      <c r="U20" s="38"/>
      <c r="V20" s="38"/>
      <c r="W20" s="38"/>
      <c r="X20" s="38"/>
      <c r="Y20" s="38"/>
      <c r="Z20" s="38"/>
      <c r="AA20" s="3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</row>
    <row r="21" spans="1:48" x14ac:dyDescent="0.25">
      <c r="A21" s="9" t="s">
        <v>15</v>
      </c>
      <c r="B21" s="260">
        <v>78.2066178635</v>
      </c>
      <c r="C21" s="261">
        <v>138.959639997159</v>
      </c>
      <c r="D21" s="261">
        <v>112.35171470287899</v>
      </c>
      <c r="E21" s="261">
        <v>88.04</v>
      </c>
      <c r="F21" s="261">
        <v>9.0255926883399997</v>
      </c>
      <c r="G21" s="209">
        <f t="shared" si="23"/>
        <v>185.65503355231891</v>
      </c>
      <c r="H21" s="210">
        <f t="shared" si="24"/>
        <v>298.82646103604486</v>
      </c>
      <c r="I21" s="210">
        <f t="shared" si="25"/>
        <v>196.5783402931599</v>
      </c>
      <c r="J21" s="210">
        <f t="shared" si="31"/>
        <v>202.59</v>
      </c>
      <c r="K21" s="211">
        <f t="shared" si="32"/>
        <v>32.93479325490199</v>
      </c>
      <c r="L21" s="172">
        <f t="shared" si="26"/>
        <v>0.77682712529131359</v>
      </c>
      <c r="M21" s="173">
        <f t="shared" si="27"/>
        <v>-0.19147952092293849</v>
      </c>
      <c r="N21" s="173">
        <f t="shared" si="28"/>
        <v>-0.21638935166386031</v>
      </c>
      <c r="O21" s="173">
        <f t="shared" si="29"/>
        <v>-0.89748304533916401</v>
      </c>
      <c r="P21" s="172">
        <f t="shared" si="30"/>
        <v>0.60957909580099501</v>
      </c>
      <c r="Q21" s="173">
        <f t="shared" si="20"/>
        <v>-0.34216555116433162</v>
      </c>
      <c r="R21" s="173">
        <f t="shared" si="21"/>
        <v>3.0581495895604969E-2</v>
      </c>
      <c r="S21" s="174">
        <f t="shared" si="22"/>
        <v>-0.83743129841106678</v>
      </c>
      <c r="T21" s="38"/>
      <c r="U21" s="38"/>
      <c r="V21" s="38"/>
      <c r="W21" s="38"/>
      <c r="X21" s="38"/>
      <c r="Y21" s="38"/>
      <c r="Z21" s="38"/>
      <c r="AA21" s="3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</row>
    <row r="22" spans="1:48" x14ac:dyDescent="0.25">
      <c r="A22" s="9" t="s">
        <v>16</v>
      </c>
      <c r="B22" s="260">
        <v>160.895318359729</v>
      </c>
      <c r="C22" s="261">
        <v>73.743276090989994</v>
      </c>
      <c r="D22" s="261">
        <v>165.194655944369</v>
      </c>
      <c r="E22" s="261">
        <v>171.86</v>
      </c>
      <c r="F22" s="261">
        <v>55.289046316592902</v>
      </c>
      <c r="G22" s="209">
        <f t="shared" si="23"/>
        <v>346.55035191204792</v>
      </c>
      <c r="H22" s="210">
        <f t="shared" si="24"/>
        <v>372.56973712703484</v>
      </c>
      <c r="I22" s="210">
        <f t="shared" si="25"/>
        <v>361.7729962375289</v>
      </c>
      <c r="J22" s="210">
        <f t="shared" si="31"/>
        <v>374.45000000000005</v>
      </c>
      <c r="K22" s="211">
        <f t="shared" si="32"/>
        <v>88.223839571494892</v>
      </c>
      <c r="L22" s="172">
        <f t="shared" si="26"/>
        <v>-0.54166922417148822</v>
      </c>
      <c r="M22" s="173">
        <f t="shared" si="27"/>
        <v>1.2401317747334608</v>
      </c>
      <c r="N22" s="173">
        <f t="shared" si="28"/>
        <v>4.0348424212195054E-2</v>
      </c>
      <c r="O22" s="173">
        <f t="shared" si="29"/>
        <v>-0.67829019948450542</v>
      </c>
      <c r="P22" s="172">
        <f t="shared" si="30"/>
        <v>7.5081110353598671E-2</v>
      </c>
      <c r="Q22" s="173">
        <f t="shared" si="20"/>
        <v>-2.8979114011679869E-2</v>
      </c>
      <c r="R22" s="173">
        <f t="shared" si="21"/>
        <v>3.504132119951766E-2</v>
      </c>
      <c r="S22" s="174">
        <f t="shared" si="22"/>
        <v>-0.76439086774871179</v>
      </c>
      <c r="T22" s="38"/>
      <c r="U22" s="38"/>
      <c r="V22" s="38"/>
      <c r="W22" s="38"/>
      <c r="X22" s="38"/>
      <c r="Y22" s="38"/>
      <c r="Z22" s="38"/>
      <c r="AA22" s="3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</row>
    <row r="23" spans="1:48" x14ac:dyDescent="0.25">
      <c r="A23" s="9" t="s">
        <v>17</v>
      </c>
      <c r="B23" s="260">
        <v>202.22778037620901</v>
      </c>
      <c r="C23" s="261">
        <v>180.62519621215</v>
      </c>
      <c r="D23" s="261">
        <v>146.41179846004999</v>
      </c>
      <c r="E23" s="261">
        <v>141.69</v>
      </c>
      <c r="F23" s="261">
        <v>62.695050195305903</v>
      </c>
      <c r="G23" s="209">
        <f t="shared" si="23"/>
        <v>548.77813228825698</v>
      </c>
      <c r="H23" s="210">
        <f t="shared" si="24"/>
        <v>553.1949333391849</v>
      </c>
      <c r="I23" s="210">
        <f t="shared" si="25"/>
        <v>508.18479469757892</v>
      </c>
      <c r="J23" s="210">
        <f t="shared" si="31"/>
        <v>516.1400000000001</v>
      </c>
      <c r="K23" s="211">
        <f t="shared" si="32"/>
        <v>150.91888976680079</v>
      </c>
      <c r="L23" s="172">
        <f t="shared" si="26"/>
        <v>-0.10682302957522069</v>
      </c>
      <c r="M23" s="173">
        <f t="shared" si="27"/>
        <v>-0.1894165291973734</v>
      </c>
      <c r="N23" s="173">
        <f t="shared" si="28"/>
        <v>-3.2250122665752161E-2</v>
      </c>
      <c r="O23" s="173">
        <f t="shared" si="29"/>
        <v>-0.55751958363112497</v>
      </c>
      <c r="P23" s="172">
        <f t="shared" si="30"/>
        <v>8.0484275721976108E-3</v>
      </c>
      <c r="Q23" s="173">
        <f t="shared" si="20"/>
        <v>-8.1363974846834955E-2</v>
      </c>
      <c r="R23" s="173">
        <f t="shared" si="21"/>
        <v>1.5654158458549169E-2</v>
      </c>
      <c r="S23" s="174">
        <f t="shared" si="22"/>
        <v>-0.70760086455845161</v>
      </c>
      <c r="T23" s="38"/>
      <c r="U23" s="38"/>
      <c r="V23" s="38"/>
      <c r="W23" s="38"/>
      <c r="X23" s="38"/>
      <c r="Y23" s="38"/>
      <c r="Z23" s="38"/>
      <c r="AA23" s="3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</row>
    <row r="24" spans="1:48" x14ac:dyDescent="0.25">
      <c r="A24" s="9" t="s">
        <v>18</v>
      </c>
      <c r="B24" s="260">
        <v>468.51152329709998</v>
      </c>
      <c r="C24" s="261">
        <v>272.94852876620001</v>
      </c>
      <c r="D24" s="261">
        <v>305.86127140110898</v>
      </c>
      <c r="E24" s="261">
        <v>421.06</v>
      </c>
      <c r="F24" s="261">
        <v>346.4222765252</v>
      </c>
      <c r="G24" s="209">
        <f t="shared" si="23"/>
        <v>1017.289655585357</v>
      </c>
      <c r="H24" s="210">
        <f t="shared" si="24"/>
        <v>826.14346210538497</v>
      </c>
      <c r="I24" s="210">
        <f t="shared" si="25"/>
        <v>814.0460660986879</v>
      </c>
      <c r="J24" s="210">
        <f t="shared" si="31"/>
        <v>937.2</v>
      </c>
      <c r="K24" s="211">
        <f t="shared" si="32"/>
        <v>497.34116629200082</v>
      </c>
      <c r="L24" s="172">
        <f t="shared" si="26"/>
        <v>-0.41741341419875055</v>
      </c>
      <c r="M24" s="173">
        <f t="shared" si="27"/>
        <v>0.1205822313228187</v>
      </c>
      <c r="N24" s="173">
        <f t="shared" si="28"/>
        <v>0.37663718610460645</v>
      </c>
      <c r="O24" s="173">
        <f t="shared" si="29"/>
        <v>-0.1772614911765544</v>
      </c>
      <c r="P24" s="172">
        <f t="shared" si="30"/>
        <v>-0.18789751024253254</v>
      </c>
      <c r="Q24" s="173">
        <f t="shared" si="20"/>
        <v>-1.4643214600848458E-2</v>
      </c>
      <c r="R24" s="173">
        <f t="shared" si="21"/>
        <v>0.15128619746487668</v>
      </c>
      <c r="S24" s="174">
        <f t="shared" si="22"/>
        <v>-0.46933294249679813</v>
      </c>
      <c r="T24" s="38"/>
      <c r="U24" s="38"/>
      <c r="V24" s="38"/>
      <c r="W24" s="38"/>
      <c r="X24" s="38"/>
      <c r="Y24" s="38"/>
      <c r="Z24" s="38"/>
      <c r="AA24" s="3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</row>
    <row r="25" spans="1:48" x14ac:dyDescent="0.25">
      <c r="A25" s="9" t="s">
        <v>19</v>
      </c>
      <c r="B25" s="260">
        <v>474.09651981019999</v>
      </c>
      <c r="C25" s="261">
        <v>888.15908439529903</v>
      </c>
      <c r="D25" s="261">
        <v>284.35849979169899</v>
      </c>
      <c r="E25" s="261">
        <v>374.53</v>
      </c>
      <c r="F25" s="261">
        <v>337.210894263699</v>
      </c>
      <c r="G25" s="209">
        <f t="shared" si="23"/>
        <v>1491.3861753955571</v>
      </c>
      <c r="H25" s="210">
        <f t="shared" si="24"/>
        <v>1714.302546500684</v>
      </c>
      <c r="I25" s="210">
        <f t="shared" si="25"/>
        <v>1098.4045658903869</v>
      </c>
      <c r="J25" s="210">
        <f t="shared" si="31"/>
        <v>1311.73</v>
      </c>
      <c r="K25" s="212">
        <f t="shared" si="32"/>
        <v>834.55206055569988</v>
      </c>
      <c r="L25" s="172">
        <f t="shared" si="26"/>
        <v>0.87337187109254677</v>
      </c>
      <c r="M25" s="173">
        <f t="shared" si="27"/>
        <v>-0.67983382167925044</v>
      </c>
      <c r="N25" s="173">
        <f t="shared" si="28"/>
        <v>0.31710499343031517</v>
      </c>
      <c r="O25" s="175">
        <f>(F25-E25)/E25</f>
        <v>-9.9642500564176353E-2</v>
      </c>
      <c r="P25" s="172">
        <f t="shared" si="30"/>
        <v>0.14946924866458769</v>
      </c>
      <c r="Q25" s="173">
        <f t="shared" si="20"/>
        <v>-0.35927029442235697</v>
      </c>
      <c r="R25" s="173">
        <f t="shared" si="21"/>
        <v>0.19421389962694441</v>
      </c>
      <c r="S25" s="176">
        <f t="shared" si="22"/>
        <v>-0.36377756050734539</v>
      </c>
      <c r="T25" s="38"/>
      <c r="U25" s="38"/>
      <c r="V25" s="38"/>
      <c r="W25" s="38"/>
      <c r="X25" s="38"/>
      <c r="Y25" s="38"/>
      <c r="Z25" s="38"/>
      <c r="AA25" s="3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</row>
    <row r="26" spans="1:48" x14ac:dyDescent="0.25">
      <c r="A26" s="9" t="s">
        <v>20</v>
      </c>
      <c r="B26" s="260">
        <v>176.94917989359999</v>
      </c>
      <c r="C26" s="261">
        <v>320.1162563103</v>
      </c>
      <c r="D26" s="261">
        <v>121.51890341721</v>
      </c>
      <c r="E26" s="261">
        <v>201.09</v>
      </c>
      <c r="F26" s="261">
        <v>378.12060735569997</v>
      </c>
      <c r="G26" s="209">
        <f t="shared" si="23"/>
        <v>1668.3353552891572</v>
      </c>
      <c r="H26" s="210">
        <f t="shared" si="24"/>
        <v>2034.4188028109841</v>
      </c>
      <c r="I26" s="210">
        <f t="shared" si="25"/>
        <v>1219.9234693075969</v>
      </c>
      <c r="J26" s="210">
        <f t="shared" si="31"/>
        <v>1512.82</v>
      </c>
      <c r="K26" s="211">
        <f t="shared" si="32"/>
        <v>1212.6726679113999</v>
      </c>
      <c r="L26" s="172">
        <f t="shared" si="26"/>
        <v>0.80908584319399934</v>
      </c>
      <c r="M26" s="173">
        <f t="shared" si="27"/>
        <v>-0.62039133901585608</v>
      </c>
      <c r="N26" s="173">
        <f t="shared" si="28"/>
        <v>0.65480426785616319</v>
      </c>
      <c r="O26" s="173">
        <f t="shared" ref="O26:O28" si="33">(F26-E26)/E26</f>
        <v>0.88035510147545859</v>
      </c>
      <c r="P26" s="172">
        <f t="shared" si="30"/>
        <v>0.21943037193405102</v>
      </c>
      <c r="Q26" s="173">
        <f t="shared" si="20"/>
        <v>-0.40035774953416081</v>
      </c>
      <c r="R26" s="173">
        <f t="shared" si="21"/>
        <v>0.24009418464475074</v>
      </c>
      <c r="S26" s="174">
        <f t="shared" si="22"/>
        <v>-0.19840254100858001</v>
      </c>
      <c r="T26" s="38"/>
      <c r="U26" s="38"/>
      <c r="V26" s="38"/>
      <c r="W26" s="38"/>
      <c r="X26" s="38"/>
      <c r="Y26" s="38"/>
      <c r="Z26" s="38"/>
      <c r="AA26" s="3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</row>
    <row r="27" spans="1:48" x14ac:dyDescent="0.25">
      <c r="A27" s="9" t="s">
        <v>21</v>
      </c>
      <c r="B27" s="260">
        <v>70.846523525606997</v>
      </c>
      <c r="C27" s="261">
        <v>79.877413429279898</v>
      </c>
      <c r="D27" s="261">
        <v>30.161969924000001</v>
      </c>
      <c r="E27" s="261">
        <v>59.22</v>
      </c>
      <c r="F27" s="261">
        <v>212.64100953399901</v>
      </c>
      <c r="G27" s="209">
        <f t="shared" si="23"/>
        <v>1739.1818788147641</v>
      </c>
      <c r="H27" s="210">
        <f t="shared" si="24"/>
        <v>2114.2962162402641</v>
      </c>
      <c r="I27" s="210">
        <f t="shared" si="25"/>
        <v>1250.0854392315969</v>
      </c>
      <c r="J27" s="210">
        <f t="shared" si="31"/>
        <v>1572.04</v>
      </c>
      <c r="K27" s="211">
        <f t="shared" si="32"/>
        <v>1425.313677445399</v>
      </c>
      <c r="L27" s="172">
        <f t="shared" si="26"/>
        <v>0.1274711793078844</v>
      </c>
      <c r="M27" s="173">
        <f t="shared" si="27"/>
        <v>-0.62239676237508434</v>
      </c>
      <c r="N27" s="173">
        <f t="shared" si="28"/>
        <v>0.96339961047698031</v>
      </c>
      <c r="O27" s="173">
        <f t="shared" si="33"/>
        <v>2.5906958719013682</v>
      </c>
      <c r="P27" s="172">
        <f t="shared" si="30"/>
        <v>0.215684364007482</v>
      </c>
      <c r="Q27" s="173">
        <f t="shared" si="20"/>
        <v>-0.40874631017665319</v>
      </c>
      <c r="R27" s="173">
        <f t="shared" si="21"/>
        <v>0.25754604498577494</v>
      </c>
      <c r="S27" s="174">
        <f t="shared" si="22"/>
        <v>-9.3334980378744173E-2</v>
      </c>
      <c r="T27" s="38"/>
      <c r="U27" s="38"/>
      <c r="V27" s="38"/>
      <c r="W27" s="38"/>
      <c r="X27" s="38"/>
      <c r="Y27" s="38"/>
      <c r="Z27" s="38"/>
      <c r="AA27" s="3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</row>
    <row r="28" spans="1:48" ht="15.75" thickBot="1" x14ac:dyDescent="0.3">
      <c r="A28" s="9" t="s">
        <v>22</v>
      </c>
      <c r="B28" s="260">
        <v>31.469658554799999</v>
      </c>
      <c r="C28" s="261">
        <v>17.253326185519999</v>
      </c>
      <c r="D28" s="261">
        <v>7.3865284282300001</v>
      </c>
      <c r="E28" s="261">
        <v>8.64</v>
      </c>
      <c r="F28" s="261">
        <v>62.214281860599897</v>
      </c>
      <c r="G28" s="209">
        <f t="shared" si="23"/>
        <v>1770.651537369564</v>
      </c>
      <c r="H28" s="210">
        <f t="shared" si="24"/>
        <v>2131.5495424257842</v>
      </c>
      <c r="I28" s="210">
        <f t="shared" si="25"/>
        <v>1257.4719676598268</v>
      </c>
      <c r="J28" s="210">
        <f t="shared" si="31"/>
        <v>1580.68</v>
      </c>
      <c r="K28" s="211">
        <f t="shared" si="32"/>
        <v>1487.5279593059988</v>
      </c>
      <c r="L28" s="172">
        <f t="shared" si="26"/>
        <v>-0.45174727093159434</v>
      </c>
      <c r="M28" s="173">
        <f t="shared" si="27"/>
        <v>-0.57187800492468477</v>
      </c>
      <c r="N28" s="173">
        <f t="shared" si="28"/>
        <v>0.16969698065189254</v>
      </c>
      <c r="O28" s="173">
        <f t="shared" si="33"/>
        <v>6.200727067199062</v>
      </c>
      <c r="P28" s="172">
        <f t="shared" si="30"/>
        <v>0.20382215102151682</v>
      </c>
      <c r="Q28" s="173">
        <f t="shared" si="20"/>
        <v>-0.41006674129245152</v>
      </c>
      <c r="R28" s="173">
        <f t="shared" si="21"/>
        <v>0.25703000993466918</v>
      </c>
      <c r="S28" s="174">
        <f t="shared" si="22"/>
        <v>-5.8931624803250017E-2</v>
      </c>
      <c r="T28" s="38"/>
      <c r="U28" s="38"/>
      <c r="V28" s="38"/>
      <c r="W28" s="38"/>
      <c r="X28" s="38"/>
      <c r="Y28" s="38"/>
      <c r="Z28" s="38"/>
      <c r="AA28" s="3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</row>
    <row r="29" spans="1:48" s="1" customFormat="1" ht="15.75" thickBot="1" x14ac:dyDescent="0.3">
      <c r="A29" s="253" t="s">
        <v>66</v>
      </c>
      <c r="B29" s="254">
        <f>SUM(B17:B28)</f>
        <v>1770.651537369564</v>
      </c>
      <c r="C29" s="254">
        <f t="shared" ref="C29" si="34">SUM(C17:C28)</f>
        <v>2131.5495424257842</v>
      </c>
      <c r="D29" s="254">
        <f t="shared" ref="D29" si="35">SUM(D17:D28)</f>
        <v>1257.4719676598268</v>
      </c>
      <c r="E29" s="254">
        <f t="shared" ref="E29" si="36">SUM(E17:E28)</f>
        <v>1580.68</v>
      </c>
      <c r="F29" s="254">
        <f t="shared" ref="F29" si="37">SUM(F17:F28)</f>
        <v>1487.5279593059988</v>
      </c>
      <c r="G29" s="255"/>
      <c r="H29" s="255"/>
      <c r="I29" s="256"/>
      <c r="J29" s="256"/>
      <c r="K29" s="256"/>
      <c r="L29" s="193"/>
      <c r="M29" s="193"/>
      <c r="N29" s="193"/>
      <c r="O29" s="193"/>
      <c r="P29" s="193"/>
      <c r="Q29" s="193"/>
      <c r="R29" s="193"/>
      <c r="S29" s="257"/>
      <c r="AF29" s="258"/>
      <c r="AG29" s="258"/>
      <c r="AH29" s="258"/>
      <c r="AI29" s="258"/>
      <c r="AJ29" s="258"/>
      <c r="AK29" s="258"/>
      <c r="AL29" s="258"/>
      <c r="AM29" s="258"/>
      <c r="AN29" s="258"/>
      <c r="AO29" s="258"/>
      <c r="AP29" s="258"/>
      <c r="AQ29" s="258"/>
      <c r="AR29" s="258"/>
      <c r="AS29" s="258"/>
      <c r="AT29" s="258"/>
      <c r="AU29" s="258"/>
      <c r="AV29" s="258"/>
    </row>
    <row r="30" spans="1:48" ht="15.75" thickBot="1" x14ac:dyDescent="0.3">
      <c r="B30" s="213"/>
      <c r="C30" s="213"/>
      <c r="D30" s="213"/>
      <c r="E30" s="135"/>
      <c r="F30" s="135"/>
      <c r="G30" s="122"/>
      <c r="H30" s="122"/>
      <c r="I30" s="122"/>
      <c r="J30" s="122"/>
      <c r="K30" s="122"/>
      <c r="L30" s="122"/>
      <c r="M30" s="122"/>
      <c r="N30" s="122"/>
      <c r="O30" s="122"/>
      <c r="P30" s="177"/>
      <c r="Q30" s="177"/>
      <c r="R30" s="177"/>
      <c r="S30" s="177"/>
      <c r="T30" s="38"/>
      <c r="U30" s="38"/>
      <c r="V30" s="38"/>
      <c r="W30" s="38"/>
      <c r="X30" s="38"/>
      <c r="Y30" s="38"/>
      <c r="Z30" s="38"/>
      <c r="AA30" s="3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</row>
    <row r="31" spans="1:48" ht="15.75" thickBot="1" x14ac:dyDescent="0.3">
      <c r="A31" s="1" t="s">
        <v>96</v>
      </c>
      <c r="B31" s="249">
        <v>2019</v>
      </c>
      <c r="C31" s="193">
        <v>2020</v>
      </c>
      <c r="D31" s="193">
        <v>2021</v>
      </c>
      <c r="E31" s="193">
        <v>2022</v>
      </c>
      <c r="F31" s="194">
        <v>2023</v>
      </c>
      <c r="G31" s="195" t="s">
        <v>0</v>
      </c>
      <c r="H31" s="196" t="s">
        <v>1</v>
      </c>
      <c r="I31" s="196" t="s">
        <v>2</v>
      </c>
      <c r="J31" s="196" t="s">
        <v>3</v>
      </c>
      <c r="K31" s="197" t="s">
        <v>4</v>
      </c>
      <c r="L31" s="168" t="s">
        <v>5</v>
      </c>
      <c r="M31" s="169" t="s">
        <v>6</v>
      </c>
      <c r="N31" s="169" t="s">
        <v>7</v>
      </c>
      <c r="O31" s="170" t="s">
        <v>8</v>
      </c>
      <c r="P31" s="168" t="s">
        <v>9</v>
      </c>
      <c r="Q31" s="169" t="s">
        <v>10</v>
      </c>
      <c r="R31" s="169" t="s">
        <v>28</v>
      </c>
      <c r="S31" s="171" t="s">
        <v>27</v>
      </c>
      <c r="T31" s="38"/>
      <c r="U31" s="38"/>
      <c r="V31" s="38"/>
      <c r="W31" s="38"/>
      <c r="X31" s="38"/>
      <c r="Y31" s="38"/>
      <c r="Z31" s="38"/>
      <c r="AA31" s="3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</row>
    <row r="32" spans="1:48" x14ac:dyDescent="0.25">
      <c r="A32" s="9" t="s">
        <v>11</v>
      </c>
      <c r="B32" s="262">
        <v>2930.5253795398899</v>
      </c>
      <c r="C32" s="263">
        <v>1407.2175061479002</v>
      </c>
      <c r="D32" s="263">
        <v>412.09637444875898</v>
      </c>
      <c r="E32" s="263">
        <v>2414.5</v>
      </c>
      <c r="F32" s="263">
        <v>1262.9575609394792</v>
      </c>
      <c r="G32" s="214">
        <f>B32</f>
        <v>2930.5253795398899</v>
      </c>
      <c r="H32" s="215">
        <f>C32</f>
        <v>1407.2175061479002</v>
      </c>
      <c r="I32" s="216">
        <f>D32</f>
        <v>412.09637444875898</v>
      </c>
      <c r="J32" s="217">
        <f>E32</f>
        <v>2414.5</v>
      </c>
      <c r="K32" s="218">
        <f>F32</f>
        <v>1262.9575609394792</v>
      </c>
      <c r="L32" s="178">
        <f>(C32-B32)/B32</f>
        <v>-0.51980709125650304</v>
      </c>
      <c r="M32" s="179">
        <f>(D32-C32)/C32</f>
        <v>-0.70715516780570298</v>
      </c>
      <c r="N32" s="179">
        <f>(E32-D32)/D32</f>
        <v>4.8590663488116288</v>
      </c>
      <c r="O32" s="179">
        <f>(F32-E32)/E32</f>
        <v>-0.47692791015138569</v>
      </c>
      <c r="P32" s="178">
        <f>(H32-G32)/G32</f>
        <v>-0.51980709125650304</v>
      </c>
      <c r="Q32" s="179">
        <f t="shared" ref="Q32:Q43" si="38">(I32-H32)/H32</f>
        <v>-0.70715516780570298</v>
      </c>
      <c r="R32" s="179">
        <f t="shared" ref="R32:R43" si="39">(J32-I32)/I32</f>
        <v>4.8590663488116288</v>
      </c>
      <c r="S32" s="180">
        <f t="shared" ref="S32:S43" si="40">(K32-J32)/J32</f>
        <v>-0.47692791015138569</v>
      </c>
      <c r="T32" s="38"/>
      <c r="U32" s="38"/>
      <c r="V32" s="38"/>
      <c r="W32" s="38"/>
      <c r="X32" s="38"/>
      <c r="Y32" s="38"/>
      <c r="Z32" s="38"/>
      <c r="AA32" s="38"/>
      <c r="AF32" s="68"/>
      <c r="AG32" s="68"/>
      <c r="AH32" s="68"/>
      <c r="AI32" s="68"/>
      <c r="AJ32" s="312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</row>
    <row r="33" spans="1:36" x14ac:dyDescent="0.25">
      <c r="A33" s="9" t="s">
        <v>12</v>
      </c>
      <c r="B33" s="262">
        <v>2523.0537573879888</v>
      </c>
      <c r="C33" s="263">
        <v>3024.1589178070999</v>
      </c>
      <c r="D33" s="263">
        <v>1619.1981782762489</v>
      </c>
      <c r="E33" s="263">
        <v>1928.0500000000002</v>
      </c>
      <c r="F33" s="263">
        <v>1020.1449808320881</v>
      </c>
      <c r="G33" s="219">
        <f t="shared" ref="G33:G43" si="41">G32+B33</f>
        <v>5453.5791369278786</v>
      </c>
      <c r="H33" s="220">
        <f t="shared" ref="H33:H43" si="42">H32+C33</f>
        <v>4431.3764239550001</v>
      </c>
      <c r="I33" s="220">
        <f t="shared" ref="I33:I43" si="43">I32+D33</f>
        <v>2031.2945527250079</v>
      </c>
      <c r="J33" s="220">
        <f>J32+E33</f>
        <v>4342.55</v>
      </c>
      <c r="K33" s="221">
        <f>K32+F33</f>
        <v>2283.1025417715673</v>
      </c>
      <c r="L33" s="178">
        <f t="shared" ref="L33:L43" si="44">(C33-B33)/B33</f>
        <v>0.19861057615271907</v>
      </c>
      <c r="M33" s="179">
        <f t="shared" ref="M33:M43" si="45">(D33-C33)/C33</f>
        <v>-0.46457900451528727</v>
      </c>
      <c r="N33" s="179">
        <f t="shared" ref="N33:N43" si="46">(E33-D33)/D33</f>
        <v>0.19074368157488045</v>
      </c>
      <c r="O33" s="179">
        <f t="shared" ref="O33:O39" si="47">(F33-E33)/E33</f>
        <v>-0.47089288097710746</v>
      </c>
      <c r="P33" s="178">
        <f t="shared" ref="P33:P43" si="48">(H33-G33)/G33</f>
        <v>-0.18743703672533629</v>
      </c>
      <c r="Q33" s="179">
        <f t="shared" si="38"/>
        <v>-0.5416109221179457</v>
      </c>
      <c r="R33" s="179">
        <f t="shared" si="39"/>
        <v>1.137823878951683</v>
      </c>
      <c r="S33" s="180">
        <f t="shared" si="40"/>
        <v>-0.47424841584516764</v>
      </c>
      <c r="T33" s="38"/>
      <c r="U33" s="38"/>
      <c r="V33" s="38"/>
      <c r="W33" s="38"/>
      <c r="X33" s="38"/>
      <c r="Y33" s="38"/>
      <c r="Z33" s="38"/>
      <c r="AA33" s="38"/>
      <c r="AJ33" s="313"/>
    </row>
    <row r="34" spans="1:36" x14ac:dyDescent="0.25">
      <c r="A34" s="9" t="s">
        <v>13</v>
      </c>
      <c r="B34" s="262">
        <v>2031.4078316927089</v>
      </c>
      <c r="C34" s="263">
        <v>2988.4201529662341</v>
      </c>
      <c r="D34" s="263">
        <v>1342.9292933755899</v>
      </c>
      <c r="E34" s="263">
        <v>443.87</v>
      </c>
      <c r="F34" s="263">
        <v>2595.7570104073602</v>
      </c>
      <c r="G34" s="219">
        <f t="shared" si="41"/>
        <v>7484.9869686205875</v>
      </c>
      <c r="H34" s="220">
        <f t="shared" si="42"/>
        <v>7419.7965769212342</v>
      </c>
      <c r="I34" s="220">
        <f t="shared" si="43"/>
        <v>3374.2238461005977</v>
      </c>
      <c r="J34" s="220">
        <f t="shared" ref="J34:J43" si="49">J33+E34</f>
        <v>4786.42</v>
      </c>
      <c r="K34" s="221">
        <f t="shared" ref="K34:K43" si="50">K33+F34</f>
        <v>4878.8595521789275</v>
      </c>
      <c r="L34" s="178">
        <f t="shared" si="44"/>
        <v>0.47110792148323888</v>
      </c>
      <c r="M34" s="179">
        <f t="shared" si="45"/>
        <v>-0.55062232730473648</v>
      </c>
      <c r="N34" s="179">
        <f t="shared" si="46"/>
        <v>-0.66947626938400651</v>
      </c>
      <c r="O34" s="179">
        <f t="shared" si="47"/>
        <v>4.8480118287051619</v>
      </c>
      <c r="P34" s="178">
        <f t="shared" si="48"/>
        <v>-8.7094863321274807E-3</v>
      </c>
      <c r="Q34" s="179">
        <f t="shared" si="38"/>
        <v>-0.5452403834633569</v>
      </c>
      <c r="R34" s="179">
        <f t="shared" si="39"/>
        <v>0.41852473881701674</v>
      </c>
      <c r="S34" s="180">
        <f t="shared" si="40"/>
        <v>1.9312879391889439E-2</v>
      </c>
      <c r="T34" s="38"/>
      <c r="U34" s="38"/>
      <c r="V34" s="38"/>
      <c r="W34" s="38"/>
      <c r="X34" s="38"/>
      <c r="Y34" s="38"/>
      <c r="Z34" s="38"/>
      <c r="AA34" s="38"/>
      <c r="AJ34" s="9"/>
    </row>
    <row r="35" spans="1:36" x14ac:dyDescent="0.25">
      <c r="A35" s="9" t="s">
        <v>14</v>
      </c>
      <c r="B35" s="262">
        <v>1168.1252300288299</v>
      </c>
      <c r="C35" s="263">
        <v>688.37415626335996</v>
      </c>
      <c r="D35" s="263">
        <v>177.883949851615</v>
      </c>
      <c r="E35" s="263">
        <v>73.509999999999991</v>
      </c>
      <c r="F35" s="263">
        <v>4231.956905168</v>
      </c>
      <c r="G35" s="219">
        <f t="shared" si="41"/>
        <v>8653.1121986494181</v>
      </c>
      <c r="H35" s="220">
        <f t="shared" si="42"/>
        <v>8108.1707331845937</v>
      </c>
      <c r="I35" s="220">
        <f t="shared" si="43"/>
        <v>3552.1077959522127</v>
      </c>
      <c r="J35" s="220">
        <f t="shared" si="49"/>
        <v>4859.93</v>
      </c>
      <c r="K35" s="221">
        <f t="shared" si="50"/>
        <v>9110.8164573469276</v>
      </c>
      <c r="L35" s="178">
        <f t="shared" si="44"/>
        <v>-0.41070174792272013</v>
      </c>
      <c r="M35" s="179">
        <f t="shared" si="45"/>
        <v>-0.74158827981398001</v>
      </c>
      <c r="N35" s="179">
        <f t="shared" si="46"/>
        <v>-0.58675304848290333</v>
      </c>
      <c r="O35" s="179">
        <f t="shared" si="47"/>
        <v>56.569812340742757</v>
      </c>
      <c r="P35" s="178">
        <f t="shared" si="48"/>
        <v>-6.2976354975482596E-2</v>
      </c>
      <c r="Q35" s="179">
        <f t="shared" si="38"/>
        <v>-0.56191008886697746</v>
      </c>
      <c r="R35" s="179">
        <f t="shared" si="39"/>
        <v>0.36818201450364491</v>
      </c>
      <c r="S35" s="180">
        <f t="shared" si="40"/>
        <v>0.87468059361902883</v>
      </c>
      <c r="T35" s="22"/>
      <c r="U35" s="22"/>
      <c r="V35" s="22"/>
      <c r="X35" s="12"/>
      <c r="Y35" s="12"/>
      <c r="AJ35" s="313"/>
    </row>
    <row r="36" spans="1:36" x14ac:dyDescent="0.25">
      <c r="A36" s="9" t="s">
        <v>15</v>
      </c>
      <c r="B36" s="262">
        <v>264.68066883185401</v>
      </c>
      <c r="C36" s="263">
        <v>169.0527649880288</v>
      </c>
      <c r="D36" s="263">
        <v>278.9227756187189</v>
      </c>
      <c r="E36" s="263">
        <v>400.55</v>
      </c>
      <c r="F36" s="263">
        <v>168.60641206392199</v>
      </c>
      <c r="G36" s="219">
        <f t="shared" si="41"/>
        <v>8917.792867481272</v>
      </c>
      <c r="H36" s="220">
        <f t="shared" si="42"/>
        <v>8277.2234981726233</v>
      </c>
      <c r="I36" s="220">
        <f t="shared" si="43"/>
        <v>3831.0305715709314</v>
      </c>
      <c r="J36" s="220">
        <f t="shared" si="49"/>
        <v>5260.4800000000005</v>
      </c>
      <c r="K36" s="221">
        <f t="shared" si="50"/>
        <v>9279.4228694108497</v>
      </c>
      <c r="L36" s="178">
        <f t="shared" si="44"/>
        <v>-0.36129538385206206</v>
      </c>
      <c r="M36" s="179">
        <f t="shared" si="45"/>
        <v>0.64991549022265549</v>
      </c>
      <c r="N36" s="179">
        <f t="shared" si="46"/>
        <v>0.4360605694944853</v>
      </c>
      <c r="O36" s="179">
        <f t="shared" si="47"/>
        <v>-0.57906275854719269</v>
      </c>
      <c r="P36" s="178">
        <f t="shared" si="48"/>
        <v>-7.1830483038520063E-2</v>
      </c>
      <c r="Q36" s="179">
        <f t="shared" si="38"/>
        <v>-0.53715994591462779</v>
      </c>
      <c r="R36" s="179">
        <f t="shared" si="39"/>
        <v>0.373123994111829</v>
      </c>
      <c r="S36" s="180">
        <f t="shared" si="40"/>
        <v>0.76398786221235493</v>
      </c>
      <c r="T36" s="38"/>
      <c r="U36" s="18"/>
      <c r="V36" s="18"/>
      <c r="AJ36" s="9"/>
    </row>
    <row r="37" spans="1:36" x14ac:dyDescent="0.25">
      <c r="A37" s="9" t="s">
        <v>16</v>
      </c>
      <c r="B37" s="262">
        <v>654.89857114229903</v>
      </c>
      <c r="C37" s="263">
        <v>415.26769461980905</v>
      </c>
      <c r="D37" s="263">
        <v>299.31954647459997</v>
      </c>
      <c r="E37" s="263">
        <v>395.39</v>
      </c>
      <c r="F37" s="263">
        <v>439.69465529587001</v>
      </c>
      <c r="G37" s="219">
        <f t="shared" si="41"/>
        <v>9572.6914386235712</v>
      </c>
      <c r="H37" s="220">
        <f t="shared" si="42"/>
        <v>8692.4911927924331</v>
      </c>
      <c r="I37" s="220">
        <f t="shared" si="43"/>
        <v>4130.3501180455314</v>
      </c>
      <c r="J37" s="220">
        <f t="shared" si="49"/>
        <v>5655.8700000000008</v>
      </c>
      <c r="K37" s="221">
        <f t="shared" si="50"/>
        <v>9719.1175247067204</v>
      </c>
      <c r="L37" s="178">
        <f t="shared" si="44"/>
        <v>-0.36590532806403392</v>
      </c>
      <c r="M37" s="179">
        <f t="shared" si="45"/>
        <v>-0.27921302246100155</v>
      </c>
      <c r="N37" s="179">
        <f t="shared" si="46"/>
        <v>0.32096284608513692</v>
      </c>
      <c r="O37" s="179">
        <f t="shared" si="47"/>
        <v>0.11205304963673847</v>
      </c>
      <c r="P37" s="178">
        <f t="shared" si="48"/>
        <v>-9.1949087827038478E-2</v>
      </c>
      <c r="Q37" s="179">
        <f t="shared" si="38"/>
        <v>-0.524837008581579</v>
      </c>
      <c r="R37" s="179">
        <f t="shared" si="39"/>
        <v>0.36934396318836538</v>
      </c>
      <c r="S37" s="180">
        <f t="shared" si="40"/>
        <v>0.71841246787969293</v>
      </c>
      <c r="T37" s="38"/>
      <c r="U37" s="18"/>
      <c r="V37" s="18"/>
      <c r="AH37" s="62"/>
      <c r="AI37" s="313"/>
      <c r="AJ37" s="313"/>
    </row>
    <row r="38" spans="1:36" x14ac:dyDescent="0.25">
      <c r="A38" s="9" t="s">
        <v>17</v>
      </c>
      <c r="B38" s="262">
        <v>743.88348350317801</v>
      </c>
      <c r="C38" s="263">
        <v>765.62572756664997</v>
      </c>
      <c r="D38" s="263">
        <v>799.39679256843999</v>
      </c>
      <c r="E38" s="263">
        <v>593.91</v>
      </c>
      <c r="F38" s="263">
        <v>284.6941378825</v>
      </c>
      <c r="G38" s="219">
        <f t="shared" si="41"/>
        <v>10316.574922126749</v>
      </c>
      <c r="H38" s="220">
        <f t="shared" si="42"/>
        <v>9458.1169203590835</v>
      </c>
      <c r="I38" s="220">
        <f t="shared" si="43"/>
        <v>4929.7469106139715</v>
      </c>
      <c r="J38" s="220">
        <f t="shared" si="49"/>
        <v>6249.7800000000007</v>
      </c>
      <c r="K38" s="221">
        <f t="shared" si="50"/>
        <v>10003.81166258922</v>
      </c>
      <c r="L38" s="178">
        <f t="shared" si="44"/>
        <v>2.9228023669891134E-2</v>
      </c>
      <c r="M38" s="179">
        <f t="shared" si="45"/>
        <v>4.4109104208296279E-2</v>
      </c>
      <c r="N38" s="179">
        <f t="shared" si="46"/>
        <v>-0.2570523105405722</v>
      </c>
      <c r="O38" s="179">
        <f t="shared" si="47"/>
        <v>-0.52064430994174193</v>
      </c>
      <c r="P38" s="178">
        <f t="shared" si="48"/>
        <v>-8.3211531758128829E-2</v>
      </c>
      <c r="Q38" s="179">
        <f t="shared" si="38"/>
        <v>-0.47878135234272295</v>
      </c>
      <c r="R38" s="179">
        <f t="shared" si="39"/>
        <v>0.2677689368888162</v>
      </c>
      <c r="S38" s="180">
        <f t="shared" si="40"/>
        <v>0.60066620946484817</v>
      </c>
      <c r="T38" s="38"/>
      <c r="U38" s="18"/>
      <c r="V38" s="18"/>
      <c r="AH38" s="62"/>
      <c r="AI38" s="313"/>
      <c r="AJ38" s="9"/>
    </row>
    <row r="39" spans="1:36" x14ac:dyDescent="0.25">
      <c r="A39" s="9" t="s">
        <v>18</v>
      </c>
      <c r="B39" s="262">
        <v>1648.5133170204149</v>
      </c>
      <c r="C39" s="263">
        <v>1284.73121268054</v>
      </c>
      <c r="D39" s="263">
        <v>1070.8064639226</v>
      </c>
      <c r="E39" s="263">
        <v>1111.08</v>
      </c>
      <c r="F39" s="263">
        <v>1901.5100776639902</v>
      </c>
      <c r="G39" s="219">
        <f t="shared" si="41"/>
        <v>11965.088239147164</v>
      </c>
      <c r="H39" s="220">
        <f t="shared" si="42"/>
        <v>10742.848133039624</v>
      </c>
      <c r="I39" s="220">
        <f t="shared" si="43"/>
        <v>6000.5533745365719</v>
      </c>
      <c r="J39" s="220">
        <f t="shared" si="49"/>
        <v>7360.8600000000006</v>
      </c>
      <c r="K39" s="221">
        <f t="shared" si="50"/>
        <v>11905.32174025321</v>
      </c>
      <c r="L39" s="178">
        <f t="shared" si="44"/>
        <v>-0.22067283326372417</v>
      </c>
      <c r="M39" s="179">
        <f t="shared" si="45"/>
        <v>-0.16651323377719973</v>
      </c>
      <c r="N39" s="179">
        <f t="shared" si="46"/>
        <v>3.7610471578467253E-2</v>
      </c>
      <c r="O39" s="179">
        <f t="shared" si="47"/>
        <v>0.71140698929329149</v>
      </c>
      <c r="P39" s="178">
        <f t="shared" si="48"/>
        <v>-0.10215053008206293</v>
      </c>
      <c r="Q39" s="179">
        <f t="shared" si="38"/>
        <v>-0.44143738231932433</v>
      </c>
      <c r="R39" s="179">
        <f t="shared" si="39"/>
        <v>0.22669686286533303</v>
      </c>
      <c r="S39" s="180">
        <f t="shared" si="40"/>
        <v>0.61738190106226842</v>
      </c>
      <c r="T39" s="38"/>
      <c r="U39" s="18"/>
      <c r="V39" s="18"/>
      <c r="AH39" s="62"/>
      <c r="AI39" s="313"/>
      <c r="AJ39" s="313"/>
    </row>
    <row r="40" spans="1:36" x14ac:dyDescent="0.25">
      <c r="A40" s="9" t="s">
        <v>19</v>
      </c>
      <c r="B40" s="262">
        <v>2983.9895688356</v>
      </c>
      <c r="C40" s="263">
        <v>2850.6088040059999</v>
      </c>
      <c r="D40" s="263">
        <v>1958.6492352279902</v>
      </c>
      <c r="E40" s="263">
        <v>2064.6</v>
      </c>
      <c r="F40" s="263">
        <v>5071.8651820899904</v>
      </c>
      <c r="G40" s="219">
        <f t="shared" si="41"/>
        <v>14949.077807982765</v>
      </c>
      <c r="H40" s="220">
        <f t="shared" si="42"/>
        <v>13593.456937045625</v>
      </c>
      <c r="I40" s="220">
        <f t="shared" si="43"/>
        <v>7959.2026097645621</v>
      </c>
      <c r="J40" s="220">
        <f t="shared" si="49"/>
        <v>9425.4600000000009</v>
      </c>
      <c r="K40" s="222">
        <f t="shared" si="50"/>
        <v>16977.1869223432</v>
      </c>
      <c r="L40" s="178">
        <f t="shared" si="44"/>
        <v>-4.4698803984642418E-2</v>
      </c>
      <c r="M40" s="179">
        <f t="shared" si="45"/>
        <v>-0.31290142916998176</v>
      </c>
      <c r="N40" s="179">
        <f t="shared" si="46"/>
        <v>5.4093792224965118E-2</v>
      </c>
      <c r="O40" s="181">
        <f>(F40-E40)/E40</f>
        <v>1.456584898813325</v>
      </c>
      <c r="P40" s="178">
        <f t="shared" si="48"/>
        <v>-9.0682575095919468E-2</v>
      </c>
      <c r="Q40" s="179">
        <f t="shared" si="38"/>
        <v>-0.41448281723880609</v>
      </c>
      <c r="R40" s="179">
        <f t="shared" si="39"/>
        <v>0.18422164406728322</v>
      </c>
      <c r="S40" s="182">
        <f t="shared" si="40"/>
        <v>0.80120513188143594</v>
      </c>
      <c r="T40" s="38"/>
      <c r="U40" s="18"/>
      <c r="V40" s="18"/>
      <c r="AH40" s="62"/>
      <c r="AI40" s="313"/>
      <c r="AJ40" s="9"/>
    </row>
    <row r="41" spans="1:36" x14ac:dyDescent="0.25">
      <c r="A41" s="9" t="s">
        <v>20</v>
      </c>
      <c r="B41" s="262">
        <v>2483.5982963289998</v>
      </c>
      <c r="C41" s="263">
        <v>3393.91583785799</v>
      </c>
      <c r="D41" s="263">
        <v>2236.9255841869999</v>
      </c>
      <c r="E41" s="263">
        <v>2722.87</v>
      </c>
      <c r="F41" s="263">
        <v>7043.4680313899898</v>
      </c>
      <c r="G41" s="219">
        <f t="shared" si="41"/>
        <v>17432.676104311766</v>
      </c>
      <c r="H41" s="220">
        <f t="shared" si="42"/>
        <v>16987.372774903615</v>
      </c>
      <c r="I41" s="220">
        <f t="shared" si="43"/>
        <v>10196.128193951561</v>
      </c>
      <c r="J41" s="220">
        <f t="shared" si="49"/>
        <v>12148.330000000002</v>
      </c>
      <c r="K41" s="222">
        <f t="shared" si="50"/>
        <v>24020.654953733188</v>
      </c>
      <c r="L41" s="178">
        <f t="shared" si="44"/>
        <v>0.36653171443809096</v>
      </c>
      <c r="M41" s="179">
        <f t="shared" si="45"/>
        <v>-0.34090128009809578</v>
      </c>
      <c r="N41" s="179">
        <f t="shared" si="46"/>
        <v>0.21723763152792328</v>
      </c>
      <c r="O41" s="179">
        <f t="shared" ref="O41:O43" si="51">(F41-E41)/E41</f>
        <v>1.5867808714297744</v>
      </c>
      <c r="P41" s="178">
        <f t="shared" si="48"/>
        <v>-2.5544175016135939E-2</v>
      </c>
      <c r="Q41" s="179">
        <f t="shared" si="38"/>
        <v>-0.39978192454722222</v>
      </c>
      <c r="R41" s="179">
        <f t="shared" si="39"/>
        <v>0.19146501190584334</v>
      </c>
      <c r="S41" s="180">
        <f t="shared" si="40"/>
        <v>0.9772804125121054</v>
      </c>
      <c r="T41" s="38"/>
      <c r="U41" s="18"/>
      <c r="V41" s="18"/>
      <c r="AH41" s="62"/>
      <c r="AI41" s="313"/>
      <c r="AJ41" s="313"/>
    </row>
    <row r="42" spans="1:36" x14ac:dyDescent="0.25">
      <c r="A42" s="9" t="s">
        <v>21</v>
      </c>
      <c r="B42" s="262">
        <v>1937.94902923</v>
      </c>
      <c r="C42" s="263">
        <v>1329.396205214</v>
      </c>
      <c r="D42" s="263">
        <v>1057.9495581726999</v>
      </c>
      <c r="E42" s="263">
        <v>717.97</v>
      </c>
      <c r="F42" s="263">
        <v>5744.21959362499</v>
      </c>
      <c r="G42" s="219">
        <f t="shared" si="41"/>
        <v>19370.625133541766</v>
      </c>
      <c r="H42" s="220">
        <f t="shared" si="42"/>
        <v>18316.768980117617</v>
      </c>
      <c r="I42" s="220">
        <f t="shared" si="43"/>
        <v>11254.077752124262</v>
      </c>
      <c r="J42" s="220">
        <f t="shared" si="49"/>
        <v>12866.300000000001</v>
      </c>
      <c r="K42" s="222">
        <f t="shared" si="50"/>
        <v>29764.87454735818</v>
      </c>
      <c r="L42" s="178">
        <f t="shared" si="44"/>
        <v>-0.31401900402808558</v>
      </c>
      <c r="M42" s="179">
        <f t="shared" si="45"/>
        <v>-0.20418792078438641</v>
      </c>
      <c r="N42" s="179">
        <f t="shared" si="46"/>
        <v>-0.32135705861054059</v>
      </c>
      <c r="O42" s="179">
        <f t="shared" si="51"/>
        <v>7.0006401292881169</v>
      </c>
      <c r="P42" s="178">
        <f t="shared" si="48"/>
        <v>-5.4404860254061389E-2</v>
      </c>
      <c r="Q42" s="179">
        <f t="shared" si="38"/>
        <v>-0.38558608429574698</v>
      </c>
      <c r="R42" s="179">
        <f t="shared" si="39"/>
        <v>0.1432567184433593</v>
      </c>
      <c r="S42" s="180">
        <f t="shared" si="40"/>
        <v>1.3133981445604546</v>
      </c>
      <c r="T42" s="38"/>
      <c r="U42" s="18"/>
      <c r="V42" s="18"/>
      <c r="AH42" s="62"/>
      <c r="AI42" s="313"/>
      <c r="AJ42" s="9"/>
    </row>
    <row r="43" spans="1:36" ht="15.75" thickBot="1" x14ac:dyDescent="0.3">
      <c r="A43" s="9" t="s">
        <v>22</v>
      </c>
      <c r="B43" s="262">
        <v>884.31152684439996</v>
      </c>
      <c r="C43" s="263">
        <v>291.34642482730101</v>
      </c>
      <c r="D43" s="263">
        <v>500.66396490886399</v>
      </c>
      <c r="E43" s="263">
        <v>364.57</v>
      </c>
      <c r="F43" s="263">
        <v>3711.2314050929799</v>
      </c>
      <c r="G43" s="219">
        <f t="shared" si="41"/>
        <v>20254.936660386167</v>
      </c>
      <c r="H43" s="220">
        <f t="shared" si="42"/>
        <v>18608.115404944918</v>
      </c>
      <c r="I43" s="220">
        <f t="shared" si="43"/>
        <v>11754.741717033126</v>
      </c>
      <c r="J43" s="220">
        <f t="shared" si="49"/>
        <v>13230.87</v>
      </c>
      <c r="K43" s="222">
        <f t="shared" si="50"/>
        <v>33476.105952451158</v>
      </c>
      <c r="L43" s="178">
        <f t="shared" si="44"/>
        <v>-0.67053870046571817</v>
      </c>
      <c r="M43" s="179">
        <f t="shared" si="45"/>
        <v>0.718448974294565</v>
      </c>
      <c r="N43" s="179">
        <f t="shared" si="46"/>
        <v>-0.2718269626887112</v>
      </c>
      <c r="O43" s="179">
        <f t="shared" si="51"/>
        <v>9.1797498562497726</v>
      </c>
      <c r="P43" s="178">
        <f t="shared" si="48"/>
        <v>-8.1304685522025827E-2</v>
      </c>
      <c r="Q43" s="179">
        <f t="shared" si="38"/>
        <v>-0.36830025710666953</v>
      </c>
      <c r="R43" s="179">
        <f t="shared" si="39"/>
        <v>0.12557726222328655</v>
      </c>
      <c r="S43" s="180">
        <f t="shared" si="40"/>
        <v>1.5301515283916443</v>
      </c>
      <c r="T43" s="38"/>
      <c r="U43" s="18"/>
      <c r="V43" s="18"/>
      <c r="AH43" s="62"/>
      <c r="AI43" s="313"/>
      <c r="AJ43" s="313"/>
    </row>
    <row r="44" spans="1:36" s="1" customFormat="1" ht="15.75" thickBot="1" x14ac:dyDescent="0.3">
      <c r="A44" s="253" t="s">
        <v>66</v>
      </c>
      <c r="B44" s="254">
        <f>SUM(B32:B43)</f>
        <v>20254.936660386167</v>
      </c>
      <c r="C44" s="254">
        <f t="shared" ref="C44" si="52">SUM(C32:C43)</f>
        <v>18608.115404944918</v>
      </c>
      <c r="D44" s="254">
        <f t="shared" ref="D44" si="53">SUM(D32:D43)</f>
        <v>11754.741717033126</v>
      </c>
      <c r="E44" s="254">
        <f t="shared" ref="E44" si="54">SUM(E32:E43)</f>
        <v>13230.87</v>
      </c>
      <c r="F44" s="254">
        <f t="shared" ref="F44" si="55">SUM(F32:F43)</f>
        <v>33476.105952451158</v>
      </c>
      <c r="G44" s="255"/>
      <c r="H44" s="255"/>
      <c r="I44" s="256"/>
      <c r="J44" s="256"/>
      <c r="K44" s="256"/>
      <c r="L44" s="193"/>
      <c r="M44" s="193"/>
      <c r="N44" s="193"/>
      <c r="O44" s="193"/>
      <c r="P44" s="193"/>
      <c r="Q44" s="193"/>
      <c r="R44" s="193"/>
      <c r="S44" s="257"/>
    </row>
    <row r="45" spans="1:36" ht="15.75" thickBot="1" x14ac:dyDescent="0.3">
      <c r="B45" s="150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  <c r="N45" s="150"/>
      <c r="O45" s="150"/>
      <c r="P45" s="177"/>
      <c r="Q45" s="177"/>
      <c r="R45" s="177"/>
      <c r="S45" s="177"/>
      <c r="T45" s="38"/>
      <c r="AH45" s="62"/>
      <c r="AI45" s="313"/>
      <c r="AJ45" s="313"/>
    </row>
    <row r="46" spans="1:36" ht="15.75" thickBot="1" x14ac:dyDescent="0.3">
      <c r="A46" s="1" t="s">
        <v>97</v>
      </c>
      <c r="B46" s="249">
        <v>2019</v>
      </c>
      <c r="C46" s="193">
        <v>2020</v>
      </c>
      <c r="D46" s="193">
        <v>2021</v>
      </c>
      <c r="E46" s="193">
        <v>2022</v>
      </c>
      <c r="F46" s="194">
        <v>2023</v>
      </c>
      <c r="G46" s="195" t="s">
        <v>0</v>
      </c>
      <c r="H46" s="196" t="s">
        <v>1</v>
      </c>
      <c r="I46" s="196" t="s">
        <v>2</v>
      </c>
      <c r="J46" s="196" t="s">
        <v>3</v>
      </c>
      <c r="K46" s="197" t="s">
        <v>4</v>
      </c>
      <c r="L46" s="168" t="s">
        <v>5</v>
      </c>
      <c r="M46" s="169" t="s">
        <v>6</v>
      </c>
      <c r="N46" s="169" t="s">
        <v>7</v>
      </c>
      <c r="O46" s="170" t="s">
        <v>8</v>
      </c>
      <c r="P46" s="168" t="s">
        <v>9</v>
      </c>
      <c r="Q46" s="169" t="s">
        <v>10</v>
      </c>
      <c r="R46" s="169" t="s">
        <v>28</v>
      </c>
      <c r="S46" s="171" t="s">
        <v>27</v>
      </c>
      <c r="T46" s="38"/>
      <c r="AH46" s="62"/>
      <c r="AI46" s="313"/>
      <c r="AJ46" s="9"/>
    </row>
    <row r="47" spans="1:36" x14ac:dyDescent="0.25">
      <c r="A47" s="9" t="s">
        <v>11</v>
      </c>
      <c r="B47" s="264">
        <v>175.76112373709799</v>
      </c>
      <c r="C47" s="265">
        <v>103.59413573620101</v>
      </c>
      <c r="D47" s="265">
        <v>68.091363586211997</v>
      </c>
      <c r="E47" s="265">
        <v>82.95</v>
      </c>
      <c r="F47" s="265">
        <v>39.717678549568902</v>
      </c>
      <c r="G47" s="223">
        <f>B47</f>
        <v>175.76112373709799</v>
      </c>
      <c r="H47" s="224">
        <f>C47</f>
        <v>103.59413573620101</v>
      </c>
      <c r="I47" s="225">
        <f>D47</f>
        <v>68.091363586211997</v>
      </c>
      <c r="J47" s="226">
        <f>E47</f>
        <v>82.95</v>
      </c>
      <c r="K47" s="227">
        <f>F47</f>
        <v>39.717678549568902</v>
      </c>
      <c r="L47" s="183">
        <f>(C47-B47)/B47</f>
        <v>-0.41059698792574717</v>
      </c>
      <c r="M47" s="184">
        <f>(D47-C47)/C47</f>
        <v>-0.34271024993534027</v>
      </c>
      <c r="N47" s="184">
        <f>(E47-D47)/D47</f>
        <v>0.21821616767852142</v>
      </c>
      <c r="O47" s="184">
        <f>(F47-E47)/E47</f>
        <v>-0.52118530983039302</v>
      </c>
      <c r="P47" s="183">
        <f>(H47-G47)/G47</f>
        <v>-0.41059698792574717</v>
      </c>
      <c r="Q47" s="184">
        <f t="shared" ref="Q47:Q58" si="56">(I47-H47)/H47</f>
        <v>-0.34271024993534027</v>
      </c>
      <c r="R47" s="184">
        <f t="shared" ref="R47:R58" si="57">(J47-I47)/I47</f>
        <v>0.21821616767852142</v>
      </c>
      <c r="S47" s="185">
        <f t="shared" ref="S47:S58" si="58">(K47-J47)/J47</f>
        <v>-0.52118530983039302</v>
      </c>
      <c r="T47" s="38"/>
      <c r="AH47" s="62"/>
      <c r="AI47" s="313"/>
      <c r="AJ47" s="313"/>
    </row>
    <row r="48" spans="1:36" x14ac:dyDescent="0.25">
      <c r="A48" s="9" t="s">
        <v>12</v>
      </c>
      <c r="B48" s="264">
        <v>236.20892757848802</v>
      </c>
      <c r="C48" s="265">
        <v>277.29606121391402</v>
      </c>
      <c r="D48" s="265">
        <v>189.75175631722598</v>
      </c>
      <c r="E48" s="265">
        <v>211.37</v>
      </c>
      <c r="F48" s="265">
        <v>19.393418268357891</v>
      </c>
      <c r="G48" s="228">
        <f t="shared" ref="G48:G58" si="59">G47+B48</f>
        <v>411.97005131558603</v>
      </c>
      <c r="H48" s="229">
        <f t="shared" ref="H48:H58" si="60">H47+C48</f>
        <v>380.89019695011501</v>
      </c>
      <c r="I48" s="229">
        <f t="shared" ref="I48:I58" si="61">I47+D48</f>
        <v>257.84311990343798</v>
      </c>
      <c r="J48" s="229">
        <f>J47+E48</f>
        <v>294.32</v>
      </c>
      <c r="K48" s="230">
        <f>K47+F48</f>
        <v>59.111096817926793</v>
      </c>
      <c r="L48" s="183">
        <f t="shared" ref="L48:L58" si="62">(C48-B48)/B48</f>
        <v>0.1739440336003959</v>
      </c>
      <c r="M48" s="184">
        <f t="shared" ref="M48:M58" si="63">(D48-C48)/C48</f>
        <v>-0.31570699025960519</v>
      </c>
      <c r="N48" s="184">
        <f t="shared" ref="N48:N58" si="64">(E48-D48)/D48</f>
        <v>0.11392908346330538</v>
      </c>
      <c r="O48" s="184">
        <f t="shared" ref="O48:O54" si="65">(F48-E48)/E48</f>
        <v>-0.9082489555359895</v>
      </c>
      <c r="P48" s="183">
        <f t="shared" ref="P48:P58" si="66">(H48-G48)/G48</f>
        <v>-7.5442023676771039E-2</v>
      </c>
      <c r="Q48" s="184">
        <f t="shared" si="56"/>
        <v>-0.32305130988391501</v>
      </c>
      <c r="R48" s="184">
        <f t="shared" si="57"/>
        <v>0.14146927833568945</v>
      </c>
      <c r="S48" s="185">
        <f t="shared" si="58"/>
        <v>-0.79916044843052869</v>
      </c>
      <c r="T48" s="22"/>
      <c r="U48" s="22"/>
      <c r="V48" s="22"/>
      <c r="X48" s="12"/>
      <c r="Y48" s="12"/>
      <c r="AH48" s="62"/>
      <c r="AI48" s="313"/>
      <c r="AJ48" s="9"/>
    </row>
    <row r="49" spans="1:36" x14ac:dyDescent="0.25">
      <c r="A49" s="9" t="s">
        <v>13</v>
      </c>
      <c r="B49" s="264">
        <v>221.91544553302299</v>
      </c>
      <c r="C49" s="265">
        <v>271.1653635326</v>
      </c>
      <c r="D49" s="265">
        <v>230.93946640699991</v>
      </c>
      <c r="E49" s="265">
        <v>174.93</v>
      </c>
      <c r="F49" s="265">
        <v>33.684919302715997</v>
      </c>
      <c r="G49" s="228">
        <f t="shared" si="59"/>
        <v>633.88549684860902</v>
      </c>
      <c r="H49" s="229">
        <f t="shared" si="60"/>
        <v>652.05556048271501</v>
      </c>
      <c r="I49" s="229">
        <f t="shared" si="61"/>
        <v>488.78258631043786</v>
      </c>
      <c r="J49" s="229">
        <f t="shared" ref="J49:J58" si="67">J48+E49</f>
        <v>469.25</v>
      </c>
      <c r="K49" s="230">
        <f t="shared" ref="K49:K58" si="68">K48+F49</f>
        <v>92.79601612064279</v>
      </c>
      <c r="L49" s="183">
        <f t="shared" si="62"/>
        <v>0.22193100566426405</v>
      </c>
      <c r="M49" s="184">
        <f t="shared" si="63"/>
        <v>-0.14834452527991857</v>
      </c>
      <c r="N49" s="184">
        <f t="shared" si="64"/>
        <v>-0.24252877725235025</v>
      </c>
      <c r="O49" s="184">
        <f t="shared" si="65"/>
        <v>-0.80743772193039509</v>
      </c>
      <c r="P49" s="183">
        <f t="shared" si="66"/>
        <v>2.8664583311085828E-2</v>
      </c>
      <c r="Q49" s="184">
        <f t="shared" si="56"/>
        <v>-0.25039733431826972</v>
      </c>
      <c r="R49" s="184">
        <f t="shared" si="57"/>
        <v>-3.9961706610456532E-2</v>
      </c>
      <c r="S49" s="185">
        <f t="shared" si="58"/>
        <v>-0.80224610309932276</v>
      </c>
      <c r="U49" s="18"/>
      <c r="V49" s="18"/>
      <c r="AH49" s="62"/>
      <c r="AI49" s="313"/>
      <c r="AJ49" s="313"/>
    </row>
    <row r="50" spans="1:36" x14ac:dyDescent="0.25">
      <c r="A50" s="9" t="s">
        <v>14</v>
      </c>
      <c r="B50" s="264">
        <v>113.85148501549001</v>
      </c>
      <c r="C50" s="265">
        <v>129.659318726701</v>
      </c>
      <c r="D50" s="265">
        <v>133.89907449736492</v>
      </c>
      <c r="E50" s="265">
        <v>71.2</v>
      </c>
      <c r="F50" s="265">
        <v>42.34731391927</v>
      </c>
      <c r="G50" s="228">
        <f t="shared" si="59"/>
        <v>747.73698186409899</v>
      </c>
      <c r="H50" s="229">
        <f t="shared" si="60"/>
        <v>781.71487920941604</v>
      </c>
      <c r="I50" s="229">
        <f t="shared" si="61"/>
        <v>622.68166080780281</v>
      </c>
      <c r="J50" s="229">
        <f t="shared" si="67"/>
        <v>540.45000000000005</v>
      </c>
      <c r="K50" s="230">
        <f t="shared" si="68"/>
        <v>135.1433300399128</v>
      </c>
      <c r="L50" s="183">
        <f t="shared" si="62"/>
        <v>0.13884609154689781</v>
      </c>
      <c r="M50" s="184">
        <f t="shared" si="63"/>
        <v>3.2699198270512105E-2</v>
      </c>
      <c r="N50" s="184">
        <f t="shared" si="64"/>
        <v>-0.46825622008760642</v>
      </c>
      <c r="O50" s="184">
        <f t="shared" si="65"/>
        <v>-0.40523435506643263</v>
      </c>
      <c r="P50" s="183">
        <f t="shared" si="66"/>
        <v>4.5440974793851403E-2</v>
      </c>
      <c r="Q50" s="184">
        <f t="shared" si="56"/>
        <v>-0.2034414626499764</v>
      </c>
      <c r="R50" s="184">
        <f t="shared" si="57"/>
        <v>-0.13206051500075322</v>
      </c>
      <c r="S50" s="185">
        <f t="shared" si="58"/>
        <v>-0.74994295487110219</v>
      </c>
      <c r="U50" s="18"/>
      <c r="V50" s="18"/>
      <c r="AH50" s="62"/>
      <c r="AI50" s="313"/>
      <c r="AJ50" s="9"/>
    </row>
    <row r="51" spans="1:36" x14ac:dyDescent="0.25">
      <c r="A51" s="9" t="s">
        <v>15</v>
      </c>
      <c r="B51" s="264">
        <v>165.67594606652602</v>
      </c>
      <c r="C51" s="265">
        <v>126.2583309799009</v>
      </c>
      <c r="D51" s="265">
        <v>210.25744898264199</v>
      </c>
      <c r="E51" s="265">
        <v>224.79</v>
      </c>
      <c r="F51" s="265">
        <v>22.081244788595988</v>
      </c>
      <c r="G51" s="228">
        <f t="shared" si="59"/>
        <v>913.41292793062507</v>
      </c>
      <c r="H51" s="229">
        <f t="shared" si="60"/>
        <v>907.97321018931689</v>
      </c>
      <c r="I51" s="229">
        <f t="shared" si="61"/>
        <v>832.93910979044483</v>
      </c>
      <c r="J51" s="229">
        <f t="shared" si="67"/>
        <v>765.24</v>
      </c>
      <c r="K51" s="230">
        <f t="shared" si="68"/>
        <v>157.22457482850879</v>
      </c>
      <c r="L51" s="183">
        <f t="shared" si="62"/>
        <v>-0.23791996377553354</v>
      </c>
      <c r="M51" s="184">
        <f t="shared" si="63"/>
        <v>0.66529564703427713</v>
      </c>
      <c r="N51" s="184">
        <f t="shared" si="64"/>
        <v>6.9117888986457515E-2</v>
      </c>
      <c r="O51" s="184">
        <f t="shared" si="65"/>
        <v>-0.90176945242850659</v>
      </c>
      <c r="P51" s="183">
        <f t="shared" si="66"/>
        <v>-5.9553763418173783E-3</v>
      </c>
      <c r="Q51" s="184">
        <f t="shared" si="56"/>
        <v>-8.263911264873891E-2</v>
      </c>
      <c r="R51" s="184">
        <f t="shared" si="57"/>
        <v>-8.1277381497282461E-2</v>
      </c>
      <c r="S51" s="185">
        <f t="shared" si="58"/>
        <v>-0.79454213733141388</v>
      </c>
      <c r="U51" s="18"/>
      <c r="V51" s="18"/>
      <c r="AH51" s="63"/>
      <c r="AJ51" s="313"/>
    </row>
    <row r="52" spans="1:36" x14ac:dyDescent="0.25">
      <c r="A52" s="9" t="s">
        <v>16</v>
      </c>
      <c r="B52" s="264">
        <v>272.09297652812199</v>
      </c>
      <c r="C52" s="265">
        <v>260.79763423297703</v>
      </c>
      <c r="D52" s="265">
        <v>307.84555676144396</v>
      </c>
      <c r="E52" s="265">
        <v>1069.0900000000001</v>
      </c>
      <c r="F52" s="265">
        <v>24.951708370190001</v>
      </c>
      <c r="G52" s="228">
        <f t="shared" si="59"/>
        <v>1185.505904458747</v>
      </c>
      <c r="H52" s="229">
        <f t="shared" si="60"/>
        <v>1168.770844422294</v>
      </c>
      <c r="I52" s="229">
        <f t="shared" si="61"/>
        <v>1140.7846665518887</v>
      </c>
      <c r="J52" s="229">
        <f t="shared" si="67"/>
        <v>1834.3300000000002</v>
      </c>
      <c r="K52" s="230">
        <f t="shared" si="68"/>
        <v>182.1762831986988</v>
      </c>
      <c r="L52" s="183">
        <f t="shared" si="62"/>
        <v>-4.1512803598506481E-2</v>
      </c>
      <c r="M52" s="184">
        <f t="shared" si="63"/>
        <v>0.18040011239687032</v>
      </c>
      <c r="N52" s="184">
        <f t="shared" si="64"/>
        <v>2.4728128326648569</v>
      </c>
      <c r="O52" s="184">
        <f t="shared" si="65"/>
        <v>-0.97666079715441156</v>
      </c>
      <c r="P52" s="183">
        <f t="shared" si="66"/>
        <v>-1.4116386914237694E-2</v>
      </c>
      <c r="Q52" s="184">
        <f t="shared" si="56"/>
        <v>-2.3944965776621894E-2</v>
      </c>
      <c r="R52" s="184">
        <f t="shared" si="57"/>
        <v>0.6079546419083689</v>
      </c>
      <c r="S52" s="185">
        <f t="shared" si="58"/>
        <v>-0.9006851094412136</v>
      </c>
      <c r="U52" s="18"/>
      <c r="V52" s="18"/>
      <c r="AH52" s="63"/>
      <c r="AI52" s="313"/>
      <c r="AJ52" s="9"/>
    </row>
    <row r="53" spans="1:36" x14ac:dyDescent="0.25">
      <c r="A53" s="9" t="s">
        <v>17</v>
      </c>
      <c r="B53" s="264">
        <v>244.95076222752002</v>
      </c>
      <c r="C53" s="265">
        <v>212.11978665468899</v>
      </c>
      <c r="D53" s="265">
        <v>224.29497337347999</v>
      </c>
      <c r="E53" s="265">
        <v>134.54000000000002</v>
      </c>
      <c r="F53" s="265">
        <v>56.518661995280908</v>
      </c>
      <c r="G53" s="228">
        <f t="shared" si="59"/>
        <v>1430.456666686267</v>
      </c>
      <c r="H53" s="229">
        <f t="shared" si="60"/>
        <v>1380.890631076983</v>
      </c>
      <c r="I53" s="229">
        <f t="shared" si="61"/>
        <v>1365.0796399253686</v>
      </c>
      <c r="J53" s="229">
        <f t="shared" si="67"/>
        <v>1968.8700000000001</v>
      </c>
      <c r="K53" s="230">
        <f t="shared" si="68"/>
        <v>238.69494519397972</v>
      </c>
      <c r="L53" s="183">
        <f t="shared" si="62"/>
        <v>-0.13403091819055579</v>
      </c>
      <c r="M53" s="184">
        <f t="shared" si="63"/>
        <v>5.7397694532905844E-2</v>
      </c>
      <c r="N53" s="184">
        <f t="shared" si="64"/>
        <v>-0.40016489011559964</v>
      </c>
      <c r="O53" s="184">
        <f t="shared" si="65"/>
        <v>-0.57991183294722093</v>
      </c>
      <c r="P53" s="183">
        <f t="shared" si="66"/>
        <v>-3.4650497819068135E-2</v>
      </c>
      <c r="Q53" s="184">
        <f t="shared" si="56"/>
        <v>-1.1449850405084668E-2</v>
      </c>
      <c r="R53" s="184">
        <f t="shared" si="57"/>
        <v>0.44231145379008202</v>
      </c>
      <c r="S53" s="185">
        <f t="shared" si="58"/>
        <v>-0.87876551260673397</v>
      </c>
      <c r="U53" s="18"/>
      <c r="V53" s="18"/>
      <c r="AH53" s="62"/>
      <c r="AI53" s="313"/>
      <c r="AJ53" s="313"/>
    </row>
    <row r="54" spans="1:36" x14ac:dyDescent="0.25">
      <c r="A54" s="9" t="s">
        <v>18</v>
      </c>
      <c r="B54" s="264">
        <v>431.87616050620397</v>
      </c>
      <c r="C54" s="265">
        <v>291.84383135321599</v>
      </c>
      <c r="D54" s="265">
        <v>401.39223243799393</v>
      </c>
      <c r="E54" s="265">
        <v>193.4</v>
      </c>
      <c r="F54" s="265">
        <v>422.28716691310888</v>
      </c>
      <c r="G54" s="228">
        <f t="shared" si="59"/>
        <v>1862.3328271924711</v>
      </c>
      <c r="H54" s="229">
        <f t="shared" si="60"/>
        <v>1672.7344624301991</v>
      </c>
      <c r="I54" s="229">
        <f t="shared" si="61"/>
        <v>1766.4718723633625</v>
      </c>
      <c r="J54" s="229">
        <f t="shared" si="67"/>
        <v>2162.27</v>
      </c>
      <c r="K54" s="230">
        <f t="shared" si="68"/>
        <v>660.9821121070886</v>
      </c>
      <c r="L54" s="183">
        <f t="shared" si="62"/>
        <v>-0.32424185902934644</v>
      </c>
      <c r="M54" s="184">
        <f t="shared" si="63"/>
        <v>0.37536651220903305</v>
      </c>
      <c r="N54" s="184">
        <f t="shared" si="64"/>
        <v>-0.51817702394159815</v>
      </c>
      <c r="O54" s="184">
        <f t="shared" si="65"/>
        <v>1.1834910388475122</v>
      </c>
      <c r="P54" s="183">
        <f t="shared" si="66"/>
        <v>-0.10180691764323238</v>
      </c>
      <c r="Q54" s="184">
        <f t="shared" si="56"/>
        <v>5.6038428117860938E-2</v>
      </c>
      <c r="R54" s="184">
        <f t="shared" si="57"/>
        <v>0.22406138123620342</v>
      </c>
      <c r="S54" s="185">
        <f t="shared" si="58"/>
        <v>-0.69431101938837958</v>
      </c>
      <c r="U54" s="18"/>
      <c r="V54" s="18"/>
      <c r="AH54" s="63"/>
      <c r="AI54" s="313"/>
      <c r="AJ54" s="9"/>
    </row>
    <row r="55" spans="1:36" x14ac:dyDescent="0.25">
      <c r="A55" s="9" t="s">
        <v>19</v>
      </c>
      <c r="B55" s="264">
        <v>441.98888569165001</v>
      </c>
      <c r="C55" s="265">
        <v>509.385355648359</v>
      </c>
      <c r="D55" s="265">
        <v>520.29900221880791</v>
      </c>
      <c r="E55" s="265">
        <v>284.39999999999998</v>
      </c>
      <c r="F55" s="265">
        <v>262.58548346328996</v>
      </c>
      <c r="G55" s="228">
        <f t="shared" si="59"/>
        <v>2304.3217128841211</v>
      </c>
      <c r="H55" s="229">
        <f t="shared" si="60"/>
        <v>2182.1198180785582</v>
      </c>
      <c r="I55" s="229">
        <f t="shared" si="61"/>
        <v>2286.7708745821706</v>
      </c>
      <c r="J55" s="229">
        <f t="shared" si="67"/>
        <v>2446.67</v>
      </c>
      <c r="K55" s="231">
        <f t="shared" si="68"/>
        <v>923.56759557037856</v>
      </c>
      <c r="L55" s="183">
        <f t="shared" si="62"/>
        <v>0.15248453555849725</v>
      </c>
      <c r="M55" s="184">
        <f t="shared" si="63"/>
        <v>2.1425128244132074E-2</v>
      </c>
      <c r="N55" s="184">
        <f t="shared" si="64"/>
        <v>-0.45339122545463262</v>
      </c>
      <c r="O55" s="186">
        <f>(F55-E55)/E55</f>
        <v>-7.6703644643846755E-2</v>
      </c>
      <c r="P55" s="183">
        <f t="shared" si="66"/>
        <v>-5.3031611915253504E-2</v>
      </c>
      <c r="Q55" s="184">
        <f t="shared" si="56"/>
        <v>4.7958437312466975E-2</v>
      </c>
      <c r="R55" s="184">
        <f t="shared" si="57"/>
        <v>6.992354467827723E-2</v>
      </c>
      <c r="S55" s="187">
        <f t="shared" si="58"/>
        <v>-0.62252057058353649</v>
      </c>
      <c r="U55" s="18"/>
      <c r="V55" s="18"/>
      <c r="AH55" s="63"/>
      <c r="AI55" s="313"/>
      <c r="AJ55" s="313"/>
    </row>
    <row r="56" spans="1:36" x14ac:dyDescent="0.25">
      <c r="A56" s="9" t="s">
        <v>20</v>
      </c>
      <c r="B56" s="264">
        <v>1191.176898455893</v>
      </c>
      <c r="C56" s="265">
        <v>862.73740936696606</v>
      </c>
      <c r="D56" s="265">
        <v>437.55728890527382</v>
      </c>
      <c r="E56" s="265">
        <v>247.57000000000002</v>
      </c>
      <c r="F56" s="265">
        <v>278.789904936357</v>
      </c>
      <c r="G56" s="228">
        <f t="shared" si="59"/>
        <v>3495.4986113400141</v>
      </c>
      <c r="H56" s="229">
        <f t="shared" si="60"/>
        <v>3044.8572274455241</v>
      </c>
      <c r="I56" s="229">
        <f t="shared" si="61"/>
        <v>2724.3281634874443</v>
      </c>
      <c r="J56" s="229">
        <f t="shared" si="67"/>
        <v>2694.2400000000002</v>
      </c>
      <c r="K56" s="230">
        <f t="shared" si="68"/>
        <v>1202.3575005067355</v>
      </c>
      <c r="L56" s="183">
        <f t="shared" si="62"/>
        <v>-0.27572687945399105</v>
      </c>
      <c r="M56" s="184">
        <f t="shared" si="63"/>
        <v>-0.49282680436179105</v>
      </c>
      <c r="N56" s="184">
        <f t="shared" si="64"/>
        <v>-0.43419980359738425</v>
      </c>
      <c r="O56" s="184">
        <f t="shared" ref="O56:O58" si="69">(F56-E56)/E56</f>
        <v>0.12610536388236451</v>
      </c>
      <c r="P56" s="183">
        <f t="shared" si="66"/>
        <v>-0.1289204871752859</v>
      </c>
      <c r="Q56" s="184">
        <f t="shared" si="56"/>
        <v>-0.10526899621726664</v>
      </c>
      <c r="R56" s="184">
        <f t="shared" si="57"/>
        <v>-1.1044250795736673E-2</v>
      </c>
      <c r="S56" s="185">
        <f t="shared" si="58"/>
        <v>-0.5537303653324368</v>
      </c>
      <c r="U56" s="18"/>
      <c r="V56" s="18"/>
      <c r="AH56" s="62"/>
      <c r="AI56" s="313"/>
      <c r="AJ56" s="9"/>
    </row>
    <row r="57" spans="1:36" x14ac:dyDescent="0.25">
      <c r="A57" s="9" t="s">
        <v>21</v>
      </c>
      <c r="B57" s="264">
        <v>328.08347705255898</v>
      </c>
      <c r="C57" s="265">
        <v>310.07424696001505</v>
      </c>
      <c r="D57" s="265">
        <v>232.97840913605</v>
      </c>
      <c r="E57" s="265">
        <v>113.26</v>
      </c>
      <c r="F57" s="265">
        <v>134.55077603034698</v>
      </c>
      <c r="G57" s="228">
        <f t="shared" si="59"/>
        <v>3823.582088392573</v>
      </c>
      <c r="H57" s="229">
        <f t="shared" si="60"/>
        <v>3354.9314744055391</v>
      </c>
      <c r="I57" s="229">
        <f t="shared" si="61"/>
        <v>2957.3065726234945</v>
      </c>
      <c r="J57" s="229">
        <f t="shared" si="67"/>
        <v>2807.5000000000005</v>
      </c>
      <c r="K57" s="230">
        <f t="shared" si="68"/>
        <v>1336.9082765370824</v>
      </c>
      <c r="L57" s="183">
        <f t="shared" si="62"/>
        <v>-5.4892219060635142E-2</v>
      </c>
      <c r="M57" s="184">
        <f t="shared" si="63"/>
        <v>-0.2486367009831254</v>
      </c>
      <c r="N57" s="184">
        <f t="shared" si="64"/>
        <v>-0.51386053145439448</v>
      </c>
      <c r="O57" s="184">
        <f t="shared" si="69"/>
        <v>0.1879814235418239</v>
      </c>
      <c r="P57" s="183">
        <f t="shared" si="66"/>
        <v>-0.12256847195977262</v>
      </c>
      <c r="Q57" s="184">
        <f t="shared" si="56"/>
        <v>-0.11851953007549874</v>
      </c>
      <c r="R57" s="184">
        <f t="shared" si="57"/>
        <v>-5.0656422979710625E-2</v>
      </c>
      <c r="S57" s="185">
        <f t="shared" si="58"/>
        <v>-0.52380827193692525</v>
      </c>
      <c r="U57" s="18"/>
      <c r="V57" s="18"/>
      <c r="AH57" s="63"/>
      <c r="AI57" s="313"/>
      <c r="AJ57" s="313"/>
    </row>
    <row r="58" spans="1:36" ht="15.75" thickBot="1" x14ac:dyDescent="0.3">
      <c r="A58" s="9" t="s">
        <v>22</v>
      </c>
      <c r="B58" s="264">
        <v>86.566613422510002</v>
      </c>
      <c r="C58" s="265">
        <v>92.335253061549892</v>
      </c>
      <c r="D58" s="265">
        <v>31.293707803249003</v>
      </c>
      <c r="E58" s="265">
        <v>25.12</v>
      </c>
      <c r="F58" s="265">
        <v>88.296458321115992</v>
      </c>
      <c r="G58" s="228">
        <f t="shared" si="59"/>
        <v>3910.1487018150829</v>
      </c>
      <c r="H58" s="229">
        <f t="shared" si="60"/>
        <v>3447.2667274670889</v>
      </c>
      <c r="I58" s="229">
        <f t="shared" si="61"/>
        <v>2988.6002804267437</v>
      </c>
      <c r="J58" s="229">
        <f t="shared" si="67"/>
        <v>2832.6200000000003</v>
      </c>
      <c r="K58" s="230">
        <f t="shared" si="68"/>
        <v>1425.2047348581984</v>
      </c>
      <c r="L58" s="183">
        <f t="shared" si="62"/>
        <v>6.6638157725826722E-2</v>
      </c>
      <c r="M58" s="184">
        <f t="shared" si="63"/>
        <v>-0.66108602331561395</v>
      </c>
      <c r="N58" s="184">
        <f t="shared" si="64"/>
        <v>-0.19728272028564253</v>
      </c>
      <c r="O58" s="184">
        <f t="shared" si="69"/>
        <v>2.514986398133598</v>
      </c>
      <c r="P58" s="183">
        <f t="shared" si="66"/>
        <v>-0.11837963454768999</v>
      </c>
      <c r="Q58" s="184">
        <f t="shared" si="56"/>
        <v>-0.13305220724169339</v>
      </c>
      <c r="R58" s="184">
        <f t="shared" si="57"/>
        <v>-5.219175058247362E-2</v>
      </c>
      <c r="S58" s="185">
        <f t="shared" si="58"/>
        <v>-0.49685989124619673</v>
      </c>
      <c r="AH58" s="63"/>
      <c r="AJ58" s="9"/>
    </row>
    <row r="59" spans="1:36" s="1" customFormat="1" ht="15.75" thickBot="1" x14ac:dyDescent="0.3">
      <c r="A59" s="253" t="s">
        <v>66</v>
      </c>
      <c r="B59" s="254">
        <f>SUM(B47:B58)</f>
        <v>3910.1487018150829</v>
      </c>
      <c r="C59" s="254">
        <f t="shared" ref="C59" si="70">SUM(C47:C58)</f>
        <v>3447.2667274670889</v>
      </c>
      <c r="D59" s="254">
        <f t="shared" ref="D59" si="71">SUM(D47:D58)</f>
        <v>2988.6002804267437</v>
      </c>
      <c r="E59" s="254">
        <f t="shared" ref="E59" si="72">SUM(E47:E58)</f>
        <v>2832.6200000000003</v>
      </c>
      <c r="F59" s="254">
        <f t="shared" ref="F59" si="73">SUM(F47:F58)</f>
        <v>1425.2047348581984</v>
      </c>
      <c r="G59" s="255"/>
      <c r="H59" s="255"/>
      <c r="I59" s="256"/>
      <c r="J59" s="256"/>
      <c r="K59" s="256"/>
      <c r="L59" s="193"/>
      <c r="M59" s="193"/>
      <c r="N59" s="193"/>
      <c r="O59" s="193"/>
      <c r="P59" s="193"/>
      <c r="Q59" s="193"/>
      <c r="R59" s="193"/>
      <c r="S59" s="257"/>
    </row>
    <row r="60" spans="1:36" ht="15.75" thickBot="1" x14ac:dyDescent="0.3">
      <c r="B60" s="213"/>
      <c r="C60" s="213"/>
      <c r="D60" s="213"/>
      <c r="E60" s="213"/>
      <c r="F60" s="213"/>
      <c r="G60" s="150"/>
      <c r="H60" s="150"/>
      <c r="I60" s="150"/>
      <c r="J60" s="150"/>
      <c r="K60" s="150"/>
      <c r="L60" s="150"/>
      <c r="M60" s="150"/>
      <c r="N60" s="150"/>
      <c r="O60" s="122"/>
      <c r="P60" s="122"/>
      <c r="Q60" s="150"/>
      <c r="R60" s="150"/>
      <c r="S60" s="150"/>
      <c r="AJ60" s="9"/>
    </row>
    <row r="61" spans="1:36" ht="15.75" thickBot="1" x14ac:dyDescent="0.3">
      <c r="A61" s="1" t="s">
        <v>98</v>
      </c>
      <c r="B61" s="249">
        <v>2019</v>
      </c>
      <c r="C61" s="193">
        <v>2020</v>
      </c>
      <c r="D61" s="193">
        <v>2021</v>
      </c>
      <c r="E61" s="193">
        <v>2022</v>
      </c>
      <c r="F61" s="194">
        <v>2023</v>
      </c>
      <c r="G61" s="195" t="s">
        <v>0</v>
      </c>
      <c r="H61" s="196" t="s">
        <v>1</v>
      </c>
      <c r="I61" s="196" t="s">
        <v>2</v>
      </c>
      <c r="J61" s="196" t="s">
        <v>3</v>
      </c>
      <c r="K61" s="197" t="s">
        <v>4</v>
      </c>
      <c r="L61" s="168" t="s">
        <v>5</v>
      </c>
      <c r="M61" s="169" t="s">
        <v>6</v>
      </c>
      <c r="N61" s="169" t="s">
        <v>7</v>
      </c>
      <c r="O61" s="170" t="s">
        <v>8</v>
      </c>
      <c r="P61" s="168" t="s">
        <v>9</v>
      </c>
      <c r="Q61" s="169" t="s">
        <v>10</v>
      </c>
      <c r="R61" s="169" t="s">
        <v>28</v>
      </c>
      <c r="S61" s="171" t="s">
        <v>27</v>
      </c>
      <c r="AJ61" s="313"/>
    </row>
    <row r="62" spans="1:36" x14ac:dyDescent="0.25">
      <c r="A62" s="9" t="s">
        <v>11</v>
      </c>
      <c r="B62" s="266">
        <v>766.65127617163</v>
      </c>
      <c r="C62" s="267">
        <v>647.95666345250004</v>
      </c>
      <c r="D62" s="267">
        <v>566.76445288359901</v>
      </c>
      <c r="E62" s="267">
        <v>745.56</v>
      </c>
      <c r="F62" s="267">
        <v>918.11123259420003</v>
      </c>
      <c r="G62" s="232">
        <f>B62</f>
        <v>766.65127617163</v>
      </c>
      <c r="H62" s="233">
        <f>C62</f>
        <v>647.95666345250004</v>
      </c>
      <c r="I62" s="234">
        <f>D62</f>
        <v>566.76445288359901</v>
      </c>
      <c r="J62" s="235">
        <f>E62</f>
        <v>745.56</v>
      </c>
      <c r="K62" s="236">
        <f>F62</f>
        <v>918.11123259420003</v>
      </c>
      <c r="L62" s="188">
        <f>(C62-B62)/B62</f>
        <v>-0.15482216805513779</v>
      </c>
      <c r="M62" s="189">
        <f>(D62-C62)/C62</f>
        <v>-0.12530500131951033</v>
      </c>
      <c r="N62" s="189">
        <f>(E62-D62)/D62</f>
        <v>0.31546711549519429</v>
      </c>
      <c r="O62" s="189">
        <f>(F62-E62)/E62</f>
        <v>0.23143842560518282</v>
      </c>
      <c r="P62" s="188">
        <f>(H62-G62)/G62</f>
        <v>-0.15482216805513779</v>
      </c>
      <c r="Q62" s="189">
        <f t="shared" ref="Q62:Q73" si="74">(I62-H62)/H62</f>
        <v>-0.12530500131951033</v>
      </c>
      <c r="R62" s="189">
        <f t="shared" ref="R62:R73" si="75">(J62-I62)/I62</f>
        <v>0.31546711549519429</v>
      </c>
      <c r="S62" s="190">
        <f t="shared" ref="S62:S73" si="76">(K62-J62)/J62</f>
        <v>0.23143842560518282</v>
      </c>
      <c r="AJ62" s="9"/>
    </row>
    <row r="63" spans="1:36" x14ac:dyDescent="0.25">
      <c r="A63" s="9" t="s">
        <v>12</v>
      </c>
      <c r="B63" s="266">
        <v>343.26874882689998</v>
      </c>
      <c r="C63" s="267">
        <v>206.03717758600001</v>
      </c>
      <c r="D63" s="267">
        <v>391.58168046999998</v>
      </c>
      <c r="E63" s="267">
        <v>241.43</v>
      </c>
      <c r="F63" s="267">
        <v>336.22893899564002</v>
      </c>
      <c r="G63" s="237">
        <f t="shared" ref="G63:G73" si="77">G62+B63</f>
        <v>1109.9200249985299</v>
      </c>
      <c r="H63" s="238">
        <f t="shared" ref="H63:H73" si="78">H62+C63</f>
        <v>853.99384103850002</v>
      </c>
      <c r="I63" s="238">
        <f t="shared" ref="I63:I73" si="79">I62+D63</f>
        <v>958.34613335359904</v>
      </c>
      <c r="J63" s="238">
        <f>J62+E63</f>
        <v>986.99</v>
      </c>
      <c r="K63" s="239">
        <f>K62+F63</f>
        <v>1254.3401715898401</v>
      </c>
      <c r="L63" s="188">
        <f t="shared" ref="L63:L73" si="80">(C63-B63)/B63</f>
        <v>-0.39977880803271632</v>
      </c>
      <c r="M63" s="189">
        <f t="shared" ref="M63:M73" si="81">(D63-C63)/C63</f>
        <v>0.90053894669836276</v>
      </c>
      <c r="N63" s="189">
        <f t="shared" ref="N63:N73" si="82">(E63-D63)/D63</f>
        <v>-0.38344919580961717</v>
      </c>
      <c r="O63" s="189">
        <f t="shared" ref="O63:O69" si="83">(F63-E63)/E63</f>
        <v>0.39265600379256932</v>
      </c>
      <c r="P63" s="188">
        <f t="shared" ref="P63:P73" si="84">(H63-G63)/G63</f>
        <v>-0.23058074293268913</v>
      </c>
      <c r="Q63" s="189">
        <f t="shared" si="74"/>
        <v>0.12219326100549076</v>
      </c>
      <c r="R63" s="189">
        <f t="shared" si="75"/>
        <v>2.9888852941020106E-2</v>
      </c>
      <c r="S63" s="190">
        <f t="shared" si="76"/>
        <v>0.27087424552410877</v>
      </c>
      <c r="AJ63" s="313"/>
    </row>
    <row r="64" spans="1:36" x14ac:dyDescent="0.25">
      <c r="A64" s="9" t="s">
        <v>13</v>
      </c>
      <c r="B64" s="266">
        <v>1079.48966974879</v>
      </c>
      <c r="C64" s="267">
        <v>342.55720944167001</v>
      </c>
      <c r="D64" s="267">
        <v>218.5121763178</v>
      </c>
      <c r="E64" s="267">
        <v>151.41999999999999</v>
      </c>
      <c r="F64" s="267">
        <v>221.96063285899999</v>
      </c>
      <c r="G64" s="237">
        <f t="shared" si="77"/>
        <v>2189.4096947473199</v>
      </c>
      <c r="H64" s="238">
        <f t="shared" si="78"/>
        <v>1196.55105048017</v>
      </c>
      <c r="I64" s="238">
        <f t="shared" si="79"/>
        <v>1176.858309671399</v>
      </c>
      <c r="J64" s="238">
        <f t="shared" ref="J64:J73" si="85">J63+E64</f>
        <v>1138.4100000000001</v>
      </c>
      <c r="K64" s="239">
        <f t="shared" ref="K64:K73" si="86">K63+F64</f>
        <v>1476.3008044488402</v>
      </c>
      <c r="L64" s="188">
        <f t="shared" si="80"/>
        <v>-0.68266745014670949</v>
      </c>
      <c r="M64" s="189">
        <f t="shared" si="81"/>
        <v>-0.36211479339772051</v>
      </c>
      <c r="N64" s="189">
        <f t="shared" si="82"/>
        <v>-0.30704090476048534</v>
      </c>
      <c r="O64" s="189">
        <f t="shared" si="83"/>
        <v>0.46586073741249506</v>
      </c>
      <c r="P64" s="188">
        <f t="shared" si="84"/>
        <v>-0.45348234578898028</v>
      </c>
      <c r="Q64" s="189">
        <f t="shared" si="74"/>
        <v>-1.6457919451801473E-2</v>
      </c>
      <c r="R64" s="189">
        <f t="shared" si="75"/>
        <v>-3.2670296292621977E-2</v>
      </c>
      <c r="S64" s="190">
        <f t="shared" si="76"/>
        <v>0.29680941352310686</v>
      </c>
      <c r="AJ64" s="9"/>
    </row>
    <row r="65" spans="1:48" x14ac:dyDescent="0.25">
      <c r="A65" s="9" t="s">
        <v>14</v>
      </c>
      <c r="B65" s="266">
        <v>717.33036926600005</v>
      </c>
      <c r="C65" s="267">
        <v>194.31646214150001</v>
      </c>
      <c r="D65" s="267">
        <v>182.06883471180001</v>
      </c>
      <c r="E65" s="267">
        <v>178.35</v>
      </c>
      <c r="F65" s="267">
        <v>266.46501710579997</v>
      </c>
      <c r="G65" s="237">
        <f t="shared" si="77"/>
        <v>2906.7400640133201</v>
      </c>
      <c r="H65" s="238">
        <f t="shared" si="78"/>
        <v>1390.8675126216701</v>
      </c>
      <c r="I65" s="238">
        <f t="shared" si="79"/>
        <v>1358.927144383199</v>
      </c>
      <c r="J65" s="238">
        <f t="shared" si="85"/>
        <v>1316.76</v>
      </c>
      <c r="K65" s="239">
        <f t="shared" si="86"/>
        <v>1742.7658215546401</v>
      </c>
      <c r="L65" s="188">
        <f t="shared" si="80"/>
        <v>-0.72911161932216528</v>
      </c>
      <c r="M65" s="189">
        <f t="shared" si="81"/>
        <v>-6.3029283750449097E-2</v>
      </c>
      <c r="N65" s="189">
        <f t="shared" si="82"/>
        <v>-2.0425432599086073E-2</v>
      </c>
      <c r="O65" s="189">
        <f t="shared" si="83"/>
        <v>0.49405672613288465</v>
      </c>
      <c r="P65" s="188">
        <f t="shared" si="84"/>
        <v>-0.52150261736809489</v>
      </c>
      <c r="Q65" s="189">
        <f t="shared" si="74"/>
        <v>-2.2964349910126369E-2</v>
      </c>
      <c r="R65" s="189">
        <f t="shared" si="75"/>
        <v>-3.1029731474190379E-2</v>
      </c>
      <c r="S65" s="190">
        <f t="shared" si="76"/>
        <v>0.3235257917575261</v>
      </c>
      <c r="AJ65" s="313"/>
    </row>
    <row r="66" spans="1:48" x14ac:dyDescent="0.25">
      <c r="A66" s="9" t="s">
        <v>15</v>
      </c>
      <c r="B66" s="266">
        <v>787.92196643800003</v>
      </c>
      <c r="C66" s="267">
        <v>290.997352358</v>
      </c>
      <c r="D66" s="267">
        <v>561.4760544984</v>
      </c>
      <c r="E66" s="267">
        <v>719.03</v>
      </c>
      <c r="F66" s="267">
        <v>192.78637815329901</v>
      </c>
      <c r="G66" s="237">
        <f t="shared" si="77"/>
        <v>3694.6620304513199</v>
      </c>
      <c r="H66" s="238">
        <f t="shared" si="78"/>
        <v>1681.8648649796701</v>
      </c>
      <c r="I66" s="238">
        <f t="shared" si="79"/>
        <v>1920.4031988815991</v>
      </c>
      <c r="J66" s="238">
        <f t="shared" si="85"/>
        <v>2035.79</v>
      </c>
      <c r="K66" s="239">
        <f t="shared" si="86"/>
        <v>1935.5521997079391</v>
      </c>
      <c r="L66" s="188">
        <f t="shared" si="80"/>
        <v>-0.63067744681173576</v>
      </c>
      <c r="M66" s="189">
        <f t="shared" si="81"/>
        <v>0.9294885329665924</v>
      </c>
      <c r="N66" s="189">
        <f t="shared" si="82"/>
        <v>0.28060670484398892</v>
      </c>
      <c r="O66" s="189">
        <f t="shared" si="83"/>
        <v>-0.73187992412931446</v>
      </c>
      <c r="P66" s="188">
        <f t="shared" si="84"/>
        <v>-0.54478519249723567</v>
      </c>
      <c r="Q66" s="189">
        <f t="shared" si="74"/>
        <v>0.14182966709683445</v>
      </c>
      <c r="R66" s="189">
        <f t="shared" si="75"/>
        <v>6.0084674502520932E-2</v>
      </c>
      <c r="S66" s="190">
        <f t="shared" si="76"/>
        <v>-4.9237789895844319E-2</v>
      </c>
      <c r="AJ66" s="9"/>
    </row>
    <row r="67" spans="1:48" x14ac:dyDescent="0.25">
      <c r="A67" s="9" t="s">
        <v>16</v>
      </c>
      <c r="B67" s="266">
        <v>660.02035434779998</v>
      </c>
      <c r="C67" s="267">
        <v>781.81410824749901</v>
      </c>
      <c r="D67" s="267">
        <v>1042.8580368051801</v>
      </c>
      <c r="E67" s="267">
        <v>1320.51</v>
      </c>
      <c r="F67" s="267">
        <v>316.35495492759998</v>
      </c>
      <c r="G67" s="237">
        <f t="shared" si="77"/>
        <v>4354.68238479912</v>
      </c>
      <c r="H67" s="238">
        <f t="shared" si="78"/>
        <v>2463.6789732271691</v>
      </c>
      <c r="I67" s="238">
        <f t="shared" si="79"/>
        <v>2963.2612356867794</v>
      </c>
      <c r="J67" s="238">
        <f t="shared" si="85"/>
        <v>3356.3</v>
      </c>
      <c r="K67" s="239">
        <f t="shared" si="86"/>
        <v>2251.907154635539</v>
      </c>
      <c r="L67" s="188">
        <f t="shared" si="80"/>
        <v>0.18453029985726682</v>
      </c>
      <c r="M67" s="189">
        <f t="shared" si="81"/>
        <v>0.33389513671329446</v>
      </c>
      <c r="N67" s="189">
        <f t="shared" si="82"/>
        <v>0.26624138031808547</v>
      </c>
      <c r="O67" s="189">
        <f t="shared" si="83"/>
        <v>-0.76042971660373648</v>
      </c>
      <c r="P67" s="188">
        <f t="shared" si="84"/>
        <v>-0.43424600107986572</v>
      </c>
      <c r="Q67" s="189">
        <f t="shared" si="74"/>
        <v>0.20277896101260642</v>
      </c>
      <c r="R67" s="189">
        <f t="shared" si="75"/>
        <v>0.13263723075772907</v>
      </c>
      <c r="S67" s="190">
        <f t="shared" si="76"/>
        <v>-0.3290506943254361</v>
      </c>
      <c r="AJ67" s="313"/>
    </row>
    <row r="68" spans="1:48" x14ac:dyDescent="0.25">
      <c r="A68" s="9" t="s">
        <v>17</v>
      </c>
      <c r="B68" s="266">
        <v>1745.984212651</v>
      </c>
      <c r="C68" s="267">
        <v>1717.98667869</v>
      </c>
      <c r="D68" s="267">
        <v>1557.255931403</v>
      </c>
      <c r="E68" s="267">
        <v>1266.24</v>
      </c>
      <c r="F68" s="267">
        <v>985.75738319919901</v>
      </c>
      <c r="G68" s="237">
        <f t="shared" si="77"/>
        <v>6100.6665974501202</v>
      </c>
      <c r="H68" s="238">
        <f t="shared" si="78"/>
        <v>4181.6656519171693</v>
      </c>
      <c r="I68" s="238">
        <f t="shared" si="79"/>
        <v>4520.5171670897798</v>
      </c>
      <c r="J68" s="238">
        <f t="shared" si="85"/>
        <v>4622.54</v>
      </c>
      <c r="K68" s="239">
        <f t="shared" si="86"/>
        <v>3237.664537834738</v>
      </c>
      <c r="L68" s="188">
        <f t="shared" si="80"/>
        <v>-1.603538781057489E-2</v>
      </c>
      <c r="M68" s="189">
        <f t="shared" si="81"/>
        <v>-9.3557621418555156E-2</v>
      </c>
      <c r="N68" s="189">
        <f t="shared" si="82"/>
        <v>-0.18687739473935475</v>
      </c>
      <c r="O68" s="189">
        <f t="shared" si="83"/>
        <v>-0.22150825815074629</v>
      </c>
      <c r="P68" s="188">
        <f t="shared" si="84"/>
        <v>-0.31455594481020005</v>
      </c>
      <c r="Q68" s="189">
        <f t="shared" si="74"/>
        <v>8.1032665779306678E-2</v>
      </c>
      <c r="R68" s="189">
        <f t="shared" si="75"/>
        <v>2.256884093991848E-2</v>
      </c>
      <c r="S68" s="190">
        <f t="shared" si="76"/>
        <v>-0.29959188285342303</v>
      </c>
    </row>
    <row r="69" spans="1:48" x14ac:dyDescent="0.25">
      <c r="A69" s="9" t="s">
        <v>18</v>
      </c>
      <c r="B69" s="266">
        <v>12612.975768014199</v>
      </c>
      <c r="C69" s="267">
        <v>9639.0602405164009</v>
      </c>
      <c r="D69" s="267">
        <v>8728.7172198482203</v>
      </c>
      <c r="E69" s="267">
        <v>12784.9</v>
      </c>
      <c r="F69" s="267">
        <v>7640.5607150769902</v>
      </c>
      <c r="G69" s="237">
        <f t="shared" si="77"/>
        <v>18713.642365464319</v>
      </c>
      <c r="H69" s="238">
        <f t="shared" si="78"/>
        <v>13820.725892433569</v>
      </c>
      <c r="I69" s="238">
        <f t="shared" si="79"/>
        <v>13249.234386938</v>
      </c>
      <c r="J69" s="238">
        <f t="shared" si="85"/>
        <v>17407.439999999999</v>
      </c>
      <c r="K69" s="239">
        <f t="shared" si="86"/>
        <v>10878.225252911729</v>
      </c>
      <c r="L69" s="188">
        <f t="shared" si="80"/>
        <v>-0.23578222793700132</v>
      </c>
      <c r="M69" s="189">
        <f t="shared" si="81"/>
        <v>-9.4443130134376052E-2</v>
      </c>
      <c r="N69" s="189">
        <f t="shared" si="82"/>
        <v>0.46469402983160341</v>
      </c>
      <c r="O69" s="189">
        <f t="shared" si="83"/>
        <v>-0.40237618479010473</v>
      </c>
      <c r="P69" s="188">
        <f t="shared" si="84"/>
        <v>-0.26146254040103578</v>
      </c>
      <c r="Q69" s="189">
        <f t="shared" si="74"/>
        <v>-4.1350324863069852E-2</v>
      </c>
      <c r="R69" s="189">
        <f t="shared" si="75"/>
        <v>0.31384497334890848</v>
      </c>
      <c r="S69" s="190">
        <f t="shared" si="76"/>
        <v>-0.37508184701991049</v>
      </c>
    </row>
    <row r="70" spans="1:48" x14ac:dyDescent="0.25">
      <c r="A70" s="9" t="s">
        <v>19</v>
      </c>
      <c r="B70" s="266">
        <v>9941.4171681366606</v>
      </c>
      <c r="C70" s="267">
        <v>14680.0682612089</v>
      </c>
      <c r="D70" s="267">
        <v>9379.1449379736005</v>
      </c>
      <c r="E70" s="267">
        <v>17970.48</v>
      </c>
      <c r="F70" s="267">
        <v>10099.918189771999</v>
      </c>
      <c r="G70" s="237">
        <f t="shared" si="77"/>
        <v>28655.059533600979</v>
      </c>
      <c r="H70" s="238">
        <f t="shared" si="78"/>
        <v>28500.79415364247</v>
      </c>
      <c r="I70" s="238">
        <f t="shared" si="79"/>
        <v>22628.379324911599</v>
      </c>
      <c r="J70" s="238">
        <f t="shared" si="85"/>
        <v>35377.919999999998</v>
      </c>
      <c r="K70" s="240">
        <f t="shared" si="86"/>
        <v>20978.14344268373</v>
      </c>
      <c r="L70" s="188">
        <f t="shared" si="80"/>
        <v>0.47665750394824385</v>
      </c>
      <c r="M70" s="189">
        <f t="shared" si="81"/>
        <v>-0.36109663994156183</v>
      </c>
      <c r="N70" s="189">
        <f t="shared" si="82"/>
        <v>0.91600408340449313</v>
      </c>
      <c r="O70" s="191">
        <f>(F70-E70)/E70</f>
        <v>-0.43797170750185865</v>
      </c>
      <c r="P70" s="188">
        <f t="shared" si="84"/>
        <v>-5.3835302550189331E-3</v>
      </c>
      <c r="Q70" s="189">
        <f t="shared" si="74"/>
        <v>-0.20604390169178363</v>
      </c>
      <c r="R70" s="189">
        <f t="shared" si="75"/>
        <v>0.56343145445915432</v>
      </c>
      <c r="S70" s="192">
        <f t="shared" si="76"/>
        <v>-0.40702722368404559</v>
      </c>
    </row>
    <row r="71" spans="1:48" x14ac:dyDescent="0.25">
      <c r="A71" s="9" t="s">
        <v>20</v>
      </c>
      <c r="B71" s="266">
        <v>4689.8836433179004</v>
      </c>
      <c r="C71" s="267">
        <v>7935.9370765891999</v>
      </c>
      <c r="D71" s="267">
        <v>3626.8506574251901</v>
      </c>
      <c r="E71" s="267">
        <v>8056.77</v>
      </c>
      <c r="F71" s="267">
        <v>9511.3153198529999</v>
      </c>
      <c r="G71" s="237">
        <f t="shared" si="77"/>
        <v>33344.943176918881</v>
      </c>
      <c r="H71" s="238">
        <f t="shared" si="78"/>
        <v>36436.731230231671</v>
      </c>
      <c r="I71" s="238">
        <f t="shared" si="79"/>
        <v>26255.22998233679</v>
      </c>
      <c r="J71" s="238">
        <f t="shared" si="85"/>
        <v>43434.69</v>
      </c>
      <c r="K71" s="239">
        <f t="shared" si="86"/>
        <v>30489.458762536728</v>
      </c>
      <c r="L71" s="188">
        <f t="shared" si="80"/>
        <v>0.69213943887419127</v>
      </c>
      <c r="M71" s="189">
        <f t="shared" si="81"/>
        <v>-0.542983944753758</v>
      </c>
      <c r="N71" s="189">
        <f t="shared" si="82"/>
        <v>1.2214231466921617</v>
      </c>
      <c r="O71" s="189">
        <f t="shared" ref="O71:O73" si="87">(F71-E71)/E71</f>
        <v>0.18053702908895244</v>
      </c>
      <c r="P71" s="188">
        <f t="shared" si="84"/>
        <v>9.2721347189246447E-2</v>
      </c>
      <c r="Q71" s="189">
        <f t="shared" si="74"/>
        <v>-0.27942960040957948</v>
      </c>
      <c r="R71" s="189">
        <f t="shared" si="75"/>
        <v>0.65432525364358629</v>
      </c>
      <c r="S71" s="190">
        <f t="shared" si="76"/>
        <v>-0.29803899227698583</v>
      </c>
    </row>
    <row r="72" spans="1:48" x14ac:dyDescent="0.25">
      <c r="A72" s="9" t="s">
        <v>21</v>
      </c>
      <c r="B72" s="266">
        <v>3935.4987279762099</v>
      </c>
      <c r="C72" s="267">
        <v>2808.1364362088998</v>
      </c>
      <c r="D72" s="267">
        <v>1298.3901877881999</v>
      </c>
      <c r="E72" s="267">
        <v>3997.87</v>
      </c>
      <c r="F72" s="267">
        <v>8778.7338459399998</v>
      </c>
      <c r="G72" s="237">
        <f t="shared" si="77"/>
        <v>37280.441904895095</v>
      </c>
      <c r="H72" s="238">
        <f t="shared" si="78"/>
        <v>39244.867666440572</v>
      </c>
      <c r="I72" s="238">
        <f t="shared" si="79"/>
        <v>27553.620170124988</v>
      </c>
      <c r="J72" s="238">
        <f t="shared" si="85"/>
        <v>47432.560000000005</v>
      </c>
      <c r="K72" s="239">
        <f t="shared" si="86"/>
        <v>39268.192608476726</v>
      </c>
      <c r="L72" s="188">
        <f t="shared" si="80"/>
        <v>-0.28645982877678244</v>
      </c>
      <c r="M72" s="189">
        <f t="shared" si="81"/>
        <v>-0.53763279766381999</v>
      </c>
      <c r="N72" s="189">
        <f t="shared" si="82"/>
        <v>2.0790975144462145</v>
      </c>
      <c r="O72" s="189">
        <f t="shared" si="87"/>
        <v>1.195852753076013</v>
      </c>
      <c r="P72" s="188">
        <f t="shared" si="84"/>
        <v>5.2693199467883423E-2</v>
      </c>
      <c r="Q72" s="189">
        <f t="shared" si="74"/>
        <v>-0.29790513235220079</v>
      </c>
      <c r="R72" s="189">
        <f t="shared" si="75"/>
        <v>0.7214638115476657</v>
      </c>
      <c r="S72" s="190">
        <f t="shared" si="76"/>
        <v>-0.17212580116956114</v>
      </c>
    </row>
    <row r="73" spans="1:48" ht="15.75" thickBot="1" x14ac:dyDescent="0.3">
      <c r="A73" s="9" t="s">
        <v>22</v>
      </c>
      <c r="B73" s="266">
        <v>2731.8985158723999</v>
      </c>
      <c r="C73" s="267">
        <v>890.03112146971796</v>
      </c>
      <c r="D73" s="267">
        <v>464.20334110337001</v>
      </c>
      <c r="E73" s="267">
        <v>1524.06</v>
      </c>
      <c r="F73" s="267">
        <v>4696.4492615399904</v>
      </c>
      <c r="G73" s="237">
        <f t="shared" si="77"/>
        <v>40012.340420767498</v>
      </c>
      <c r="H73" s="238">
        <f t="shared" si="78"/>
        <v>40134.898787910293</v>
      </c>
      <c r="I73" s="238">
        <f t="shared" si="79"/>
        <v>28017.823511228358</v>
      </c>
      <c r="J73" s="238">
        <f t="shared" si="85"/>
        <v>48956.62</v>
      </c>
      <c r="K73" s="239">
        <f t="shared" si="86"/>
        <v>43964.641870016712</v>
      </c>
      <c r="L73" s="188">
        <f t="shared" si="80"/>
        <v>-0.67420783887153402</v>
      </c>
      <c r="M73" s="189">
        <f t="shared" si="81"/>
        <v>-0.47844145007331201</v>
      </c>
      <c r="N73" s="189">
        <f t="shared" si="82"/>
        <v>2.2831732670804246</v>
      </c>
      <c r="O73" s="189">
        <f t="shared" si="87"/>
        <v>2.0815383000275518</v>
      </c>
      <c r="P73" s="188">
        <f t="shared" si="84"/>
        <v>3.0630142064667783E-3</v>
      </c>
      <c r="Q73" s="189">
        <f t="shared" si="74"/>
        <v>-0.3019087039614492</v>
      </c>
      <c r="R73" s="189">
        <f t="shared" si="75"/>
        <v>0.74733843906113051</v>
      </c>
      <c r="S73" s="190">
        <f t="shared" si="76"/>
        <v>-0.1019673770367172</v>
      </c>
    </row>
    <row r="74" spans="1:48" s="1" customFormat="1" ht="15.75" thickBot="1" x14ac:dyDescent="0.3">
      <c r="A74" s="253" t="s">
        <v>66</v>
      </c>
      <c r="B74" s="254">
        <f>SUM(B62:B73)</f>
        <v>40012.340420767498</v>
      </c>
      <c r="C74" s="254">
        <f t="shared" ref="C74" si="88">SUM(C62:C73)</f>
        <v>40134.898787910293</v>
      </c>
      <c r="D74" s="254">
        <f t="shared" ref="D74" si="89">SUM(D62:D73)</f>
        <v>28017.823511228358</v>
      </c>
      <c r="E74" s="254">
        <f t="shared" ref="E74" si="90">SUM(E62:E73)</f>
        <v>48956.62</v>
      </c>
      <c r="F74" s="254">
        <f t="shared" ref="F74" si="91">SUM(F62:F73)</f>
        <v>43964.641870016712</v>
      </c>
      <c r="G74" s="255"/>
      <c r="H74" s="255"/>
      <c r="I74" s="256"/>
      <c r="J74" s="256"/>
      <c r="K74" s="256"/>
      <c r="L74" s="193"/>
      <c r="M74" s="193"/>
      <c r="N74" s="193"/>
      <c r="O74" s="193"/>
      <c r="P74" s="193"/>
      <c r="Q74" s="193"/>
      <c r="R74" s="193"/>
      <c r="S74" s="257"/>
      <c r="AF74" s="258"/>
      <c r="AG74" s="258"/>
      <c r="AH74" s="258"/>
      <c r="AI74" s="258"/>
      <c r="AJ74" s="258"/>
      <c r="AK74" s="258"/>
      <c r="AL74" s="258"/>
      <c r="AM74" s="258"/>
      <c r="AN74" s="258"/>
      <c r="AO74" s="258"/>
      <c r="AP74" s="258"/>
      <c r="AQ74" s="258"/>
      <c r="AR74" s="258"/>
      <c r="AS74" s="258"/>
      <c r="AT74" s="258"/>
      <c r="AU74" s="258"/>
      <c r="AV74" s="258"/>
    </row>
    <row r="75" spans="1:48" ht="15.75" thickBot="1" x14ac:dyDescent="0.3">
      <c r="B75" s="150"/>
      <c r="C75" s="150"/>
      <c r="D75" s="150"/>
      <c r="E75" s="150"/>
      <c r="F75" s="150"/>
      <c r="G75" s="150"/>
      <c r="H75" s="150"/>
      <c r="I75" s="150"/>
      <c r="J75" s="150"/>
      <c r="K75" s="150"/>
      <c r="L75" s="150"/>
      <c r="M75" s="150"/>
      <c r="N75" s="150"/>
      <c r="O75" s="150"/>
      <c r="P75" s="150"/>
      <c r="Q75" s="150"/>
      <c r="R75" s="150"/>
      <c r="S75" s="150"/>
    </row>
    <row r="76" spans="1:48" ht="15.75" thickBot="1" x14ac:dyDescent="0.3">
      <c r="A76" s="1" t="s">
        <v>99</v>
      </c>
      <c r="B76" s="249">
        <v>2019</v>
      </c>
      <c r="C76" s="193">
        <v>2020</v>
      </c>
      <c r="D76" s="193">
        <v>2021</v>
      </c>
      <c r="E76" s="193">
        <v>2022</v>
      </c>
      <c r="F76" s="194">
        <v>2023</v>
      </c>
      <c r="G76" s="195" t="s">
        <v>0</v>
      </c>
      <c r="H76" s="196" t="s">
        <v>1</v>
      </c>
      <c r="I76" s="196" t="s">
        <v>2</v>
      </c>
      <c r="J76" s="196" t="s">
        <v>3</v>
      </c>
      <c r="K76" s="197" t="s">
        <v>4</v>
      </c>
      <c r="L76" s="168" t="s">
        <v>5</v>
      </c>
      <c r="M76" s="169" t="s">
        <v>6</v>
      </c>
      <c r="N76" s="169" t="s">
        <v>7</v>
      </c>
      <c r="O76" s="170" t="s">
        <v>8</v>
      </c>
      <c r="P76" s="168" t="s">
        <v>9</v>
      </c>
      <c r="Q76" s="169" t="s">
        <v>10</v>
      </c>
      <c r="R76" s="169" t="s">
        <v>28</v>
      </c>
      <c r="S76" s="171" t="s">
        <v>27</v>
      </c>
    </row>
    <row r="77" spans="1:48" x14ac:dyDescent="0.25">
      <c r="A77" s="9" t="s">
        <v>11</v>
      </c>
      <c r="B77" s="250"/>
      <c r="C77" s="213"/>
      <c r="D77" s="213"/>
      <c r="E77" s="213"/>
      <c r="F77" s="213"/>
      <c r="G77" s="241">
        <f>B77</f>
        <v>0</v>
      </c>
      <c r="H77" s="242">
        <f>C77</f>
        <v>0</v>
      </c>
      <c r="I77" s="243">
        <f>D77</f>
        <v>0</v>
      </c>
      <c r="J77" s="244">
        <f>E77</f>
        <v>0</v>
      </c>
      <c r="K77" s="245">
        <f>F77</f>
        <v>0</v>
      </c>
      <c r="L77" s="158" t="e">
        <f>(C77-B77)/B77</f>
        <v>#DIV/0!</v>
      </c>
      <c r="M77" s="122" t="e">
        <f>(D77-C77)/C77</f>
        <v>#DIV/0!</v>
      </c>
      <c r="N77" s="122" t="e">
        <f>(E77-D77)/D77</f>
        <v>#DIV/0!</v>
      </c>
      <c r="O77" s="123" t="e">
        <f>(F77-E77)/E77</f>
        <v>#DIV/0!</v>
      </c>
      <c r="P77" s="124" t="e">
        <f>(H77-G77)/G77</f>
        <v>#DIV/0!</v>
      </c>
      <c r="Q77" s="125" t="e">
        <f t="shared" ref="Q77:Q88" si="92">(I77-H77)/H77</f>
        <v>#DIV/0!</v>
      </c>
      <c r="R77" s="125" t="e">
        <f t="shared" ref="R77:R88" si="93">(J77-I77)/I77</f>
        <v>#DIV/0!</v>
      </c>
      <c r="S77" s="126" t="e">
        <f t="shared" ref="S77:S88" si="94">(K77-J77)/J77</f>
        <v>#DIV/0!</v>
      </c>
    </row>
    <row r="78" spans="1:48" x14ac:dyDescent="0.25">
      <c r="A78" s="9" t="s">
        <v>12</v>
      </c>
      <c r="B78" s="250"/>
      <c r="C78" s="213"/>
      <c r="D78" s="213"/>
      <c r="E78" s="213"/>
      <c r="F78" s="213"/>
      <c r="G78" s="160">
        <f t="shared" ref="G78:G88" si="95">G77+B78</f>
        <v>0</v>
      </c>
      <c r="H78" s="134">
        <f t="shared" ref="H78:H88" si="96">H77+C78</f>
        <v>0</v>
      </c>
      <c r="I78" s="134">
        <f t="shared" ref="I78:I88" si="97">I77+D78</f>
        <v>0</v>
      </c>
      <c r="J78" s="134">
        <f>J77+E78</f>
        <v>0</v>
      </c>
      <c r="K78" s="161">
        <f>K77+F78</f>
        <v>0</v>
      </c>
      <c r="L78" s="158" t="e">
        <f t="shared" ref="L78:L88" si="98">(C78-B78)/B78</f>
        <v>#DIV/0!</v>
      </c>
      <c r="M78" s="122" t="e">
        <f t="shared" ref="M78:M88" si="99">(D78-C78)/C78</f>
        <v>#DIV/0!</v>
      </c>
      <c r="N78" s="122" t="e">
        <f t="shared" ref="N78:N88" si="100">(E78-D78)/D78</f>
        <v>#DIV/0!</v>
      </c>
      <c r="O78" s="123" t="e">
        <f t="shared" ref="O78:O84" si="101">(F78-E78)/E78</f>
        <v>#DIV/0!</v>
      </c>
      <c r="P78" s="124" t="e">
        <f t="shared" ref="P78:P88" si="102">(H78-G78)/G78</f>
        <v>#DIV/0!</v>
      </c>
      <c r="Q78" s="125" t="e">
        <f t="shared" si="92"/>
        <v>#DIV/0!</v>
      </c>
      <c r="R78" s="125" t="e">
        <f t="shared" si="93"/>
        <v>#DIV/0!</v>
      </c>
      <c r="S78" s="126" t="e">
        <f t="shared" si="94"/>
        <v>#DIV/0!</v>
      </c>
    </row>
    <row r="79" spans="1:48" x14ac:dyDescent="0.25">
      <c r="A79" s="9" t="s">
        <v>13</v>
      </c>
      <c r="B79" s="250"/>
      <c r="C79" s="213"/>
      <c r="D79" s="213"/>
      <c r="E79" s="213"/>
      <c r="F79" s="213"/>
      <c r="G79" s="160">
        <f t="shared" si="95"/>
        <v>0</v>
      </c>
      <c r="H79" s="134">
        <f t="shared" si="96"/>
        <v>0</v>
      </c>
      <c r="I79" s="134">
        <f t="shared" si="97"/>
        <v>0</v>
      </c>
      <c r="J79" s="134">
        <f t="shared" ref="J79:J88" si="103">J78+E79</f>
        <v>0</v>
      </c>
      <c r="K79" s="161">
        <f t="shared" ref="K79:K86" si="104">K78+F79</f>
        <v>0</v>
      </c>
      <c r="L79" s="158" t="e">
        <f t="shared" si="98"/>
        <v>#DIV/0!</v>
      </c>
      <c r="M79" s="122" t="e">
        <f t="shared" si="99"/>
        <v>#DIV/0!</v>
      </c>
      <c r="N79" s="122" t="e">
        <f t="shared" si="100"/>
        <v>#DIV/0!</v>
      </c>
      <c r="O79" s="123" t="e">
        <f t="shared" si="101"/>
        <v>#DIV/0!</v>
      </c>
      <c r="P79" s="124" t="e">
        <f t="shared" si="102"/>
        <v>#DIV/0!</v>
      </c>
      <c r="Q79" s="125" t="e">
        <f t="shared" si="92"/>
        <v>#DIV/0!</v>
      </c>
      <c r="R79" s="125" t="e">
        <f t="shared" si="93"/>
        <v>#DIV/0!</v>
      </c>
      <c r="S79" s="126" t="e">
        <f t="shared" si="94"/>
        <v>#DIV/0!</v>
      </c>
    </row>
    <row r="80" spans="1:48" x14ac:dyDescent="0.25">
      <c r="A80" s="9" t="s">
        <v>14</v>
      </c>
      <c r="B80" s="250"/>
      <c r="C80" s="213"/>
      <c r="D80" s="213"/>
      <c r="E80" s="213"/>
      <c r="F80" s="213"/>
      <c r="G80" s="160">
        <f t="shared" si="95"/>
        <v>0</v>
      </c>
      <c r="H80" s="134">
        <f t="shared" si="96"/>
        <v>0</v>
      </c>
      <c r="I80" s="134">
        <f t="shared" si="97"/>
        <v>0</v>
      </c>
      <c r="J80" s="134">
        <f t="shared" si="103"/>
        <v>0</v>
      </c>
      <c r="K80" s="161">
        <f t="shared" si="104"/>
        <v>0</v>
      </c>
      <c r="L80" s="158" t="e">
        <f t="shared" si="98"/>
        <v>#DIV/0!</v>
      </c>
      <c r="M80" s="122" t="e">
        <f t="shared" si="99"/>
        <v>#DIV/0!</v>
      </c>
      <c r="N80" s="122" t="e">
        <f t="shared" si="100"/>
        <v>#DIV/0!</v>
      </c>
      <c r="O80" s="123" t="e">
        <f t="shared" si="101"/>
        <v>#DIV/0!</v>
      </c>
      <c r="P80" s="124" t="e">
        <f t="shared" si="102"/>
        <v>#DIV/0!</v>
      </c>
      <c r="Q80" s="125" t="e">
        <f t="shared" si="92"/>
        <v>#DIV/0!</v>
      </c>
      <c r="R80" s="125" t="e">
        <f t="shared" si="93"/>
        <v>#DIV/0!</v>
      </c>
      <c r="S80" s="126" t="e">
        <f t="shared" si="94"/>
        <v>#DIV/0!</v>
      </c>
    </row>
    <row r="81" spans="1:48" x14ac:dyDescent="0.25">
      <c r="A81" s="9" t="s">
        <v>15</v>
      </c>
      <c r="B81" s="250"/>
      <c r="C81" s="213"/>
      <c r="D81" s="213"/>
      <c r="E81" s="213"/>
      <c r="F81" s="213"/>
      <c r="G81" s="160">
        <f t="shared" si="95"/>
        <v>0</v>
      </c>
      <c r="H81" s="134">
        <f t="shared" si="96"/>
        <v>0</v>
      </c>
      <c r="I81" s="134">
        <f t="shared" si="97"/>
        <v>0</v>
      </c>
      <c r="J81" s="134">
        <f t="shared" si="103"/>
        <v>0</v>
      </c>
      <c r="K81" s="161">
        <f t="shared" si="104"/>
        <v>0</v>
      </c>
      <c r="L81" s="158" t="e">
        <f t="shared" si="98"/>
        <v>#DIV/0!</v>
      </c>
      <c r="M81" s="122" t="e">
        <f t="shared" si="99"/>
        <v>#DIV/0!</v>
      </c>
      <c r="N81" s="122" t="e">
        <f t="shared" si="100"/>
        <v>#DIV/0!</v>
      </c>
      <c r="O81" s="123" t="e">
        <f t="shared" si="101"/>
        <v>#DIV/0!</v>
      </c>
      <c r="P81" s="124" t="e">
        <f t="shared" si="102"/>
        <v>#DIV/0!</v>
      </c>
      <c r="Q81" s="125" t="e">
        <f t="shared" si="92"/>
        <v>#DIV/0!</v>
      </c>
      <c r="R81" s="125" t="e">
        <f t="shared" si="93"/>
        <v>#DIV/0!</v>
      </c>
      <c r="S81" s="126" t="e">
        <f t="shared" si="94"/>
        <v>#DIV/0!</v>
      </c>
    </row>
    <row r="82" spans="1:48" x14ac:dyDescent="0.25">
      <c r="A82" s="9" t="s">
        <v>16</v>
      </c>
      <c r="B82" s="250"/>
      <c r="C82" s="213"/>
      <c r="D82" s="213"/>
      <c r="E82" s="213"/>
      <c r="F82" s="213"/>
      <c r="G82" s="160">
        <f t="shared" si="95"/>
        <v>0</v>
      </c>
      <c r="H82" s="134">
        <f t="shared" si="96"/>
        <v>0</v>
      </c>
      <c r="I82" s="134">
        <f t="shared" si="97"/>
        <v>0</v>
      </c>
      <c r="J82" s="134">
        <f t="shared" si="103"/>
        <v>0</v>
      </c>
      <c r="K82" s="161">
        <f t="shared" si="104"/>
        <v>0</v>
      </c>
      <c r="L82" s="158" t="e">
        <f t="shared" si="98"/>
        <v>#DIV/0!</v>
      </c>
      <c r="M82" s="122" t="e">
        <f t="shared" si="99"/>
        <v>#DIV/0!</v>
      </c>
      <c r="N82" s="122" t="e">
        <f t="shared" si="100"/>
        <v>#DIV/0!</v>
      </c>
      <c r="O82" s="123" t="e">
        <f t="shared" si="101"/>
        <v>#DIV/0!</v>
      </c>
      <c r="P82" s="124" t="e">
        <f t="shared" si="102"/>
        <v>#DIV/0!</v>
      </c>
      <c r="Q82" s="125" t="e">
        <f t="shared" si="92"/>
        <v>#DIV/0!</v>
      </c>
      <c r="R82" s="125" t="e">
        <f t="shared" si="93"/>
        <v>#DIV/0!</v>
      </c>
      <c r="S82" s="126" t="e">
        <f t="shared" si="94"/>
        <v>#DIV/0!</v>
      </c>
    </row>
    <row r="83" spans="1:48" x14ac:dyDescent="0.25">
      <c r="A83" s="9" t="s">
        <v>17</v>
      </c>
      <c r="B83" s="250"/>
      <c r="C83" s="213"/>
      <c r="D83" s="213"/>
      <c r="E83" s="213"/>
      <c r="F83" s="213"/>
      <c r="G83" s="160">
        <f t="shared" si="95"/>
        <v>0</v>
      </c>
      <c r="H83" s="134">
        <f t="shared" si="96"/>
        <v>0</v>
      </c>
      <c r="I83" s="134">
        <f t="shared" si="97"/>
        <v>0</v>
      </c>
      <c r="J83" s="134">
        <f t="shared" si="103"/>
        <v>0</v>
      </c>
      <c r="K83" s="161">
        <f t="shared" si="104"/>
        <v>0</v>
      </c>
      <c r="L83" s="158" t="e">
        <f t="shared" si="98"/>
        <v>#DIV/0!</v>
      </c>
      <c r="M83" s="122" t="e">
        <f t="shared" si="99"/>
        <v>#DIV/0!</v>
      </c>
      <c r="N83" s="122" t="e">
        <f t="shared" si="100"/>
        <v>#DIV/0!</v>
      </c>
      <c r="O83" s="123" t="e">
        <f t="shared" si="101"/>
        <v>#DIV/0!</v>
      </c>
      <c r="P83" s="124" t="e">
        <f t="shared" si="102"/>
        <v>#DIV/0!</v>
      </c>
      <c r="Q83" s="125" t="e">
        <f t="shared" si="92"/>
        <v>#DIV/0!</v>
      </c>
      <c r="R83" s="125" t="e">
        <f t="shared" si="93"/>
        <v>#DIV/0!</v>
      </c>
      <c r="S83" s="126" t="e">
        <f t="shared" si="94"/>
        <v>#DIV/0!</v>
      </c>
    </row>
    <row r="84" spans="1:48" x14ac:dyDescent="0.25">
      <c r="A84" s="9" t="s">
        <v>18</v>
      </c>
      <c r="B84" s="250"/>
      <c r="C84" s="213"/>
      <c r="D84" s="213"/>
      <c r="E84" s="213"/>
      <c r="F84" s="213"/>
      <c r="G84" s="160">
        <f t="shared" si="95"/>
        <v>0</v>
      </c>
      <c r="H84" s="134">
        <f t="shared" si="96"/>
        <v>0</v>
      </c>
      <c r="I84" s="134">
        <f t="shared" si="97"/>
        <v>0</v>
      </c>
      <c r="J84" s="134">
        <f t="shared" si="103"/>
        <v>0</v>
      </c>
      <c r="K84" s="161">
        <f t="shared" si="104"/>
        <v>0</v>
      </c>
      <c r="L84" s="158" t="e">
        <f t="shared" si="98"/>
        <v>#DIV/0!</v>
      </c>
      <c r="M84" s="122" t="e">
        <f t="shared" si="99"/>
        <v>#DIV/0!</v>
      </c>
      <c r="N84" s="122" t="e">
        <f t="shared" si="100"/>
        <v>#DIV/0!</v>
      </c>
      <c r="O84" s="123" t="e">
        <f t="shared" si="101"/>
        <v>#DIV/0!</v>
      </c>
      <c r="P84" s="124" t="e">
        <f t="shared" si="102"/>
        <v>#DIV/0!</v>
      </c>
      <c r="Q84" s="125" t="e">
        <f t="shared" si="92"/>
        <v>#DIV/0!</v>
      </c>
      <c r="R84" s="125" t="e">
        <f t="shared" si="93"/>
        <v>#DIV/0!</v>
      </c>
      <c r="S84" s="126" t="e">
        <f t="shared" si="94"/>
        <v>#DIV/0!</v>
      </c>
    </row>
    <row r="85" spans="1:48" x14ac:dyDescent="0.25">
      <c r="A85" s="9" t="s">
        <v>19</v>
      </c>
      <c r="B85" s="250"/>
      <c r="C85" s="213"/>
      <c r="D85" s="213"/>
      <c r="E85" s="213"/>
      <c r="F85" s="213"/>
      <c r="G85" s="160">
        <f t="shared" si="95"/>
        <v>0</v>
      </c>
      <c r="H85" s="134">
        <f t="shared" si="96"/>
        <v>0</v>
      </c>
      <c r="I85" s="134">
        <f t="shared" si="97"/>
        <v>0</v>
      </c>
      <c r="J85" s="134">
        <f t="shared" si="103"/>
        <v>0</v>
      </c>
      <c r="K85" s="162">
        <f t="shared" si="104"/>
        <v>0</v>
      </c>
      <c r="L85" s="158" t="e">
        <f t="shared" si="98"/>
        <v>#DIV/0!</v>
      </c>
      <c r="M85" s="122" t="e">
        <f t="shared" si="99"/>
        <v>#DIV/0!</v>
      </c>
      <c r="N85" s="122" t="e">
        <f t="shared" si="100"/>
        <v>#DIV/0!</v>
      </c>
      <c r="O85" s="127" t="e">
        <f>(F85-E85)/E85</f>
        <v>#DIV/0!</v>
      </c>
      <c r="P85" s="124" t="e">
        <f t="shared" si="102"/>
        <v>#DIV/0!</v>
      </c>
      <c r="Q85" s="125" t="e">
        <f t="shared" si="92"/>
        <v>#DIV/0!</v>
      </c>
      <c r="R85" s="125" t="e">
        <f t="shared" si="93"/>
        <v>#DIV/0!</v>
      </c>
      <c r="S85" s="128" t="e">
        <f t="shared" si="94"/>
        <v>#DIV/0!</v>
      </c>
    </row>
    <row r="86" spans="1:48" x14ac:dyDescent="0.25">
      <c r="A86" s="9" t="s">
        <v>20</v>
      </c>
      <c r="B86" s="250"/>
      <c r="C86" s="213"/>
      <c r="D86" s="213"/>
      <c r="E86" s="213"/>
      <c r="F86" s="213"/>
      <c r="G86" s="160">
        <f t="shared" si="95"/>
        <v>0</v>
      </c>
      <c r="H86" s="134">
        <f t="shared" si="96"/>
        <v>0</v>
      </c>
      <c r="I86" s="134">
        <f t="shared" si="97"/>
        <v>0</v>
      </c>
      <c r="J86" s="134">
        <f t="shared" si="103"/>
        <v>0</v>
      </c>
      <c r="K86" s="161">
        <f t="shared" si="104"/>
        <v>0</v>
      </c>
      <c r="L86" s="158" t="e">
        <f t="shared" si="98"/>
        <v>#DIV/0!</v>
      </c>
      <c r="M86" s="122" t="e">
        <f t="shared" si="99"/>
        <v>#DIV/0!</v>
      </c>
      <c r="N86" s="122" t="e">
        <f t="shared" si="100"/>
        <v>#DIV/0!</v>
      </c>
      <c r="O86" s="123" t="e">
        <f t="shared" ref="O86:O88" si="105">(F86-E86)/E86</f>
        <v>#DIV/0!</v>
      </c>
      <c r="P86" s="124" t="e">
        <f t="shared" si="102"/>
        <v>#DIV/0!</v>
      </c>
      <c r="Q86" s="125" t="e">
        <f t="shared" si="92"/>
        <v>#DIV/0!</v>
      </c>
      <c r="R86" s="125" t="e">
        <f t="shared" si="93"/>
        <v>#DIV/0!</v>
      </c>
      <c r="S86" s="126" t="e">
        <f t="shared" si="94"/>
        <v>#DIV/0!</v>
      </c>
    </row>
    <row r="87" spans="1:48" x14ac:dyDescent="0.25">
      <c r="A87" s="9" t="s">
        <v>21</v>
      </c>
      <c r="B87" s="250"/>
      <c r="C87" s="213"/>
      <c r="D87" s="213"/>
      <c r="E87" s="213"/>
      <c r="F87" s="213"/>
      <c r="G87" s="160">
        <f t="shared" si="95"/>
        <v>0</v>
      </c>
      <c r="H87" s="134">
        <f t="shared" si="96"/>
        <v>0</v>
      </c>
      <c r="I87" s="134">
        <f t="shared" si="97"/>
        <v>0</v>
      </c>
      <c r="J87" s="134">
        <f t="shared" si="103"/>
        <v>0</v>
      </c>
      <c r="K87" s="161"/>
      <c r="L87" s="158" t="e">
        <f t="shared" si="98"/>
        <v>#DIV/0!</v>
      </c>
      <c r="M87" s="122" t="e">
        <f t="shared" si="99"/>
        <v>#DIV/0!</v>
      </c>
      <c r="N87" s="122" t="e">
        <f t="shared" si="100"/>
        <v>#DIV/0!</v>
      </c>
      <c r="O87" s="123" t="e">
        <f t="shared" si="105"/>
        <v>#DIV/0!</v>
      </c>
      <c r="P87" s="124" t="e">
        <f t="shared" si="102"/>
        <v>#DIV/0!</v>
      </c>
      <c r="Q87" s="125" t="e">
        <f t="shared" si="92"/>
        <v>#DIV/0!</v>
      </c>
      <c r="R87" s="125" t="e">
        <f t="shared" si="93"/>
        <v>#DIV/0!</v>
      </c>
      <c r="S87" s="126" t="e">
        <f t="shared" si="94"/>
        <v>#DIV/0!</v>
      </c>
    </row>
    <row r="88" spans="1:48" ht="15.75" thickBot="1" x14ac:dyDescent="0.3">
      <c r="A88" s="9" t="s">
        <v>22</v>
      </c>
      <c r="B88" s="251"/>
      <c r="C88" s="252"/>
      <c r="D88" s="252"/>
      <c r="E88" s="252"/>
      <c r="F88" s="252"/>
      <c r="G88" s="246">
        <f t="shared" si="95"/>
        <v>0</v>
      </c>
      <c r="H88" s="138">
        <f t="shared" si="96"/>
        <v>0</v>
      </c>
      <c r="I88" s="138">
        <f t="shared" si="97"/>
        <v>0</v>
      </c>
      <c r="J88" s="138">
        <f t="shared" si="103"/>
        <v>0</v>
      </c>
      <c r="K88" s="247"/>
      <c r="L88" s="159" t="e">
        <f t="shared" si="98"/>
        <v>#DIV/0!</v>
      </c>
      <c r="M88" s="129" t="e">
        <f t="shared" si="99"/>
        <v>#DIV/0!</v>
      </c>
      <c r="N88" s="129" t="e">
        <f t="shared" si="100"/>
        <v>#DIV/0!</v>
      </c>
      <c r="O88" s="130" t="e">
        <f t="shared" si="105"/>
        <v>#DIV/0!</v>
      </c>
      <c r="P88" s="131" t="e">
        <f t="shared" si="102"/>
        <v>#DIV/0!</v>
      </c>
      <c r="Q88" s="132" t="e">
        <f t="shared" si="92"/>
        <v>#DIV/0!</v>
      </c>
      <c r="R88" s="132" t="e">
        <f t="shared" si="93"/>
        <v>#DIV/0!</v>
      </c>
      <c r="S88" s="133" t="e">
        <f t="shared" si="94"/>
        <v>#DIV/0!</v>
      </c>
    </row>
    <row r="89" spans="1:48" s="1" customFormat="1" ht="15.75" thickBot="1" x14ac:dyDescent="0.3">
      <c r="A89" s="253" t="s">
        <v>66</v>
      </c>
      <c r="B89" s="254">
        <f>SUM(B77:B88)</f>
        <v>0</v>
      </c>
      <c r="C89" s="254">
        <f t="shared" ref="C89" si="106">SUM(C77:C88)</f>
        <v>0</v>
      </c>
      <c r="D89" s="254">
        <f t="shared" ref="D89" si="107">SUM(D77:D88)</f>
        <v>0</v>
      </c>
      <c r="E89" s="254">
        <f t="shared" ref="E89" si="108">SUM(E77:E88)</f>
        <v>0</v>
      </c>
      <c r="F89" s="254">
        <f t="shared" ref="F89" si="109">SUM(F77:F88)</f>
        <v>0</v>
      </c>
      <c r="G89" s="255"/>
      <c r="H89" s="255"/>
      <c r="I89" s="256"/>
      <c r="J89" s="256"/>
      <c r="K89" s="256"/>
      <c r="L89" s="193"/>
      <c r="M89" s="193"/>
      <c r="N89" s="193"/>
      <c r="O89" s="193"/>
      <c r="P89" s="193"/>
      <c r="Q89" s="193"/>
      <c r="R89" s="193"/>
      <c r="S89" s="257"/>
      <c r="AF89" s="258"/>
      <c r="AG89" s="258"/>
      <c r="AH89" s="258"/>
      <c r="AI89" s="258"/>
      <c r="AJ89" s="258"/>
      <c r="AK89" s="258"/>
      <c r="AL89" s="258"/>
      <c r="AM89" s="258"/>
      <c r="AN89" s="258"/>
      <c r="AO89" s="258"/>
      <c r="AP89" s="258"/>
      <c r="AQ89" s="258"/>
      <c r="AR89" s="258"/>
      <c r="AS89" s="258"/>
      <c r="AT89" s="258"/>
      <c r="AU89" s="258"/>
      <c r="AV89" s="258"/>
    </row>
    <row r="90" spans="1:48" ht="15.75" thickBot="1" x14ac:dyDescent="0.3">
      <c r="B90" s="150"/>
      <c r="C90" s="150"/>
      <c r="D90" s="150"/>
      <c r="E90" s="150"/>
      <c r="F90" s="150"/>
      <c r="G90" s="150"/>
      <c r="H90" s="150"/>
      <c r="I90" s="150"/>
      <c r="J90" s="248"/>
      <c r="K90" s="248"/>
      <c r="L90" s="150"/>
      <c r="M90" s="150"/>
      <c r="N90" s="150"/>
      <c r="O90" s="150"/>
      <c r="P90" s="150"/>
      <c r="Q90" s="150"/>
      <c r="R90" s="150"/>
      <c r="S90" s="150"/>
    </row>
    <row r="91" spans="1:48" ht="15.75" thickBot="1" x14ac:dyDescent="0.3">
      <c r="A91" s="1" t="s">
        <v>100</v>
      </c>
      <c r="B91" s="249">
        <v>2019</v>
      </c>
      <c r="C91" s="193">
        <v>2020</v>
      </c>
      <c r="D91" s="193">
        <v>2021</v>
      </c>
      <c r="E91" s="193">
        <v>2022</v>
      </c>
      <c r="F91" s="194">
        <v>2023</v>
      </c>
      <c r="G91" s="195" t="s">
        <v>0</v>
      </c>
      <c r="H91" s="196" t="s">
        <v>1</v>
      </c>
      <c r="I91" s="196" t="s">
        <v>2</v>
      </c>
      <c r="J91" s="196" t="s">
        <v>3</v>
      </c>
      <c r="K91" s="197" t="s">
        <v>4</v>
      </c>
      <c r="L91" s="168" t="s">
        <v>5</v>
      </c>
      <c r="M91" s="169" t="s">
        <v>6</v>
      </c>
      <c r="N91" s="169" t="s">
        <v>7</v>
      </c>
      <c r="O91" s="170" t="s">
        <v>8</v>
      </c>
      <c r="P91" s="168" t="s">
        <v>9</v>
      </c>
      <c r="Q91" s="169" t="s">
        <v>10</v>
      </c>
      <c r="R91" s="169" t="s">
        <v>28</v>
      </c>
      <c r="S91" s="171" t="s">
        <v>27</v>
      </c>
    </row>
    <row r="92" spans="1:48" x14ac:dyDescent="0.25">
      <c r="A92" s="9" t="s">
        <v>11</v>
      </c>
      <c r="B92" s="268">
        <v>11.5887394</v>
      </c>
      <c r="C92" s="69">
        <v>5.0413315987019995</v>
      </c>
      <c r="D92" s="69">
        <v>2.2687340970000003</v>
      </c>
      <c r="E92" s="69">
        <v>5.67</v>
      </c>
      <c r="F92" s="69">
        <v>5.2310612616999999</v>
      </c>
      <c r="G92" s="241">
        <f>B92</f>
        <v>11.5887394</v>
      </c>
      <c r="H92" s="242">
        <f>C92</f>
        <v>5.0413315987019995</v>
      </c>
      <c r="I92" s="243">
        <f>D92</f>
        <v>2.2687340970000003</v>
      </c>
      <c r="J92" s="244">
        <f>E92</f>
        <v>5.67</v>
      </c>
      <c r="K92" s="245">
        <f>F92</f>
        <v>5.2310612616999999</v>
      </c>
      <c r="L92" s="158">
        <f>(C92-B92)/B92</f>
        <v>-0.56498015662497336</v>
      </c>
      <c r="M92" s="122">
        <f>(D92-C92)/C92</f>
        <v>-0.54997324564324723</v>
      </c>
      <c r="N92" s="122">
        <f>(E92-D92)/D92</f>
        <v>1.4991910720156991</v>
      </c>
      <c r="O92" s="123">
        <f>(F92-E92)/E92</f>
        <v>-7.7414239559082901E-2</v>
      </c>
      <c r="P92" s="124">
        <f>(H92-G92)/G92</f>
        <v>-0.56498015662497336</v>
      </c>
      <c r="Q92" s="125">
        <f t="shared" ref="Q92:Q103" si="110">(I92-H92)/H92</f>
        <v>-0.54997324564324723</v>
      </c>
      <c r="R92" s="125">
        <f t="shared" ref="R92:R103" si="111">(J92-I92)/I92</f>
        <v>1.4991910720156991</v>
      </c>
      <c r="S92" s="126">
        <f t="shared" ref="S92:S103" si="112">(K92-J92)/J92</f>
        <v>-7.7414239559082901E-2</v>
      </c>
    </row>
    <row r="93" spans="1:48" x14ac:dyDescent="0.25">
      <c r="A93" s="9" t="s">
        <v>12</v>
      </c>
      <c r="B93" s="268">
        <v>5.0354292622539996</v>
      </c>
      <c r="C93" s="69">
        <v>12.346177274991</v>
      </c>
      <c r="D93" s="69">
        <v>3.7318048412100002</v>
      </c>
      <c r="E93" s="69">
        <v>4.1900000000000004</v>
      </c>
      <c r="F93" s="69">
        <v>8.055342242819</v>
      </c>
      <c r="G93" s="160">
        <f t="shared" ref="G93:G103" si="113">G92+B93</f>
        <v>16.624168662254</v>
      </c>
      <c r="H93" s="134">
        <f t="shared" ref="H93:H103" si="114">H92+C93</f>
        <v>17.387508873693001</v>
      </c>
      <c r="I93" s="134">
        <f t="shared" ref="I93:I103" si="115">I92+D93</f>
        <v>6.0005389382100009</v>
      </c>
      <c r="J93" s="134">
        <f>J92+E93</f>
        <v>9.86</v>
      </c>
      <c r="K93" s="161">
        <f>K92+F93</f>
        <v>13.286403504519001</v>
      </c>
      <c r="L93" s="158">
        <f t="shared" ref="L93:L103" si="116">(C93-B93)/B93</f>
        <v>1.4518619231808063</v>
      </c>
      <c r="M93" s="122">
        <f t="shared" ref="M93:M103" si="117">(D93-C93)/C93</f>
        <v>-0.69773600701738503</v>
      </c>
      <c r="N93" s="122">
        <f t="shared" ref="N93:N103" si="118">(E93-D93)/D93</f>
        <v>0.12278111484560779</v>
      </c>
      <c r="O93" s="123">
        <f t="shared" ref="O93:O99" si="119">(F93-E93)/E93</f>
        <v>0.92251604840548906</v>
      </c>
      <c r="P93" s="124">
        <f t="shared" ref="P93:P103" si="120">(H93-G93)/G93</f>
        <v>4.5917496805250944E-2</v>
      </c>
      <c r="Q93" s="125">
        <f t="shared" si="110"/>
        <v>-0.65489369513486129</v>
      </c>
      <c r="R93" s="125">
        <f t="shared" si="111"/>
        <v>0.64318573740333074</v>
      </c>
      <c r="S93" s="126">
        <f t="shared" si="112"/>
        <v>0.34750542642180543</v>
      </c>
    </row>
    <row r="94" spans="1:48" x14ac:dyDescent="0.25">
      <c r="A94" s="9" t="s">
        <v>13</v>
      </c>
      <c r="B94" s="268">
        <v>3.35040324870999</v>
      </c>
      <c r="C94" s="69">
        <v>3.8150832797099898</v>
      </c>
      <c r="D94" s="69">
        <v>5.0503394786770004</v>
      </c>
      <c r="E94" s="69">
        <v>0.83</v>
      </c>
      <c r="F94" s="69">
        <v>20.978775345069899</v>
      </c>
      <c r="G94" s="160">
        <f t="shared" si="113"/>
        <v>19.974571910963991</v>
      </c>
      <c r="H94" s="134">
        <f t="shared" si="114"/>
        <v>21.202592153402989</v>
      </c>
      <c r="I94" s="134">
        <f t="shared" si="115"/>
        <v>11.050878416887002</v>
      </c>
      <c r="J94" s="134">
        <f t="shared" ref="J94:J103" si="121">J93+E94</f>
        <v>10.69</v>
      </c>
      <c r="K94" s="161">
        <f t="shared" ref="K94:K103" si="122">K93+F94</f>
        <v>34.265178849588899</v>
      </c>
      <c r="L94" s="158">
        <f t="shared" si="116"/>
        <v>0.13869376206548159</v>
      </c>
      <c r="M94" s="122">
        <f t="shared" si="117"/>
        <v>0.32378223708419562</v>
      </c>
      <c r="N94" s="122">
        <f t="shared" si="118"/>
        <v>-0.83565461222867554</v>
      </c>
      <c r="O94" s="123">
        <f t="shared" si="119"/>
        <v>24.275632945867351</v>
      </c>
      <c r="P94" s="124">
        <f t="shared" si="120"/>
        <v>6.1479177021307799E-2</v>
      </c>
      <c r="Q94" s="125">
        <f t="shared" si="110"/>
        <v>-0.47879587849765104</v>
      </c>
      <c r="R94" s="125">
        <f t="shared" si="111"/>
        <v>-3.2656084274308848E-2</v>
      </c>
      <c r="S94" s="126">
        <f t="shared" si="112"/>
        <v>2.2053488166126196</v>
      </c>
    </row>
    <row r="95" spans="1:48" x14ac:dyDescent="0.25">
      <c r="A95" s="9" t="s">
        <v>14</v>
      </c>
      <c r="B95" s="268">
        <v>6.7375314015800001</v>
      </c>
      <c r="C95" s="69">
        <v>21.619289024810001</v>
      </c>
      <c r="D95" s="69">
        <v>1.7021802270199999</v>
      </c>
      <c r="E95" s="69">
        <v>5.07</v>
      </c>
      <c r="F95" s="69">
        <v>15.743976356231</v>
      </c>
      <c r="G95" s="160">
        <f t="shared" si="113"/>
        <v>26.712103312543992</v>
      </c>
      <c r="H95" s="134">
        <f t="shared" si="114"/>
        <v>42.82188117821299</v>
      </c>
      <c r="I95" s="134">
        <f t="shared" si="115"/>
        <v>12.753058643907002</v>
      </c>
      <c r="J95" s="134">
        <f t="shared" si="121"/>
        <v>15.76</v>
      </c>
      <c r="K95" s="161">
        <f t="shared" si="122"/>
        <v>50.009155205819901</v>
      </c>
      <c r="L95" s="158">
        <f t="shared" si="116"/>
        <v>2.2087849000214117</v>
      </c>
      <c r="M95" s="122">
        <f t="shared" si="117"/>
        <v>-0.92126567043594254</v>
      </c>
      <c r="N95" s="122">
        <f t="shared" si="118"/>
        <v>1.9785330128502485</v>
      </c>
      <c r="O95" s="123">
        <f t="shared" si="119"/>
        <v>2.105320780321696</v>
      </c>
      <c r="P95" s="124">
        <f t="shared" si="120"/>
        <v>0.60308908202312372</v>
      </c>
      <c r="Q95" s="125">
        <f t="shared" si="110"/>
        <v>-0.70218359649282447</v>
      </c>
      <c r="R95" s="125">
        <f t="shared" si="111"/>
        <v>0.2357819751365777</v>
      </c>
      <c r="S95" s="126">
        <f t="shared" si="112"/>
        <v>2.1731697465621767</v>
      </c>
    </row>
    <row r="96" spans="1:48" x14ac:dyDescent="0.25">
      <c r="A96" s="9" t="s">
        <v>15</v>
      </c>
      <c r="B96" s="268">
        <v>10.800292031870001</v>
      </c>
      <c r="C96" s="69">
        <v>43.5067935046469</v>
      </c>
      <c r="D96" s="69">
        <v>30.484107038501001</v>
      </c>
      <c r="E96" s="69">
        <v>29.77</v>
      </c>
      <c r="F96" s="69">
        <v>1.5053197646259999</v>
      </c>
      <c r="G96" s="160">
        <f t="shared" si="113"/>
        <v>37.512395344413989</v>
      </c>
      <c r="H96" s="134">
        <f t="shared" si="114"/>
        <v>86.328674682859884</v>
      </c>
      <c r="I96" s="134">
        <f t="shared" si="115"/>
        <v>43.237165682408005</v>
      </c>
      <c r="J96" s="134">
        <f t="shared" si="121"/>
        <v>45.53</v>
      </c>
      <c r="K96" s="161">
        <f t="shared" si="122"/>
        <v>51.514474970445903</v>
      </c>
      <c r="L96" s="158">
        <f t="shared" si="116"/>
        <v>3.0282978808596144</v>
      </c>
      <c r="M96" s="122">
        <f t="shared" si="117"/>
        <v>-0.29932535627464624</v>
      </c>
      <c r="N96" s="122">
        <f t="shared" si="118"/>
        <v>-2.3425552127838107E-2</v>
      </c>
      <c r="O96" s="123">
        <f t="shared" si="119"/>
        <v>-0.94943500958595906</v>
      </c>
      <c r="P96" s="124">
        <f t="shared" si="120"/>
        <v>1.301337301717129</v>
      </c>
      <c r="Q96" s="125">
        <f t="shared" si="110"/>
        <v>-0.49915638296028975</v>
      </c>
      <c r="R96" s="125">
        <f t="shared" si="111"/>
        <v>5.3029246515223977E-2</v>
      </c>
      <c r="S96" s="126">
        <f t="shared" si="112"/>
        <v>0.13144025852066554</v>
      </c>
    </row>
    <row r="97" spans="1:48" x14ac:dyDescent="0.25">
      <c r="A97" s="9" t="s">
        <v>16</v>
      </c>
      <c r="B97" s="268">
        <v>71.394705034020006</v>
      </c>
      <c r="C97" s="69">
        <v>35.790341845077002</v>
      </c>
      <c r="D97" s="69">
        <v>37.35934380234</v>
      </c>
      <c r="E97" s="69">
        <v>46.21</v>
      </c>
      <c r="F97" s="69">
        <v>47.763902989839998</v>
      </c>
      <c r="G97" s="160">
        <f t="shared" si="113"/>
        <v>108.907100378434</v>
      </c>
      <c r="H97" s="134">
        <f t="shared" si="114"/>
        <v>122.11901652793688</v>
      </c>
      <c r="I97" s="134">
        <f t="shared" si="115"/>
        <v>80.596509484747997</v>
      </c>
      <c r="J97" s="134">
        <f t="shared" si="121"/>
        <v>91.740000000000009</v>
      </c>
      <c r="K97" s="161">
        <f t="shared" si="122"/>
        <v>99.278377960285894</v>
      </c>
      <c r="L97" s="158">
        <f t="shared" si="116"/>
        <v>-0.49869753186846716</v>
      </c>
      <c r="M97" s="122">
        <f t="shared" si="117"/>
        <v>4.3838697156194269E-2</v>
      </c>
      <c r="N97" s="122">
        <f t="shared" si="118"/>
        <v>0.23690609354615166</v>
      </c>
      <c r="O97" s="123">
        <f t="shared" si="119"/>
        <v>3.3626985281107927E-2</v>
      </c>
      <c r="P97" s="124">
        <f t="shared" si="120"/>
        <v>0.12131363431395822</v>
      </c>
      <c r="Q97" s="125">
        <f t="shared" si="110"/>
        <v>-0.34001671667319622</v>
      </c>
      <c r="R97" s="125">
        <f t="shared" si="111"/>
        <v>0.13826269383739001</v>
      </c>
      <c r="S97" s="126">
        <f t="shared" si="112"/>
        <v>8.2171113584978028E-2</v>
      </c>
    </row>
    <row r="98" spans="1:48" x14ac:dyDescent="0.25">
      <c r="A98" s="9" t="s">
        <v>17</v>
      </c>
      <c r="B98" s="268">
        <v>164.21560994408401</v>
      </c>
      <c r="C98" s="69">
        <v>111.50451699871101</v>
      </c>
      <c r="D98" s="69">
        <v>54.006928517890003</v>
      </c>
      <c r="E98" s="69">
        <v>59.17</v>
      </c>
      <c r="F98" s="69">
        <v>35.854832750200003</v>
      </c>
      <c r="G98" s="160">
        <f t="shared" si="113"/>
        <v>273.122710322518</v>
      </c>
      <c r="H98" s="134">
        <f t="shared" si="114"/>
        <v>233.62353352664789</v>
      </c>
      <c r="I98" s="134">
        <f t="shared" si="115"/>
        <v>134.603438002638</v>
      </c>
      <c r="J98" s="134">
        <f t="shared" si="121"/>
        <v>150.91000000000003</v>
      </c>
      <c r="K98" s="161">
        <f t="shared" si="122"/>
        <v>135.13321071048591</v>
      </c>
      <c r="L98" s="158">
        <f t="shared" si="116"/>
        <v>-0.32098710325602609</v>
      </c>
      <c r="M98" s="122">
        <f t="shared" si="117"/>
        <v>-0.51565254958671924</v>
      </c>
      <c r="N98" s="122">
        <f t="shared" si="118"/>
        <v>9.5600168789449144E-2</v>
      </c>
      <c r="O98" s="123">
        <f t="shared" si="119"/>
        <v>-0.39403696551968898</v>
      </c>
      <c r="P98" s="124">
        <f t="shared" si="120"/>
        <v>-0.14462062400167075</v>
      </c>
      <c r="Q98" s="125">
        <f t="shared" si="110"/>
        <v>-0.42384469590566876</v>
      </c>
      <c r="R98" s="125">
        <f t="shared" si="111"/>
        <v>0.12114521173703188</v>
      </c>
      <c r="S98" s="126">
        <f t="shared" si="112"/>
        <v>-0.1045443594825665</v>
      </c>
    </row>
    <row r="99" spans="1:48" x14ac:dyDescent="0.25">
      <c r="A99" s="9" t="s">
        <v>18</v>
      </c>
      <c r="B99" s="268">
        <v>501.521217202</v>
      </c>
      <c r="C99" s="69">
        <v>139.030557647748</v>
      </c>
      <c r="D99" s="69">
        <v>258.69095973656198</v>
      </c>
      <c r="E99" s="69">
        <v>240.84</v>
      </c>
      <c r="F99" s="69">
        <v>225.848341737092</v>
      </c>
      <c r="G99" s="160">
        <f t="shared" si="113"/>
        <v>774.64392752451795</v>
      </c>
      <c r="H99" s="134">
        <f t="shared" si="114"/>
        <v>372.65409117439589</v>
      </c>
      <c r="I99" s="134">
        <f t="shared" si="115"/>
        <v>393.29439773920001</v>
      </c>
      <c r="J99" s="134">
        <f t="shared" si="121"/>
        <v>391.75</v>
      </c>
      <c r="K99" s="161">
        <f t="shared" si="122"/>
        <v>360.98155244757788</v>
      </c>
      <c r="L99" s="158">
        <f t="shared" si="116"/>
        <v>-0.72278230136821908</v>
      </c>
      <c r="M99" s="122">
        <f t="shared" si="117"/>
        <v>0.86067699154303312</v>
      </c>
      <c r="N99" s="122">
        <f t="shared" si="118"/>
        <v>-6.9004961575543672E-2</v>
      </c>
      <c r="O99" s="123">
        <f t="shared" si="119"/>
        <v>-6.2247376942816825E-2</v>
      </c>
      <c r="P99" s="124">
        <f t="shared" si="120"/>
        <v>-0.51893498685871886</v>
      </c>
      <c r="Q99" s="125">
        <f t="shared" si="110"/>
        <v>5.5387307032528463E-2</v>
      </c>
      <c r="R99" s="125">
        <f t="shared" si="111"/>
        <v>-3.9268236417242929E-3</v>
      </c>
      <c r="S99" s="126">
        <f t="shared" si="112"/>
        <v>-7.8541027574785233E-2</v>
      </c>
    </row>
    <row r="100" spans="1:48" x14ac:dyDescent="0.25">
      <c r="A100" s="9" t="s">
        <v>19</v>
      </c>
      <c r="B100" s="268">
        <v>635.14518252502899</v>
      </c>
      <c r="C100" s="69">
        <v>298.73496098509702</v>
      </c>
      <c r="D100" s="69">
        <v>403.732617107419</v>
      </c>
      <c r="E100" s="69">
        <v>226.12</v>
      </c>
      <c r="F100" s="69">
        <v>327.87924296297001</v>
      </c>
      <c r="G100" s="160">
        <f t="shared" si="113"/>
        <v>1409.7891100495469</v>
      </c>
      <c r="H100" s="134">
        <f t="shared" si="114"/>
        <v>671.38905215949285</v>
      </c>
      <c r="I100" s="134">
        <f t="shared" si="115"/>
        <v>797.02701484661907</v>
      </c>
      <c r="J100" s="134">
        <f t="shared" si="121"/>
        <v>617.87</v>
      </c>
      <c r="K100" s="162">
        <f t="shared" si="122"/>
        <v>688.86079541054789</v>
      </c>
      <c r="L100" s="158">
        <f t="shared" si="116"/>
        <v>-0.52965877848986931</v>
      </c>
      <c r="M100" s="122">
        <f t="shared" si="117"/>
        <v>0.35147428267547165</v>
      </c>
      <c r="N100" s="122">
        <f t="shared" si="118"/>
        <v>-0.43992635120724605</v>
      </c>
      <c r="O100" s="127">
        <f>(F100-E100)/E100</f>
        <v>0.45002318663970459</v>
      </c>
      <c r="P100" s="124">
        <f t="shared" si="120"/>
        <v>-0.52376632265523959</v>
      </c>
      <c r="Q100" s="125">
        <f t="shared" si="110"/>
        <v>0.18713138422948264</v>
      </c>
      <c r="R100" s="125">
        <f t="shared" si="111"/>
        <v>-0.22478160904131497</v>
      </c>
      <c r="S100" s="128">
        <f t="shared" si="112"/>
        <v>0.11489600629670949</v>
      </c>
    </row>
    <row r="101" spans="1:48" x14ac:dyDescent="0.25">
      <c r="A101" s="9" t="s">
        <v>20</v>
      </c>
      <c r="B101" s="268">
        <v>43.993944769414995</v>
      </c>
      <c r="C101" s="69">
        <v>51.607810414950002</v>
      </c>
      <c r="D101" s="69">
        <v>17.140200807799999</v>
      </c>
      <c r="E101" s="69">
        <v>52.21</v>
      </c>
      <c r="F101" s="69">
        <v>105.97356738371199</v>
      </c>
      <c r="G101" s="160">
        <f t="shared" si="113"/>
        <v>1453.783054818962</v>
      </c>
      <c r="H101" s="134">
        <f t="shared" si="114"/>
        <v>722.99686257444284</v>
      </c>
      <c r="I101" s="134">
        <f t="shared" si="115"/>
        <v>814.16721565441912</v>
      </c>
      <c r="J101" s="134">
        <f t="shared" si="121"/>
        <v>670.08</v>
      </c>
      <c r="K101" s="161">
        <f t="shared" si="122"/>
        <v>794.83436279425985</v>
      </c>
      <c r="L101" s="158">
        <f t="shared" si="116"/>
        <v>0.17306621821347193</v>
      </c>
      <c r="M101" s="122">
        <f t="shared" si="117"/>
        <v>-0.66787583759153746</v>
      </c>
      <c r="N101" s="122">
        <f t="shared" si="118"/>
        <v>2.0460553283740275</v>
      </c>
      <c r="O101" s="123">
        <f t="shared" ref="O101:O103" si="123">(F101-E101)/E101</f>
        <v>1.0297561268667303</v>
      </c>
      <c r="P101" s="124">
        <f t="shared" si="120"/>
        <v>-0.50267898626423535</v>
      </c>
      <c r="Q101" s="125">
        <f t="shared" si="110"/>
        <v>0.12610062062418562</v>
      </c>
      <c r="R101" s="125">
        <f t="shared" si="111"/>
        <v>-0.17697496642456093</v>
      </c>
      <c r="S101" s="126">
        <f t="shared" si="112"/>
        <v>0.18617831123785189</v>
      </c>
    </row>
    <row r="102" spans="1:48" x14ac:dyDescent="0.25">
      <c r="A102" s="9" t="s">
        <v>21</v>
      </c>
      <c r="B102" s="268">
        <v>6.3487022502199997</v>
      </c>
      <c r="C102" s="69">
        <v>15.14508043943</v>
      </c>
      <c r="D102" s="69">
        <v>6.6949967508499997</v>
      </c>
      <c r="E102" s="69">
        <v>13.59</v>
      </c>
      <c r="F102" s="69">
        <v>185.373872340102</v>
      </c>
      <c r="G102" s="160">
        <f t="shared" si="113"/>
        <v>1460.131757069182</v>
      </c>
      <c r="H102" s="134">
        <f t="shared" si="114"/>
        <v>738.14194301387283</v>
      </c>
      <c r="I102" s="134">
        <f t="shared" si="115"/>
        <v>820.86221240526913</v>
      </c>
      <c r="J102" s="134">
        <f t="shared" si="121"/>
        <v>683.67000000000007</v>
      </c>
      <c r="K102" s="161">
        <f t="shared" si="122"/>
        <v>980.20823513436187</v>
      </c>
      <c r="L102" s="158">
        <f t="shared" si="116"/>
        <v>1.3855395705327307</v>
      </c>
      <c r="M102" s="122">
        <f t="shared" si="117"/>
        <v>-0.557942476593279</v>
      </c>
      <c r="N102" s="122">
        <f t="shared" si="118"/>
        <v>1.0298740246998039</v>
      </c>
      <c r="O102" s="123">
        <f t="shared" si="123"/>
        <v>12.640461540846358</v>
      </c>
      <c r="P102" s="124">
        <f t="shared" si="120"/>
        <v>-0.49446894813417908</v>
      </c>
      <c r="Q102" s="125">
        <f t="shared" si="110"/>
        <v>0.11206553180496022</v>
      </c>
      <c r="R102" s="125">
        <f t="shared" si="111"/>
        <v>-0.16713184055978408</v>
      </c>
      <c r="S102" s="126">
        <f t="shared" si="112"/>
        <v>0.43374469427408219</v>
      </c>
    </row>
    <row r="103" spans="1:48" ht="15.75" thickBot="1" x14ac:dyDescent="0.3">
      <c r="A103" s="9" t="s">
        <v>22</v>
      </c>
      <c r="B103" s="269">
        <v>4.1314733068659999</v>
      </c>
      <c r="C103" s="270">
        <v>1.9719065637169999</v>
      </c>
      <c r="D103" s="270">
        <v>2.551938525777</v>
      </c>
      <c r="E103" s="270">
        <v>3.56</v>
      </c>
      <c r="F103" s="270">
        <v>39.757290248239002</v>
      </c>
      <c r="G103" s="246">
        <f t="shared" si="113"/>
        <v>1464.2632303760479</v>
      </c>
      <c r="H103" s="138">
        <f t="shared" si="114"/>
        <v>740.1138495775898</v>
      </c>
      <c r="I103" s="138">
        <f t="shared" si="115"/>
        <v>823.41415093104615</v>
      </c>
      <c r="J103" s="138">
        <f t="shared" si="121"/>
        <v>687.23</v>
      </c>
      <c r="K103" s="247">
        <f t="shared" si="122"/>
        <v>1019.9655253826008</v>
      </c>
      <c r="L103" s="159">
        <f t="shared" si="116"/>
        <v>-0.52271104827424786</v>
      </c>
      <c r="M103" s="129">
        <f t="shared" si="117"/>
        <v>0.29414779215839354</v>
      </c>
      <c r="N103" s="129">
        <f t="shared" si="118"/>
        <v>0.39501793011102065</v>
      </c>
      <c r="O103" s="130">
        <f t="shared" si="123"/>
        <v>10.167778159617697</v>
      </c>
      <c r="P103" s="131">
        <f t="shared" si="120"/>
        <v>-0.49454863427287188</v>
      </c>
      <c r="Q103" s="132">
        <f t="shared" si="110"/>
        <v>0.11255065879526359</v>
      </c>
      <c r="R103" s="132">
        <f t="shared" si="111"/>
        <v>-0.16538961684962636</v>
      </c>
      <c r="S103" s="133">
        <f t="shared" si="112"/>
        <v>0.48416909241826001</v>
      </c>
    </row>
    <row r="104" spans="1:48" s="1" customFormat="1" ht="15.75" thickBot="1" x14ac:dyDescent="0.3">
      <c r="A104" s="253" t="s">
        <v>66</v>
      </c>
      <c r="B104" s="254">
        <f>SUM(B92:B103)</f>
        <v>1464.2632303760479</v>
      </c>
      <c r="C104" s="254">
        <f t="shared" ref="C104" si="124">SUM(C92:C103)</f>
        <v>740.1138495775898</v>
      </c>
      <c r="D104" s="254">
        <f t="shared" ref="D104" si="125">SUM(D92:D103)</f>
        <v>823.41415093104615</v>
      </c>
      <c r="E104" s="254">
        <f t="shared" ref="E104" si="126">SUM(E92:E103)</f>
        <v>687.23</v>
      </c>
      <c r="F104" s="254">
        <f t="shared" ref="F104" si="127">SUM(F92:F103)</f>
        <v>1019.9655253826008</v>
      </c>
      <c r="G104" s="255"/>
      <c r="H104" s="255"/>
      <c r="I104" s="256"/>
      <c r="J104" s="256"/>
      <c r="K104" s="256"/>
      <c r="L104" s="193"/>
      <c r="M104" s="193"/>
      <c r="N104" s="193"/>
      <c r="O104" s="193"/>
      <c r="P104" s="193"/>
      <c r="Q104" s="193"/>
      <c r="R104" s="193"/>
      <c r="S104" s="257"/>
      <c r="AF104" s="258"/>
      <c r="AG104" s="258"/>
      <c r="AH104" s="258"/>
      <c r="AI104" s="258"/>
      <c r="AJ104" s="258"/>
      <c r="AK104" s="258"/>
      <c r="AL104" s="258"/>
      <c r="AM104" s="258"/>
      <c r="AN104" s="258"/>
      <c r="AO104" s="258"/>
      <c r="AP104" s="258"/>
      <c r="AQ104" s="258"/>
      <c r="AR104" s="258"/>
      <c r="AS104" s="258"/>
      <c r="AT104" s="258"/>
      <c r="AU104" s="258"/>
      <c r="AV104" s="258"/>
    </row>
    <row r="106" spans="1:48" ht="15.75" thickBot="1" x14ac:dyDescent="0.3"/>
    <row r="107" spans="1:48" ht="15.75" thickBot="1" x14ac:dyDescent="0.3">
      <c r="A107" s="272" t="s">
        <v>101</v>
      </c>
      <c r="B107" s="273">
        <v>2019</v>
      </c>
      <c r="C107" s="274">
        <v>2020</v>
      </c>
      <c r="D107" s="274">
        <v>2021</v>
      </c>
      <c r="E107" s="274">
        <v>2022</v>
      </c>
      <c r="F107" s="275">
        <v>2023</v>
      </c>
      <c r="G107" s="273" t="s">
        <v>0</v>
      </c>
      <c r="H107" s="274" t="s">
        <v>1</v>
      </c>
      <c r="I107" s="274" t="s">
        <v>2</v>
      </c>
      <c r="J107" s="274" t="s">
        <v>3</v>
      </c>
      <c r="K107" s="275" t="s">
        <v>4</v>
      </c>
      <c r="L107" s="276" t="s">
        <v>5</v>
      </c>
      <c r="M107" s="277" t="s">
        <v>6</v>
      </c>
      <c r="N107" s="277" t="s">
        <v>7</v>
      </c>
      <c r="O107" s="277" t="s">
        <v>8</v>
      </c>
      <c r="P107" s="276" t="s">
        <v>9</v>
      </c>
      <c r="Q107" s="277" t="s">
        <v>10</v>
      </c>
      <c r="R107" s="277" t="s">
        <v>28</v>
      </c>
      <c r="S107" s="278" t="s">
        <v>27</v>
      </c>
    </row>
    <row r="108" spans="1:48" x14ac:dyDescent="0.25">
      <c r="A108" s="279" t="s">
        <v>11</v>
      </c>
      <c r="B108" s="280">
        <f>SUM(B92,B77,B62,B47,B32,B17,B2)</f>
        <v>4135.6054867324938</v>
      </c>
      <c r="C108" s="281">
        <f t="shared" ref="C108:F108" si="128">SUM(C92,C77,C62,C47,C32,C17,C2)</f>
        <v>2366.2174671773332</v>
      </c>
      <c r="D108" s="281">
        <f t="shared" si="128"/>
        <v>1283.2756213629141</v>
      </c>
      <c r="E108" s="281">
        <f t="shared" si="128"/>
        <v>3373.33</v>
      </c>
      <c r="F108" s="282">
        <f t="shared" si="128"/>
        <v>2565.8617072799079</v>
      </c>
      <c r="G108" s="283">
        <f>B108</f>
        <v>4135.6054867324938</v>
      </c>
      <c r="H108" s="284">
        <f>C108</f>
        <v>2366.2174671773332</v>
      </c>
      <c r="I108" s="283">
        <f>D108</f>
        <v>1283.2756213629141</v>
      </c>
      <c r="J108" s="285">
        <f>E108</f>
        <v>3373.33</v>
      </c>
      <c r="K108" s="286">
        <f>F108</f>
        <v>2565.8617072799079</v>
      </c>
      <c r="L108" s="287">
        <f>(C108-B108)/B108</f>
        <v>-0.42784255539643817</v>
      </c>
      <c r="M108" s="288">
        <f>(D108-C108)/C108</f>
        <v>-0.45766792817494634</v>
      </c>
      <c r="N108" s="288">
        <f>(E108-D108)/D108</f>
        <v>1.6286870441887811</v>
      </c>
      <c r="O108" s="288">
        <f>(F108-E108)/E108</f>
        <v>-0.23936830749440227</v>
      </c>
      <c r="P108" s="287">
        <f>(H108-G108)/G108</f>
        <v>-0.42784255539643817</v>
      </c>
      <c r="Q108" s="288">
        <f t="shared" ref="Q108:Q119" si="129">(I108-H108)/H108</f>
        <v>-0.45766792817494634</v>
      </c>
      <c r="R108" s="288">
        <f t="shared" ref="R108:R119" si="130">(J108-I108)/I108</f>
        <v>1.6286870441887811</v>
      </c>
      <c r="S108" s="289">
        <f t="shared" ref="S108:S119" si="131">(K108-J108)/J108</f>
        <v>-0.23936830749440227</v>
      </c>
    </row>
    <row r="109" spans="1:48" x14ac:dyDescent="0.25">
      <c r="A109" s="279" t="s">
        <v>12</v>
      </c>
      <c r="B109" s="290">
        <f t="shared" ref="B109:F109" si="132">SUM(B93,B78,B63,B48,B33,B18,B3)</f>
        <v>3281.0847668438264</v>
      </c>
      <c r="C109" s="291">
        <f t="shared" si="132"/>
        <v>3692.3345617505279</v>
      </c>
      <c r="D109" s="291">
        <f t="shared" si="132"/>
        <v>2348.5860489249726</v>
      </c>
      <c r="E109" s="291">
        <f t="shared" si="132"/>
        <v>2598.62</v>
      </c>
      <c r="F109" s="292">
        <f t="shared" si="132"/>
        <v>1684.1171772678101</v>
      </c>
      <c r="G109" s="293">
        <f t="shared" ref="G109:G119" si="133">G108+B109</f>
        <v>7416.6902535763202</v>
      </c>
      <c r="H109" s="293">
        <f t="shared" ref="H109:H119" si="134">H108+C109</f>
        <v>6058.5520289278611</v>
      </c>
      <c r="I109" s="293">
        <f t="shared" ref="I109:I119" si="135">I108+D109</f>
        <v>3631.8616702878867</v>
      </c>
      <c r="J109" s="293">
        <f>J108+E109</f>
        <v>5971.95</v>
      </c>
      <c r="K109" s="294">
        <f>K108+F109</f>
        <v>4249.9788845477178</v>
      </c>
      <c r="L109" s="287">
        <f t="shared" ref="L109:L119" si="136">(C109-B109)/B109</f>
        <v>0.1253395825254143</v>
      </c>
      <c r="M109" s="288">
        <f t="shared" ref="M109:M119" si="137">(D109-C109)/C109</f>
        <v>-0.36392924052594167</v>
      </c>
      <c r="N109" s="288">
        <f t="shared" ref="N109:N119" si="138">(E109-D109)/D109</f>
        <v>0.10646148187309394</v>
      </c>
      <c r="O109" s="288">
        <f t="shared" ref="O109:O115" si="139">(F109-E109)/E109</f>
        <v>-0.35191864248416077</v>
      </c>
      <c r="P109" s="287">
        <f t="shared" ref="P109:P119" si="140">(H109-G109)/G109</f>
        <v>-0.18311917826062188</v>
      </c>
      <c r="Q109" s="288">
        <f t="shared" si="129"/>
        <v>-0.40053965816472631</v>
      </c>
      <c r="R109" s="288">
        <f t="shared" si="130"/>
        <v>0.64432198749646252</v>
      </c>
      <c r="S109" s="289">
        <f t="shared" si="131"/>
        <v>-0.28834319032347594</v>
      </c>
    </row>
    <row r="110" spans="1:48" x14ac:dyDescent="0.25">
      <c r="A110" s="279" t="s">
        <v>13</v>
      </c>
      <c r="B110" s="290">
        <f t="shared" ref="B110:F110" si="141">SUM(B94,B79,B64,B49,B34,B19,B4)</f>
        <v>5292.3772918297718</v>
      </c>
      <c r="C110" s="291">
        <f t="shared" si="141"/>
        <v>3767.3382369967421</v>
      </c>
      <c r="D110" s="291">
        <f t="shared" si="141"/>
        <v>2120.4641793229248</v>
      </c>
      <c r="E110" s="291">
        <f t="shared" si="141"/>
        <v>847.99999999999989</v>
      </c>
      <c r="F110" s="292">
        <f t="shared" si="141"/>
        <v>3020.1778772252283</v>
      </c>
      <c r="G110" s="293">
        <f t="shared" si="133"/>
        <v>12709.067545406091</v>
      </c>
      <c r="H110" s="293">
        <f t="shared" si="134"/>
        <v>9825.8902659246032</v>
      </c>
      <c r="I110" s="293">
        <f t="shared" si="135"/>
        <v>5752.3258496108119</v>
      </c>
      <c r="J110" s="293">
        <f t="shared" ref="J110:J119" si="142">J109+E110</f>
        <v>6819.95</v>
      </c>
      <c r="K110" s="294">
        <f t="shared" ref="K110:K119" si="143">K109+F110</f>
        <v>7270.1567617729461</v>
      </c>
      <c r="L110" s="287">
        <f t="shared" si="136"/>
        <v>-0.28815765973211011</v>
      </c>
      <c r="M110" s="288">
        <f t="shared" si="137"/>
        <v>-0.43714526120879377</v>
      </c>
      <c r="N110" s="288">
        <f t="shared" si="138"/>
        <v>-0.60008756183244238</v>
      </c>
      <c r="O110" s="288">
        <f t="shared" si="139"/>
        <v>2.5615305155957886</v>
      </c>
      <c r="P110" s="287">
        <f t="shared" si="140"/>
        <v>-0.22685985963806302</v>
      </c>
      <c r="Q110" s="288">
        <f t="shared" si="129"/>
        <v>-0.41457458877192888</v>
      </c>
      <c r="R110" s="288">
        <f t="shared" si="130"/>
        <v>0.1855986914339042</v>
      </c>
      <c r="S110" s="289">
        <f t="shared" si="131"/>
        <v>6.6013205635370678E-2</v>
      </c>
    </row>
    <row r="111" spans="1:48" x14ac:dyDescent="0.25">
      <c r="A111" s="279" t="s">
        <v>14</v>
      </c>
      <c r="B111" s="290">
        <f t="shared" ref="B111:F111" si="144">SUM(B95,B80,B65,B50,B35,B20,B5)</f>
        <v>3535.9065616789981</v>
      </c>
      <c r="C111" s="291">
        <f t="shared" si="144"/>
        <v>1211.648210277308</v>
      </c>
      <c r="D111" s="291">
        <f t="shared" si="144"/>
        <v>707.78409696877588</v>
      </c>
      <c r="E111" s="291">
        <f t="shared" si="144"/>
        <v>465.86</v>
      </c>
      <c r="F111" s="292">
        <f t="shared" si="144"/>
        <v>4700.564483566025</v>
      </c>
      <c r="G111" s="293">
        <f t="shared" si="133"/>
        <v>16244.974107085089</v>
      </c>
      <c r="H111" s="293">
        <f t="shared" si="134"/>
        <v>11037.538476201911</v>
      </c>
      <c r="I111" s="293">
        <f t="shared" si="135"/>
        <v>6460.1099465795878</v>
      </c>
      <c r="J111" s="293">
        <f t="shared" si="142"/>
        <v>7285.8099999999995</v>
      </c>
      <c r="K111" s="294">
        <f t="shared" si="143"/>
        <v>11970.721245338971</v>
      </c>
      <c r="L111" s="287">
        <f t="shared" si="136"/>
        <v>-0.65733025204660211</v>
      </c>
      <c r="M111" s="288">
        <f t="shared" si="137"/>
        <v>-0.41585016924443235</v>
      </c>
      <c r="N111" s="288">
        <f t="shared" si="138"/>
        <v>-0.34180493459073641</v>
      </c>
      <c r="O111" s="288">
        <f t="shared" si="139"/>
        <v>9.0900796023827439</v>
      </c>
      <c r="P111" s="287">
        <f t="shared" si="140"/>
        <v>-0.32055672090065102</v>
      </c>
      <c r="Q111" s="288">
        <f t="shared" si="129"/>
        <v>-0.41471461589843955</v>
      </c>
      <c r="R111" s="288">
        <f t="shared" si="130"/>
        <v>0.12781517036836071</v>
      </c>
      <c r="S111" s="289">
        <f t="shared" si="131"/>
        <v>0.64301858617490326</v>
      </c>
    </row>
    <row r="112" spans="1:48" x14ac:dyDescent="0.25">
      <c r="A112" s="279" t="s">
        <v>15</v>
      </c>
      <c r="B112" s="290">
        <f t="shared" ref="B112:F112" si="145">SUM(B96,B81,B66,B51,B36,B21,B6)</f>
        <v>1762.2347274952999</v>
      </c>
      <c r="C112" s="291">
        <f t="shared" si="145"/>
        <v>844.49505725430663</v>
      </c>
      <c r="D112" s="291">
        <f t="shared" si="145"/>
        <v>1445.2986728119458</v>
      </c>
      <c r="E112" s="291">
        <f t="shared" si="145"/>
        <v>1613.9599999999998</v>
      </c>
      <c r="F112" s="292">
        <f t="shared" si="145"/>
        <v>455.59125971535292</v>
      </c>
      <c r="G112" s="293">
        <f t="shared" si="133"/>
        <v>18007.20883458039</v>
      </c>
      <c r="H112" s="293">
        <f t="shared" si="134"/>
        <v>11882.033533456219</v>
      </c>
      <c r="I112" s="293">
        <f t="shared" si="135"/>
        <v>7905.4086193915336</v>
      </c>
      <c r="J112" s="293">
        <f t="shared" si="142"/>
        <v>8899.7699999999986</v>
      </c>
      <c r="K112" s="294">
        <f t="shared" si="143"/>
        <v>12426.312505054324</v>
      </c>
      <c r="L112" s="287">
        <f t="shared" si="136"/>
        <v>-0.52078174145699385</v>
      </c>
      <c r="M112" s="288">
        <f t="shared" si="137"/>
        <v>0.71143532504621454</v>
      </c>
      <c r="N112" s="288">
        <f t="shared" si="138"/>
        <v>0.11669652118334108</v>
      </c>
      <c r="O112" s="288">
        <f t="shared" si="139"/>
        <v>-0.7177183699005224</v>
      </c>
      <c r="P112" s="287">
        <f t="shared" si="140"/>
        <v>-0.34015128926375343</v>
      </c>
      <c r="Q112" s="288">
        <f t="shared" si="129"/>
        <v>-0.33467544952366191</v>
      </c>
      <c r="R112" s="288">
        <f t="shared" si="130"/>
        <v>0.12578241410182783</v>
      </c>
      <c r="S112" s="289">
        <f t="shared" si="131"/>
        <v>0.39625097109861557</v>
      </c>
    </row>
    <row r="113" spans="1:19" x14ac:dyDescent="0.25">
      <c r="A113" s="279" t="s">
        <v>16</v>
      </c>
      <c r="B113" s="290">
        <f t="shared" ref="B113:F113" si="146">SUM(B97,B82,B67,B52,B37,B22,B7)</f>
        <v>1934.8840978518399</v>
      </c>
      <c r="C113" s="291">
        <f t="shared" si="146"/>
        <v>1752.902162978552</v>
      </c>
      <c r="D113" s="291">
        <f t="shared" si="146"/>
        <v>2186.2949111496482</v>
      </c>
      <c r="E113" s="291">
        <f t="shared" si="146"/>
        <v>3233.3100000000004</v>
      </c>
      <c r="F113" s="292">
        <f t="shared" si="146"/>
        <v>1020.7670599096328</v>
      </c>
      <c r="G113" s="293">
        <f t="shared" si="133"/>
        <v>19942.092932432228</v>
      </c>
      <c r="H113" s="293">
        <f t="shared" si="134"/>
        <v>13634.935696434772</v>
      </c>
      <c r="I113" s="293">
        <f t="shared" si="135"/>
        <v>10091.703530541181</v>
      </c>
      <c r="J113" s="293">
        <f t="shared" si="142"/>
        <v>12133.079999999998</v>
      </c>
      <c r="K113" s="294">
        <f t="shared" si="143"/>
        <v>13447.079564963957</v>
      </c>
      <c r="L113" s="287">
        <f t="shared" si="136"/>
        <v>-9.4053145134289473E-2</v>
      </c>
      <c r="M113" s="288">
        <f t="shared" si="137"/>
        <v>0.24724297643324833</v>
      </c>
      <c r="N113" s="288">
        <f t="shared" si="138"/>
        <v>0.47889929373699475</v>
      </c>
      <c r="O113" s="288">
        <f t="shared" si="139"/>
        <v>-0.68429656917844794</v>
      </c>
      <c r="P113" s="287">
        <f t="shared" si="140"/>
        <v>-0.3162735855944187</v>
      </c>
      <c r="Q113" s="288">
        <f t="shared" si="129"/>
        <v>-0.25986423733703901</v>
      </c>
      <c r="R113" s="288">
        <f t="shared" si="130"/>
        <v>0.20228264368655563</v>
      </c>
      <c r="S113" s="289">
        <f t="shared" si="131"/>
        <v>0.10829892862850643</v>
      </c>
    </row>
    <row r="114" spans="1:19" x14ac:dyDescent="0.25">
      <c r="A114" s="279" t="s">
        <v>17</v>
      </c>
      <c r="B114" s="290">
        <f t="shared" ref="B114:F114" si="147">SUM(B98,B83,B68,B53,B38,B23,B8)</f>
        <v>3276.6359522009197</v>
      </c>
      <c r="C114" s="291">
        <f t="shared" si="147"/>
        <v>3251.8752722087233</v>
      </c>
      <c r="D114" s="291">
        <f t="shared" si="147"/>
        <v>3231.1742007102876</v>
      </c>
      <c r="E114" s="291">
        <f t="shared" si="147"/>
        <v>2249.3000000000002</v>
      </c>
      <c r="F114" s="292">
        <f t="shared" si="147"/>
        <v>1940.2578327674967</v>
      </c>
      <c r="G114" s="293">
        <f t="shared" si="133"/>
        <v>23218.728884633147</v>
      </c>
      <c r="H114" s="293">
        <f t="shared" si="134"/>
        <v>16886.810968643495</v>
      </c>
      <c r="I114" s="293">
        <f t="shared" si="135"/>
        <v>13322.877731251469</v>
      </c>
      <c r="J114" s="293">
        <f t="shared" si="142"/>
        <v>14382.379999999997</v>
      </c>
      <c r="K114" s="294">
        <f t="shared" si="143"/>
        <v>15387.337397731453</v>
      </c>
      <c r="L114" s="287">
        <f t="shared" si="136"/>
        <v>-7.5567381770210475E-3</v>
      </c>
      <c r="M114" s="288">
        <f t="shared" si="137"/>
        <v>-6.3658873005837373E-3</v>
      </c>
      <c r="N114" s="288">
        <f t="shared" si="138"/>
        <v>-0.30387535295820589</v>
      </c>
      <c r="O114" s="288">
        <f t="shared" si="139"/>
        <v>-0.13739481938047549</v>
      </c>
      <c r="P114" s="287">
        <f t="shared" si="140"/>
        <v>-0.27270734532674207</v>
      </c>
      <c r="Q114" s="288">
        <f t="shared" si="129"/>
        <v>-0.21104832901900566</v>
      </c>
      <c r="R114" s="288">
        <f t="shared" si="130"/>
        <v>7.9525031312360911E-2</v>
      </c>
      <c r="S114" s="289">
        <f t="shared" si="131"/>
        <v>6.9874207031899865E-2</v>
      </c>
    </row>
    <row r="115" spans="1:19" x14ac:dyDescent="0.25">
      <c r="A115" s="279" t="s">
        <v>18</v>
      </c>
      <c r="B115" s="290">
        <f t="shared" ref="B115:F115" si="148">SUM(B99,B84,B69,B54,B39,B24,B9)</f>
        <v>17267.492343276008</v>
      </c>
      <c r="C115" s="291">
        <f t="shared" si="148"/>
        <v>14131.504828604902</v>
      </c>
      <c r="D115" s="291">
        <f t="shared" si="148"/>
        <v>12285.981807012035</v>
      </c>
      <c r="E115" s="291">
        <f t="shared" si="148"/>
        <v>16984.099999999999</v>
      </c>
      <c r="F115" s="292">
        <f t="shared" si="148"/>
        <v>13146.544522094411</v>
      </c>
      <c r="G115" s="293">
        <f t="shared" si="133"/>
        <v>40486.221227909155</v>
      </c>
      <c r="H115" s="293">
        <f t="shared" si="134"/>
        <v>31018.315797248397</v>
      </c>
      <c r="I115" s="293">
        <f t="shared" si="135"/>
        <v>25608.859538263503</v>
      </c>
      <c r="J115" s="293">
        <f t="shared" si="142"/>
        <v>31366.479999999996</v>
      </c>
      <c r="K115" s="294">
        <f t="shared" si="143"/>
        <v>28533.881919825864</v>
      </c>
      <c r="L115" s="287">
        <f t="shared" si="136"/>
        <v>-0.18161221399888239</v>
      </c>
      <c r="M115" s="288">
        <f t="shared" si="137"/>
        <v>-0.13059635502209019</v>
      </c>
      <c r="N115" s="288">
        <f t="shared" si="138"/>
        <v>0.3823966425138759</v>
      </c>
      <c r="O115" s="288">
        <f t="shared" si="139"/>
        <v>-0.22594988712416836</v>
      </c>
      <c r="P115" s="287">
        <f t="shared" si="140"/>
        <v>-0.23385500408553966</v>
      </c>
      <c r="Q115" s="288">
        <f t="shared" si="129"/>
        <v>-0.1743955504980951</v>
      </c>
      <c r="R115" s="288">
        <f t="shared" si="130"/>
        <v>0.22482924134648552</v>
      </c>
      <c r="S115" s="289">
        <f t="shared" si="131"/>
        <v>-9.0306533604476241E-2</v>
      </c>
    </row>
    <row r="116" spans="1:19" x14ac:dyDescent="0.25">
      <c r="A116" s="279" t="s">
        <v>19</v>
      </c>
      <c r="B116" s="290">
        <f t="shared" ref="B116:F116" si="149">SUM(B100,B85,B70,B55,B40,B25,B10)</f>
        <v>18148.239489478561</v>
      </c>
      <c r="C116" s="291">
        <f t="shared" si="149"/>
        <v>25725.722680897041</v>
      </c>
      <c r="D116" s="291">
        <f t="shared" si="149"/>
        <v>15207.008129921507</v>
      </c>
      <c r="E116" s="291">
        <f t="shared" si="149"/>
        <v>25991.799999999996</v>
      </c>
      <c r="F116" s="292">
        <f t="shared" si="149"/>
        <v>18823.386613449398</v>
      </c>
      <c r="G116" s="293">
        <f t="shared" si="133"/>
        <v>58634.460717387716</v>
      </c>
      <c r="H116" s="293">
        <f t="shared" si="134"/>
        <v>56744.038478145434</v>
      </c>
      <c r="I116" s="293">
        <f t="shared" si="135"/>
        <v>40815.867668185012</v>
      </c>
      <c r="J116" s="293">
        <f t="shared" si="142"/>
        <v>57358.279999999992</v>
      </c>
      <c r="K116" s="295">
        <f t="shared" si="143"/>
        <v>47357.268533275259</v>
      </c>
      <c r="L116" s="287">
        <f t="shared" si="136"/>
        <v>0.41753268661742776</v>
      </c>
      <c r="M116" s="288">
        <f t="shared" si="137"/>
        <v>-0.40887926381894563</v>
      </c>
      <c r="N116" s="288">
        <f t="shared" si="138"/>
        <v>0.70919879689274257</v>
      </c>
      <c r="O116" s="296">
        <f>(F116-E116)/E116</f>
        <v>-0.275795188734547</v>
      </c>
      <c r="P116" s="287">
        <f t="shared" si="140"/>
        <v>-3.2240805425906946E-2</v>
      </c>
      <c r="Q116" s="288">
        <f t="shared" si="129"/>
        <v>-0.28070210082236297</v>
      </c>
      <c r="R116" s="288">
        <f t="shared" si="130"/>
        <v>0.405293658493248</v>
      </c>
      <c r="S116" s="297">
        <f t="shared" si="131"/>
        <v>-0.17436037947310717</v>
      </c>
    </row>
    <row r="117" spans="1:19" x14ac:dyDescent="0.25">
      <c r="A117" s="279" t="s">
        <v>20</v>
      </c>
      <c r="B117" s="290">
        <f t="shared" ref="B117:F117" si="150">SUM(B101,B86,B71,B56,B41,B26,B11)</f>
        <v>9933.8952400097678</v>
      </c>
      <c r="C117" s="291">
        <f t="shared" si="150"/>
        <v>15137.422340322599</v>
      </c>
      <c r="D117" s="291">
        <f t="shared" si="150"/>
        <v>7518.9198529895039</v>
      </c>
      <c r="E117" s="291">
        <f t="shared" si="150"/>
        <v>13066.330000000002</v>
      </c>
      <c r="F117" s="292">
        <f t="shared" si="150"/>
        <v>23800.303762511568</v>
      </c>
      <c r="G117" s="293">
        <f t="shared" si="133"/>
        <v>68568.355957397478</v>
      </c>
      <c r="H117" s="293">
        <f t="shared" si="134"/>
        <v>71881.46081846804</v>
      </c>
      <c r="I117" s="293">
        <f t="shared" si="135"/>
        <v>48334.787521174512</v>
      </c>
      <c r="J117" s="293">
        <f t="shared" si="142"/>
        <v>70424.609999999986</v>
      </c>
      <c r="K117" s="294">
        <f t="shared" si="143"/>
        <v>71157.572295786827</v>
      </c>
      <c r="L117" s="287">
        <f t="shared" si="136"/>
        <v>0.52381537902222874</v>
      </c>
      <c r="M117" s="288">
        <f t="shared" si="137"/>
        <v>-0.50328928638260706</v>
      </c>
      <c r="N117" s="288">
        <f t="shared" si="138"/>
        <v>0.73779349367647018</v>
      </c>
      <c r="O117" s="288">
        <f t="shared" ref="O117:O119" si="151">(F117-E117)/E117</f>
        <v>0.82149875003245476</v>
      </c>
      <c r="P117" s="287">
        <f t="shared" si="140"/>
        <v>4.8318277648789515E-2</v>
      </c>
      <c r="Q117" s="288">
        <f t="shared" si="129"/>
        <v>-0.32757644362235655</v>
      </c>
      <c r="R117" s="288">
        <f t="shared" si="130"/>
        <v>0.45701705979670149</v>
      </c>
      <c r="S117" s="289">
        <f t="shared" si="131"/>
        <v>1.0407757966807932E-2</v>
      </c>
    </row>
    <row r="118" spans="1:19" x14ac:dyDescent="0.25">
      <c r="A118" s="279" t="s">
        <v>21</v>
      </c>
      <c r="B118" s="290">
        <f t="shared" ref="B118:F118" si="152">SUM(B102,B87,B72,B57,B42,B27,B12)</f>
        <v>7130.8325070843048</v>
      </c>
      <c r="C118" s="291">
        <f t="shared" si="152"/>
        <v>5683.5068877824051</v>
      </c>
      <c r="D118" s="291">
        <f t="shared" si="152"/>
        <v>3034.4255709496556</v>
      </c>
      <c r="E118" s="291">
        <f t="shared" si="152"/>
        <v>6239.6900000000005</v>
      </c>
      <c r="F118" s="292">
        <f t="shared" si="152"/>
        <v>22900.862204434037</v>
      </c>
      <c r="G118" s="293">
        <f t="shared" si="133"/>
        <v>75699.188464481776</v>
      </c>
      <c r="H118" s="293">
        <f t="shared" si="134"/>
        <v>77564.967706250449</v>
      </c>
      <c r="I118" s="293">
        <f t="shared" si="135"/>
        <v>51369.21309212417</v>
      </c>
      <c r="J118" s="293">
        <f t="shared" si="142"/>
        <v>76664.299999999988</v>
      </c>
      <c r="K118" s="294">
        <f t="shared" si="143"/>
        <v>94058.434500220872</v>
      </c>
      <c r="L118" s="287">
        <f t="shared" si="136"/>
        <v>-0.20296727175459775</v>
      </c>
      <c r="M118" s="288">
        <f t="shared" si="137"/>
        <v>-0.46609978119800782</v>
      </c>
      <c r="N118" s="288">
        <f t="shared" si="138"/>
        <v>1.0563002301774116</v>
      </c>
      <c r="O118" s="288">
        <f t="shared" si="151"/>
        <v>2.6701923019307103</v>
      </c>
      <c r="P118" s="287">
        <f t="shared" si="140"/>
        <v>2.464728195394195E-2</v>
      </c>
      <c r="Q118" s="288">
        <f t="shared" si="129"/>
        <v>-0.33772662309785678</v>
      </c>
      <c r="R118" s="288">
        <f t="shared" si="130"/>
        <v>0.49241725510788509</v>
      </c>
      <c r="S118" s="289">
        <f t="shared" si="131"/>
        <v>0.22688701912390624</v>
      </c>
    </row>
    <row r="119" spans="1:19" ht="15.75" thickBot="1" x14ac:dyDescent="0.3">
      <c r="A119" s="279" t="s">
        <v>22</v>
      </c>
      <c r="B119" s="298">
        <f t="shared" ref="B119:F119" si="153">SUM(B103,B88,B73,B58,B43,B28,B13)</f>
        <v>4615.8284032053452</v>
      </c>
      <c r="C119" s="299">
        <f t="shared" si="153"/>
        <v>1655.7790040036762</v>
      </c>
      <c r="D119" s="299">
        <f t="shared" si="153"/>
        <v>1163.2937544142019</v>
      </c>
      <c r="E119" s="299">
        <f t="shared" si="153"/>
        <v>2341.64</v>
      </c>
      <c r="F119" s="300">
        <f t="shared" si="153"/>
        <v>13193.085849826446</v>
      </c>
      <c r="G119" s="301">
        <f t="shared" si="133"/>
        <v>80315.016867687125</v>
      </c>
      <c r="H119" s="301">
        <f t="shared" si="134"/>
        <v>79220.746710254127</v>
      </c>
      <c r="I119" s="301">
        <f t="shared" si="135"/>
        <v>52532.506846538374</v>
      </c>
      <c r="J119" s="301">
        <f t="shared" si="142"/>
        <v>79005.939999999988</v>
      </c>
      <c r="K119" s="302">
        <f t="shared" si="143"/>
        <v>107251.52035004731</v>
      </c>
      <c r="L119" s="303">
        <f t="shared" si="136"/>
        <v>-0.64128237461040316</v>
      </c>
      <c r="M119" s="304">
        <f t="shared" si="137"/>
        <v>-0.29743416748167734</v>
      </c>
      <c r="N119" s="304">
        <f t="shared" si="138"/>
        <v>1.0129395443880604</v>
      </c>
      <c r="O119" s="304">
        <f t="shared" si="151"/>
        <v>4.6341221749826822</v>
      </c>
      <c r="P119" s="303">
        <f t="shared" si="140"/>
        <v>-1.3624726733678276E-2</v>
      </c>
      <c r="Q119" s="304">
        <f t="shared" si="129"/>
        <v>-0.33688447751353112</v>
      </c>
      <c r="R119" s="304">
        <f t="shared" si="130"/>
        <v>0.50394383863685877</v>
      </c>
      <c r="S119" s="305">
        <f t="shared" si="131"/>
        <v>0.35751211048241854</v>
      </c>
    </row>
    <row r="120" spans="1:19" ht="15.75" thickBot="1" x14ac:dyDescent="0.3">
      <c r="A120" s="306" t="s">
        <v>66</v>
      </c>
      <c r="B120" s="307">
        <f>SUM(B108:B119)</f>
        <v>80315.016867687125</v>
      </c>
      <c r="C120" s="307">
        <f t="shared" ref="C120" si="154">SUM(C108:C119)</f>
        <v>79220.746710254127</v>
      </c>
      <c r="D120" s="307">
        <f t="shared" ref="D120" si="155">SUM(D108:D119)</f>
        <v>52532.506846538374</v>
      </c>
      <c r="E120" s="307">
        <f t="shared" ref="E120" si="156">SUM(E108:E119)</f>
        <v>79005.939999999988</v>
      </c>
      <c r="F120" s="307">
        <f t="shared" ref="F120" si="157">SUM(F108:F119)</f>
        <v>107251.52035004731</v>
      </c>
      <c r="G120" s="308"/>
      <c r="H120" s="308"/>
      <c r="I120" s="309"/>
      <c r="J120" s="309"/>
      <c r="K120" s="309"/>
      <c r="L120" s="310"/>
      <c r="M120" s="310"/>
      <c r="N120" s="310"/>
      <c r="O120" s="310"/>
      <c r="P120" s="310"/>
      <c r="Q120" s="310"/>
      <c r="R120" s="310"/>
      <c r="S120" s="311"/>
    </row>
    <row r="123" spans="1:19" ht="21" x14ac:dyDescent="0.35">
      <c r="A123" s="316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zoomScale="90" zoomScaleNormal="90" workbookViewId="0">
      <selection activeCell="J90" sqref="J90"/>
    </sheetView>
  </sheetViews>
  <sheetFormatPr defaultRowHeight="15" x14ac:dyDescent="0.25"/>
  <cols>
    <col min="1" max="1" width="25.28515625" customWidth="1"/>
    <col min="2" max="5" width="10.7109375" bestFit="1" customWidth="1"/>
    <col min="6" max="6" width="10.42578125" bestFit="1" customWidth="1"/>
    <col min="8" max="8" width="9.28515625" bestFit="1" customWidth="1"/>
    <col min="9" max="9" width="10.42578125" bestFit="1" customWidth="1"/>
    <col min="11" max="11" width="12.85546875" bestFit="1" customWidth="1"/>
  </cols>
  <sheetData>
    <row r="1" spans="1:11" ht="15.75" thickBot="1" x14ac:dyDescent="0.3">
      <c r="A1" s="329" t="s">
        <v>49</v>
      </c>
      <c r="B1" s="4" t="s">
        <v>29</v>
      </c>
      <c r="C1" s="5" t="s">
        <v>30</v>
      </c>
      <c r="D1" s="5" t="s">
        <v>39</v>
      </c>
      <c r="E1" s="5" t="s">
        <v>32</v>
      </c>
      <c r="F1" s="5" t="s">
        <v>31</v>
      </c>
      <c r="G1" s="5" t="s">
        <v>34</v>
      </c>
      <c r="H1" s="5" t="s">
        <v>33</v>
      </c>
      <c r="I1" s="329" t="s">
        <v>41</v>
      </c>
    </row>
    <row r="2" spans="1:11" x14ac:dyDescent="0.25">
      <c r="A2" s="326" t="s">
        <v>11</v>
      </c>
      <c r="B2" s="42">
        <f>'Fig 2. AMZ_AreaqueimadaTipo'!F2</f>
        <v>329.34870916417987</v>
      </c>
      <c r="C2" s="14">
        <f>'Fig 2. AMZ_AreaqueimadaTipo'!F17</f>
        <v>10.49546477078</v>
      </c>
      <c r="D2" s="14">
        <f>'Fig 2. AMZ_AreaqueimadaTipo'!F32</f>
        <v>1262.9575609394792</v>
      </c>
      <c r="E2" s="14">
        <f>'Fig 2. AMZ_AreaqueimadaTipo'!F47</f>
        <v>39.717678549568902</v>
      </c>
      <c r="F2" s="14">
        <f>'Fig 2. AMZ_AreaqueimadaTipo'!F62</f>
        <v>918.11123259420003</v>
      </c>
      <c r="G2" s="14">
        <f>'Fig 2. AMZ_AreaqueimadaTipo'!F77</f>
        <v>0</v>
      </c>
      <c r="H2" s="14">
        <f>'Fig 2. AMZ_AreaqueimadaTipo'!F92</f>
        <v>5.2310612616999999</v>
      </c>
      <c r="I2" s="331">
        <f>SUM(B2:H2)</f>
        <v>2565.8617072799079</v>
      </c>
      <c r="K2" s="40"/>
    </row>
    <row r="3" spans="1:11" x14ac:dyDescent="0.25">
      <c r="A3" s="327" t="s">
        <v>12</v>
      </c>
      <c r="B3" s="10">
        <f>'Fig 2. AMZ_AreaqueimadaTipo'!F3</f>
        <v>291.07534984169502</v>
      </c>
      <c r="C3" s="11">
        <f>'Fig 2. AMZ_AreaqueimadaTipo'!F18</f>
        <v>9.2191470872099899</v>
      </c>
      <c r="D3" s="11">
        <f>'Fig 2. AMZ_AreaqueimadaTipo'!F33</f>
        <v>1020.1449808320881</v>
      </c>
      <c r="E3" s="11">
        <f>'Fig 2. AMZ_AreaqueimadaTipo'!F48</f>
        <v>19.393418268357891</v>
      </c>
      <c r="F3" s="11">
        <f>'Fig 2. AMZ_AreaqueimadaTipo'!F63</f>
        <v>336.22893899564002</v>
      </c>
      <c r="G3" s="11">
        <f>'Fig 2. AMZ_AreaqueimadaTipo'!F78</f>
        <v>0</v>
      </c>
      <c r="H3" s="11">
        <f>'Fig 2. AMZ_AreaqueimadaTipo'!F93</f>
        <v>8.055342242819</v>
      </c>
      <c r="I3" s="332">
        <f t="shared" ref="I3:I13" si="0">SUM(B3:H3)</f>
        <v>1684.1171772678101</v>
      </c>
      <c r="K3" s="40"/>
    </row>
    <row r="4" spans="1:11" x14ac:dyDescent="0.25">
      <c r="A4" s="327" t="s">
        <v>13</v>
      </c>
      <c r="B4" s="10">
        <f>'Fig 2. AMZ_AreaqueimadaTipo'!F4</f>
        <v>146.94251468425</v>
      </c>
      <c r="C4" s="11">
        <f>'Fig 2. AMZ_AreaqueimadaTipo'!F19</f>
        <v>0.85402462683199898</v>
      </c>
      <c r="D4" s="11">
        <f>'Fig 2. AMZ_AreaqueimadaTipo'!F34</f>
        <v>2595.7570104073602</v>
      </c>
      <c r="E4" s="11">
        <f>'Fig 2. AMZ_AreaqueimadaTipo'!F49</f>
        <v>33.684919302715997</v>
      </c>
      <c r="F4" s="11">
        <f>'Fig 2. AMZ_AreaqueimadaTipo'!F64</f>
        <v>221.96063285899999</v>
      </c>
      <c r="G4" s="11">
        <f>'Fig 2. AMZ_AreaqueimadaTipo'!F79</f>
        <v>0</v>
      </c>
      <c r="H4" s="11">
        <f>'Fig 2. AMZ_AreaqueimadaTipo'!F94</f>
        <v>20.978775345069899</v>
      </c>
      <c r="I4" s="332">
        <f t="shared" si="0"/>
        <v>3020.1778772252283</v>
      </c>
      <c r="K4" s="40"/>
    </row>
    <row r="5" spans="1:11" x14ac:dyDescent="0.25">
      <c r="A5" s="327" t="s">
        <v>14</v>
      </c>
      <c r="B5" s="10">
        <f>'Fig 2. AMZ_AreaqueimadaTipo'!F5</f>
        <v>140.71070693498399</v>
      </c>
      <c r="C5" s="11">
        <f>'Fig 2. AMZ_AreaqueimadaTipo'!F20</f>
        <v>3.3405640817400002</v>
      </c>
      <c r="D5" s="11">
        <f>'Fig 2. AMZ_AreaqueimadaTipo'!F35</f>
        <v>4231.956905168</v>
      </c>
      <c r="E5" s="11">
        <f>'Fig 2. AMZ_AreaqueimadaTipo'!F50</f>
        <v>42.34731391927</v>
      </c>
      <c r="F5" s="11">
        <f>'Fig 2. AMZ_AreaqueimadaTipo'!F65</f>
        <v>266.46501710579997</v>
      </c>
      <c r="G5" s="11">
        <f>'Fig 2. AMZ_AreaqueimadaTipo'!F80</f>
        <v>0</v>
      </c>
      <c r="H5" s="11">
        <f>'Fig 2. AMZ_AreaqueimadaTipo'!F95</f>
        <v>15.743976356231</v>
      </c>
      <c r="I5" s="332">
        <f t="shared" si="0"/>
        <v>4700.564483566025</v>
      </c>
      <c r="K5" s="40"/>
    </row>
    <row r="6" spans="1:11" x14ac:dyDescent="0.25">
      <c r="A6" s="327" t="s">
        <v>15</v>
      </c>
      <c r="B6" s="10">
        <f>'Fig 2. AMZ_AreaqueimadaTipo'!F6</f>
        <v>61.586312256569897</v>
      </c>
      <c r="C6" s="11">
        <f>'Fig 2. AMZ_AreaqueimadaTipo'!F21</f>
        <v>9.0255926883399997</v>
      </c>
      <c r="D6" s="11">
        <f>'Fig 2. AMZ_AreaqueimadaTipo'!F36</f>
        <v>168.60641206392199</v>
      </c>
      <c r="E6" s="11">
        <f>'Fig 2. AMZ_AreaqueimadaTipo'!F51</f>
        <v>22.081244788595988</v>
      </c>
      <c r="F6" s="11">
        <f>'Fig 2. AMZ_AreaqueimadaTipo'!F66</f>
        <v>192.78637815329901</v>
      </c>
      <c r="G6" s="11">
        <f>'Fig 2. AMZ_AreaqueimadaTipo'!F81</f>
        <v>0</v>
      </c>
      <c r="H6" s="11">
        <f>'Fig 2. AMZ_AreaqueimadaTipo'!F96</f>
        <v>1.5053197646259999</v>
      </c>
      <c r="I6" s="332">
        <f t="shared" si="0"/>
        <v>455.59125971535292</v>
      </c>
      <c r="K6" s="40"/>
    </row>
    <row r="7" spans="1:11" x14ac:dyDescent="0.25">
      <c r="A7" s="327" t="s">
        <v>16</v>
      </c>
      <c r="B7" s="10">
        <f>'Fig 2. AMZ_AreaqueimadaTipo'!F7</f>
        <v>136.71279200953998</v>
      </c>
      <c r="C7" s="11">
        <f>'Fig 2. AMZ_AreaqueimadaTipo'!F22</f>
        <v>55.289046316592902</v>
      </c>
      <c r="D7" s="11">
        <f>'Fig 2. AMZ_AreaqueimadaTipo'!F37</f>
        <v>439.69465529587001</v>
      </c>
      <c r="E7" s="11">
        <f>'Fig 2. AMZ_AreaqueimadaTipo'!F52</f>
        <v>24.951708370190001</v>
      </c>
      <c r="F7" s="11">
        <f>'Fig 2. AMZ_AreaqueimadaTipo'!F67</f>
        <v>316.35495492759998</v>
      </c>
      <c r="G7" s="11">
        <f>'Fig 2. AMZ_AreaqueimadaTipo'!F82</f>
        <v>0</v>
      </c>
      <c r="H7" s="11">
        <f>'Fig 2. AMZ_AreaqueimadaTipo'!F97</f>
        <v>47.763902989839998</v>
      </c>
      <c r="I7" s="332">
        <f t="shared" si="0"/>
        <v>1020.7670599096328</v>
      </c>
      <c r="K7" s="40"/>
    </row>
    <row r="8" spans="1:11" x14ac:dyDescent="0.25">
      <c r="A8" s="327" t="s">
        <v>17</v>
      </c>
      <c r="B8" s="10">
        <f>'Fig 2. AMZ_AreaqueimadaTipo'!F8</f>
        <v>514.73776674501096</v>
      </c>
      <c r="C8" s="11">
        <f>'Fig 2. AMZ_AreaqueimadaTipo'!F23</f>
        <v>62.695050195305903</v>
      </c>
      <c r="D8" s="11">
        <f>'Fig 2. AMZ_AreaqueimadaTipo'!F38</f>
        <v>284.6941378825</v>
      </c>
      <c r="E8" s="11">
        <f>'Fig 2. AMZ_AreaqueimadaTipo'!F53</f>
        <v>56.518661995280908</v>
      </c>
      <c r="F8" s="11">
        <f>'Fig 2. AMZ_AreaqueimadaTipo'!F68</f>
        <v>985.75738319919901</v>
      </c>
      <c r="G8" s="11">
        <f>'Fig 2. AMZ_AreaqueimadaTipo'!F83</f>
        <v>0</v>
      </c>
      <c r="H8" s="11">
        <f>'Fig 2. AMZ_AreaqueimadaTipo'!F98</f>
        <v>35.854832750200003</v>
      </c>
      <c r="I8" s="332">
        <f t="shared" si="0"/>
        <v>1940.2578327674971</v>
      </c>
      <c r="K8" s="40"/>
    </row>
    <row r="9" spans="1:11" x14ac:dyDescent="0.25">
      <c r="A9" s="327" t="s">
        <v>18</v>
      </c>
      <c r="B9" s="10">
        <f>'Fig 2. AMZ_AreaqueimadaTipo'!F9</f>
        <v>2609.9159441780307</v>
      </c>
      <c r="C9" s="11">
        <f>'Fig 2. AMZ_AreaqueimadaTipo'!F24</f>
        <v>346.4222765252</v>
      </c>
      <c r="D9" s="11">
        <f>'Fig 2. AMZ_AreaqueimadaTipo'!F39</f>
        <v>1901.5100776639902</v>
      </c>
      <c r="E9" s="11">
        <f>'Fig 2. AMZ_AreaqueimadaTipo'!F54</f>
        <v>422.28716691310888</v>
      </c>
      <c r="F9" s="11">
        <f>'Fig 2. AMZ_AreaqueimadaTipo'!F69</f>
        <v>7640.5607150769902</v>
      </c>
      <c r="G9" s="11">
        <f>'Fig 2. AMZ_AreaqueimadaTipo'!F84</f>
        <v>0</v>
      </c>
      <c r="H9" s="11">
        <f>'Fig 2. AMZ_AreaqueimadaTipo'!F99</f>
        <v>225.848341737092</v>
      </c>
      <c r="I9" s="332">
        <f t="shared" si="0"/>
        <v>13146.544522094413</v>
      </c>
      <c r="K9" s="40"/>
    </row>
    <row r="10" spans="1:11" x14ac:dyDescent="0.25">
      <c r="A10" s="327" t="s">
        <v>19</v>
      </c>
      <c r="B10" s="10">
        <f>'Fig 2. AMZ_AreaqueimadaTipo'!F10</f>
        <v>2723.9276208974502</v>
      </c>
      <c r="C10" s="11">
        <f>'Fig 2. AMZ_AreaqueimadaTipo'!F25</f>
        <v>337.210894263699</v>
      </c>
      <c r="D10" s="11">
        <f>'Fig 2. AMZ_AreaqueimadaTipo'!F40</f>
        <v>5071.8651820899904</v>
      </c>
      <c r="E10" s="11">
        <f>'Fig 2. AMZ_AreaqueimadaTipo'!F55</f>
        <v>262.58548346328996</v>
      </c>
      <c r="F10" s="11">
        <f>'Fig 2. AMZ_AreaqueimadaTipo'!F70</f>
        <v>10099.918189771999</v>
      </c>
      <c r="G10" s="11">
        <f>'Fig 2. AMZ_AreaqueimadaTipo'!F85</f>
        <v>0</v>
      </c>
      <c r="H10" s="11">
        <f>'Fig 2. AMZ_AreaqueimadaTipo'!F100</f>
        <v>327.87924296297001</v>
      </c>
      <c r="I10" s="332">
        <f t="shared" si="0"/>
        <v>18823.386613449395</v>
      </c>
      <c r="K10" s="40"/>
    </row>
    <row r="11" spans="1:11" x14ac:dyDescent="0.25">
      <c r="A11" s="327" t="s">
        <v>20</v>
      </c>
      <c r="B11" s="10">
        <f>'Fig 2. AMZ_AreaqueimadaTipo'!F11</f>
        <v>6482.6363315928102</v>
      </c>
      <c r="C11" s="11">
        <f>'Fig 2. AMZ_AreaqueimadaTipo'!F26</f>
        <v>378.12060735569997</v>
      </c>
      <c r="D11" s="11">
        <f>'Fig 2. AMZ_AreaqueimadaTipo'!F41</f>
        <v>7043.4680313899898</v>
      </c>
      <c r="E11" s="11">
        <f>'Fig 2. AMZ_AreaqueimadaTipo'!F56</f>
        <v>278.789904936357</v>
      </c>
      <c r="F11" s="11">
        <f>'Fig 2. AMZ_AreaqueimadaTipo'!F71</f>
        <v>9511.3153198529999</v>
      </c>
      <c r="G11" s="11">
        <f>'Fig 2. AMZ_AreaqueimadaTipo'!F86</f>
        <v>0</v>
      </c>
      <c r="H11" s="11">
        <f>'Fig 2. AMZ_AreaqueimadaTipo'!F101</f>
        <v>105.97356738371199</v>
      </c>
      <c r="I11" s="332">
        <f t="shared" si="0"/>
        <v>23800.303762511568</v>
      </c>
      <c r="K11" s="40"/>
    </row>
    <row r="12" spans="1:11" x14ac:dyDescent="0.25">
      <c r="A12" s="327" t="s">
        <v>21</v>
      </c>
      <c r="B12" s="10">
        <f>'Fig 2. AMZ_AreaqueimadaTipo'!F12</f>
        <v>7845.3431069645994</v>
      </c>
      <c r="C12" s="11">
        <f>'Fig 2. AMZ_AreaqueimadaTipo'!F27</f>
        <v>212.64100953399901</v>
      </c>
      <c r="D12" s="11">
        <f>'Fig 2. AMZ_AreaqueimadaTipo'!F42</f>
        <v>5744.21959362499</v>
      </c>
      <c r="E12" s="11">
        <f>'Fig 2. AMZ_AreaqueimadaTipo'!F57</f>
        <v>134.55077603034698</v>
      </c>
      <c r="F12" s="11">
        <f>'Fig 2. AMZ_AreaqueimadaTipo'!F72</f>
        <v>8778.7338459399998</v>
      </c>
      <c r="G12" s="11">
        <f>'Fig 2. AMZ_AreaqueimadaTipo'!F87</f>
        <v>0</v>
      </c>
      <c r="H12" s="11">
        <f>'Fig 2. AMZ_AreaqueimadaTipo'!F102</f>
        <v>185.373872340102</v>
      </c>
      <c r="I12" s="332">
        <f t="shared" si="0"/>
        <v>22900.862204434034</v>
      </c>
      <c r="K12" s="40"/>
    </row>
    <row r="13" spans="1:11" ht="15.75" thickBot="1" x14ac:dyDescent="0.3">
      <c r="A13" s="328" t="s">
        <v>22</v>
      </c>
      <c r="B13" s="29">
        <f>'Fig 2. AMZ_AreaqueimadaTipo'!F13</f>
        <v>4595.1371527635201</v>
      </c>
      <c r="C13" s="30">
        <f>'Fig 2. AMZ_AreaqueimadaTipo'!F28</f>
        <v>62.214281860599897</v>
      </c>
      <c r="D13" s="30">
        <f>'Fig 2. AMZ_AreaqueimadaTipo'!F43</f>
        <v>3711.2314050929799</v>
      </c>
      <c r="E13" s="30">
        <f>'Fig 2. AMZ_AreaqueimadaTipo'!F58</f>
        <v>88.296458321115992</v>
      </c>
      <c r="F13" s="30">
        <f>'Fig 2. AMZ_AreaqueimadaTipo'!F73</f>
        <v>4696.4492615399904</v>
      </c>
      <c r="G13" s="30">
        <f>'Fig 2. AMZ_AreaqueimadaTipo'!F88</f>
        <v>0</v>
      </c>
      <c r="H13" s="30">
        <f>'Fig 2. AMZ_AreaqueimadaTipo'!F103</f>
        <v>39.757290248239002</v>
      </c>
      <c r="I13" s="333">
        <f t="shared" si="0"/>
        <v>13193.085849826444</v>
      </c>
      <c r="K13" s="40"/>
    </row>
    <row r="14" spans="1:11" ht="15.75" thickBot="1" x14ac:dyDescent="0.3">
      <c r="A14" s="330" t="s">
        <v>66</v>
      </c>
      <c r="B14" s="54">
        <f>SUM(B2:B13)</f>
        <v>25878.074308032643</v>
      </c>
      <c r="C14" s="55">
        <f t="shared" ref="C14:H14" si="1">SUM(C2:C13)</f>
        <v>1487.5279593059988</v>
      </c>
      <c r="D14" s="55">
        <f t="shared" si="1"/>
        <v>33476.105952451158</v>
      </c>
      <c r="E14" s="55">
        <f t="shared" si="1"/>
        <v>1425.2047348581984</v>
      </c>
      <c r="F14" s="55">
        <f t="shared" si="1"/>
        <v>43964.641870016712</v>
      </c>
      <c r="G14" s="55">
        <f t="shared" si="1"/>
        <v>0</v>
      </c>
      <c r="H14" s="55">
        <f t="shared" si="1"/>
        <v>1019.9655253826008</v>
      </c>
      <c r="I14" s="334">
        <f>SUM(B14:H14)</f>
        <v>107251.52035004731</v>
      </c>
      <c r="K14" s="69"/>
    </row>
    <row r="15" spans="1:11" x14ac:dyDescent="0.25">
      <c r="B15" s="39">
        <f>B14/$I$14</f>
        <v>0.24128398575210711</v>
      </c>
      <c r="C15" s="39">
        <f t="shared" ref="C15:I15" si="2">C14/$I$14</f>
        <v>1.386952795122165E-2</v>
      </c>
      <c r="D15" s="39">
        <f t="shared" si="2"/>
        <v>0.31212709939394712</v>
      </c>
      <c r="E15" s="39">
        <f t="shared" si="2"/>
        <v>1.3288433862817216E-2</v>
      </c>
      <c r="F15" s="39">
        <f t="shared" si="2"/>
        <v>0.40992091978300166</v>
      </c>
      <c r="G15" s="39">
        <f t="shared" si="2"/>
        <v>0</v>
      </c>
      <c r="H15" s="39">
        <f t="shared" si="2"/>
        <v>9.5100332569052568E-3</v>
      </c>
      <c r="I15" s="39">
        <f t="shared" si="2"/>
        <v>1</v>
      </c>
    </row>
    <row r="17" spans="1:10" ht="15.75" thickBot="1" x14ac:dyDescent="0.3"/>
    <row r="18" spans="1:10" ht="15.75" thickBot="1" x14ac:dyDescent="0.3">
      <c r="A18" s="329" t="s">
        <v>48</v>
      </c>
      <c r="B18" s="4" t="s">
        <v>29</v>
      </c>
      <c r="C18" s="5" t="s">
        <v>30</v>
      </c>
      <c r="D18" s="5" t="s">
        <v>39</v>
      </c>
      <c r="E18" s="5" t="s">
        <v>32</v>
      </c>
      <c r="F18" s="5" t="s">
        <v>31</v>
      </c>
      <c r="G18" s="5" t="s">
        <v>34</v>
      </c>
      <c r="H18" s="5" t="s">
        <v>33</v>
      </c>
      <c r="I18" s="329" t="s">
        <v>41</v>
      </c>
    </row>
    <row r="19" spans="1:10" x14ac:dyDescent="0.25">
      <c r="A19" s="326" t="s">
        <v>11</v>
      </c>
      <c r="B19" s="42">
        <f>'Fig 2. AMZ_AreaqueimadaTipo'!E2</f>
        <v>98.829999999999984</v>
      </c>
      <c r="C19" s="14">
        <f>'Fig 2. AMZ_AreaqueimadaTipo'!E17</f>
        <v>25.82</v>
      </c>
      <c r="D19" s="14">
        <f>'Fig 2. AMZ_AreaqueimadaTipo'!E32</f>
        <v>2414.5</v>
      </c>
      <c r="E19" s="14">
        <f>'Fig 2. AMZ_AreaqueimadaTipo'!E47</f>
        <v>82.95</v>
      </c>
      <c r="F19" s="14">
        <f>'Fig 2. AMZ_AreaqueimadaTipo'!E62</f>
        <v>745.56</v>
      </c>
      <c r="G19" s="14">
        <f>'Fig 2. AMZ_AreaqueimadaTipo'!E77</f>
        <v>0</v>
      </c>
      <c r="H19" s="14">
        <f>'Fig 2. AMZ_AreaqueimadaTipo'!E92</f>
        <v>5.67</v>
      </c>
      <c r="I19" s="335">
        <f t="shared" ref="I19:I30" si="3">SUM(B19:H19)</f>
        <v>3373.33</v>
      </c>
    </row>
    <row r="20" spans="1:10" x14ac:dyDescent="0.25">
      <c r="A20" s="327" t="s">
        <v>12</v>
      </c>
      <c r="B20" s="10">
        <f>'Fig 2. AMZ_AreaqueimadaTipo'!E3</f>
        <v>175.48</v>
      </c>
      <c r="C20" s="11">
        <f>'Fig 2. AMZ_AreaqueimadaTipo'!E18</f>
        <v>38.1</v>
      </c>
      <c r="D20" s="11">
        <f>'Fig 2. AMZ_AreaqueimadaTipo'!E33</f>
        <v>1928.0500000000002</v>
      </c>
      <c r="E20" s="11">
        <f>'Fig 2. AMZ_AreaqueimadaTipo'!E48</f>
        <v>211.37</v>
      </c>
      <c r="F20" s="11">
        <f>'Fig 2. AMZ_AreaqueimadaTipo'!E63</f>
        <v>241.43</v>
      </c>
      <c r="G20" s="11">
        <f>'Fig 2. AMZ_AreaqueimadaTipo'!E78</f>
        <v>0</v>
      </c>
      <c r="H20" s="11">
        <f>'Fig 2. AMZ_AreaqueimadaTipo'!E93</f>
        <v>4.1900000000000004</v>
      </c>
      <c r="I20" s="336">
        <f t="shared" si="3"/>
        <v>2598.62</v>
      </c>
    </row>
    <row r="21" spans="1:10" x14ac:dyDescent="0.25">
      <c r="A21" s="327" t="s">
        <v>13</v>
      </c>
      <c r="B21" s="10">
        <f>'Fig 2. AMZ_AreaqueimadaTipo'!E4</f>
        <v>73.149999999999991</v>
      </c>
      <c r="C21" s="11">
        <f>'Fig 2. AMZ_AreaqueimadaTipo'!E19</f>
        <v>3.8</v>
      </c>
      <c r="D21" s="11">
        <f>'Fig 2. AMZ_AreaqueimadaTipo'!E34</f>
        <v>443.87</v>
      </c>
      <c r="E21" s="11">
        <f>'Fig 2. AMZ_AreaqueimadaTipo'!E49</f>
        <v>174.93</v>
      </c>
      <c r="F21" s="11">
        <f>'Fig 2. AMZ_AreaqueimadaTipo'!E64</f>
        <v>151.41999999999999</v>
      </c>
      <c r="G21" s="11">
        <f>'Fig 2. AMZ_AreaqueimadaTipo'!E79</f>
        <v>0</v>
      </c>
      <c r="H21" s="11">
        <f>'Fig 2. AMZ_AreaqueimadaTipo'!E94</f>
        <v>0.83</v>
      </c>
      <c r="I21" s="336">
        <f t="shared" si="3"/>
        <v>848</v>
      </c>
    </row>
    <row r="22" spans="1:10" x14ac:dyDescent="0.25">
      <c r="A22" s="327" t="s">
        <v>14</v>
      </c>
      <c r="B22" s="10">
        <f>'Fig 2. AMZ_AreaqueimadaTipo'!E5</f>
        <v>90.9</v>
      </c>
      <c r="C22" s="11">
        <f>'Fig 2. AMZ_AreaqueimadaTipo'!E20</f>
        <v>46.83</v>
      </c>
      <c r="D22" s="11">
        <f>'Fig 2. AMZ_AreaqueimadaTipo'!E35</f>
        <v>73.509999999999991</v>
      </c>
      <c r="E22" s="11">
        <f>'Fig 2. AMZ_AreaqueimadaTipo'!E50</f>
        <v>71.2</v>
      </c>
      <c r="F22" s="11">
        <f>'Fig 2. AMZ_AreaqueimadaTipo'!E65</f>
        <v>178.35</v>
      </c>
      <c r="G22" s="11">
        <f>'Fig 2. AMZ_AreaqueimadaTipo'!E80</f>
        <v>0</v>
      </c>
      <c r="H22" s="11">
        <f>'Fig 2. AMZ_AreaqueimadaTipo'!E95</f>
        <v>5.07</v>
      </c>
      <c r="I22" s="336">
        <f t="shared" si="3"/>
        <v>465.85999999999996</v>
      </c>
    </row>
    <row r="23" spans="1:10" x14ac:dyDescent="0.25">
      <c r="A23" s="327" t="s">
        <v>15</v>
      </c>
      <c r="B23" s="10">
        <f>'Fig 2. AMZ_AreaqueimadaTipo'!E6</f>
        <v>151.78</v>
      </c>
      <c r="C23" s="11">
        <f>'Fig 2. AMZ_AreaqueimadaTipo'!E21</f>
        <v>88.04</v>
      </c>
      <c r="D23" s="11">
        <f>'Fig 2. AMZ_AreaqueimadaTipo'!E36</f>
        <v>400.55</v>
      </c>
      <c r="E23" s="11">
        <f>'Fig 2. AMZ_AreaqueimadaTipo'!E51</f>
        <v>224.79</v>
      </c>
      <c r="F23" s="11">
        <f>'Fig 2. AMZ_AreaqueimadaTipo'!E66</f>
        <v>719.03</v>
      </c>
      <c r="G23" s="11">
        <f>'Fig 2. AMZ_AreaqueimadaTipo'!E81</f>
        <v>0</v>
      </c>
      <c r="H23" s="11">
        <f>'Fig 2. AMZ_AreaqueimadaTipo'!E96</f>
        <v>29.77</v>
      </c>
      <c r="I23" s="336">
        <f t="shared" si="3"/>
        <v>1613.96</v>
      </c>
    </row>
    <row r="24" spans="1:10" x14ac:dyDescent="0.25">
      <c r="A24" s="327" t="s">
        <v>16</v>
      </c>
      <c r="B24" s="10">
        <f>'Fig 2. AMZ_AreaqueimadaTipo'!E7</f>
        <v>230.25</v>
      </c>
      <c r="C24" s="11">
        <f>'Fig 2. AMZ_AreaqueimadaTipo'!E22</f>
        <v>171.86</v>
      </c>
      <c r="D24" s="11">
        <f>'Fig 2. AMZ_AreaqueimadaTipo'!E37</f>
        <v>395.39</v>
      </c>
      <c r="E24" s="11">
        <f>'Fig 2. AMZ_AreaqueimadaTipo'!E52</f>
        <v>1069.0900000000001</v>
      </c>
      <c r="F24" s="11">
        <f>'Fig 2. AMZ_AreaqueimadaTipo'!E67</f>
        <v>1320.51</v>
      </c>
      <c r="G24" s="11">
        <f>'Fig 2. AMZ_AreaqueimadaTipo'!E82</f>
        <v>0</v>
      </c>
      <c r="H24" s="11">
        <f>'Fig 2. AMZ_AreaqueimadaTipo'!E97</f>
        <v>46.21</v>
      </c>
      <c r="I24" s="336">
        <f t="shared" si="3"/>
        <v>3233.3100000000004</v>
      </c>
    </row>
    <row r="25" spans="1:10" x14ac:dyDescent="0.25">
      <c r="A25" s="327" t="s">
        <v>17</v>
      </c>
      <c r="B25" s="10">
        <f>'Fig 2. AMZ_AreaqueimadaTipo'!E8</f>
        <v>53.75</v>
      </c>
      <c r="C25" s="11">
        <f>'Fig 2. AMZ_AreaqueimadaTipo'!E23</f>
        <v>141.69</v>
      </c>
      <c r="D25" s="11">
        <f>'Fig 2. AMZ_AreaqueimadaTipo'!E38</f>
        <v>593.91</v>
      </c>
      <c r="E25" s="11">
        <f>'Fig 2. AMZ_AreaqueimadaTipo'!E53</f>
        <v>134.54000000000002</v>
      </c>
      <c r="F25" s="11">
        <f>'Fig 2. AMZ_AreaqueimadaTipo'!E68</f>
        <v>1266.24</v>
      </c>
      <c r="G25" s="11">
        <f>'Fig 2. AMZ_AreaqueimadaTipo'!E83</f>
        <v>0</v>
      </c>
      <c r="H25" s="11">
        <f>'Fig 2. AMZ_AreaqueimadaTipo'!E98</f>
        <v>59.17</v>
      </c>
      <c r="I25" s="336">
        <f t="shared" si="3"/>
        <v>2249.3000000000002</v>
      </c>
    </row>
    <row r="26" spans="1:10" x14ac:dyDescent="0.25">
      <c r="A26" s="327" t="s">
        <v>18</v>
      </c>
      <c r="B26" s="10">
        <f>'Fig 2. AMZ_AreaqueimadaTipo'!E9</f>
        <v>2232.8199999999997</v>
      </c>
      <c r="C26" s="11">
        <f>'Fig 2. AMZ_AreaqueimadaTipo'!E24</f>
        <v>421.06</v>
      </c>
      <c r="D26" s="11">
        <f>'Fig 2. AMZ_AreaqueimadaTipo'!E39</f>
        <v>1111.08</v>
      </c>
      <c r="E26" s="11">
        <f>'Fig 2. AMZ_AreaqueimadaTipo'!E54</f>
        <v>193.4</v>
      </c>
      <c r="F26" s="11">
        <f>'Fig 2. AMZ_AreaqueimadaTipo'!E69</f>
        <v>12784.9</v>
      </c>
      <c r="G26" s="11">
        <f>'Fig 2. AMZ_AreaqueimadaTipo'!E84</f>
        <v>0</v>
      </c>
      <c r="H26" s="11">
        <f>'Fig 2. AMZ_AreaqueimadaTipo'!E99</f>
        <v>240.84</v>
      </c>
      <c r="I26" s="336">
        <f t="shared" si="3"/>
        <v>16984.099999999999</v>
      </c>
    </row>
    <row r="27" spans="1:10" x14ac:dyDescent="0.25">
      <c r="A27" s="327" t="s">
        <v>19</v>
      </c>
      <c r="B27" s="10">
        <f>'Fig 2. AMZ_AreaqueimadaTipo'!E10</f>
        <v>5071.67</v>
      </c>
      <c r="C27" s="11">
        <f>'Fig 2. AMZ_AreaqueimadaTipo'!E25</f>
        <v>374.53</v>
      </c>
      <c r="D27" s="11">
        <f>'Fig 2. AMZ_AreaqueimadaTipo'!E40</f>
        <v>2064.6</v>
      </c>
      <c r="E27" s="11">
        <f>'Fig 2. AMZ_AreaqueimadaTipo'!E55</f>
        <v>284.39999999999998</v>
      </c>
      <c r="F27" s="11">
        <f>'Fig 2. AMZ_AreaqueimadaTipo'!E70</f>
        <v>17970.48</v>
      </c>
      <c r="G27" s="11">
        <f>'Fig 2. AMZ_AreaqueimadaTipo'!E85</f>
        <v>0</v>
      </c>
      <c r="H27" s="11">
        <f>'Fig 2. AMZ_AreaqueimadaTipo'!E100</f>
        <v>226.12</v>
      </c>
      <c r="I27" s="336">
        <f t="shared" si="3"/>
        <v>25991.8</v>
      </c>
    </row>
    <row r="28" spans="1:10" x14ac:dyDescent="0.25">
      <c r="A28" s="327" t="s">
        <v>20</v>
      </c>
      <c r="B28" s="10">
        <f>'Fig 2. AMZ_AreaqueimadaTipo'!E11</f>
        <v>1785.82</v>
      </c>
      <c r="C28" s="11">
        <f>'Fig 2. AMZ_AreaqueimadaTipo'!E26</f>
        <v>201.09</v>
      </c>
      <c r="D28" s="11">
        <f>'Fig 2. AMZ_AreaqueimadaTipo'!E41</f>
        <v>2722.87</v>
      </c>
      <c r="E28" s="11">
        <f>'Fig 2. AMZ_AreaqueimadaTipo'!E56</f>
        <v>247.57000000000002</v>
      </c>
      <c r="F28" s="11">
        <f>'Fig 2. AMZ_AreaqueimadaTipo'!E71</f>
        <v>8056.77</v>
      </c>
      <c r="G28" s="11">
        <f>'Fig 2. AMZ_AreaqueimadaTipo'!E86</f>
        <v>0</v>
      </c>
      <c r="H28" s="11">
        <f>'Fig 2. AMZ_AreaqueimadaTipo'!E101</f>
        <v>52.21</v>
      </c>
      <c r="I28" s="336">
        <f t="shared" si="3"/>
        <v>13066.329999999998</v>
      </c>
    </row>
    <row r="29" spans="1:10" x14ac:dyDescent="0.25">
      <c r="A29" s="327" t="s">
        <v>21</v>
      </c>
      <c r="B29" s="10">
        <f>'Fig 2. AMZ_AreaqueimadaTipo'!E12</f>
        <v>1337.78</v>
      </c>
      <c r="C29" s="11">
        <f>'Fig 2. AMZ_AreaqueimadaTipo'!E27</f>
        <v>59.22</v>
      </c>
      <c r="D29" s="11">
        <f>'Fig 2. AMZ_AreaqueimadaTipo'!E42</f>
        <v>717.97</v>
      </c>
      <c r="E29" s="11">
        <f>'Fig 2. AMZ_AreaqueimadaTipo'!E57</f>
        <v>113.26</v>
      </c>
      <c r="F29" s="11">
        <f>'Fig 2. AMZ_AreaqueimadaTipo'!E72</f>
        <v>3997.87</v>
      </c>
      <c r="G29" s="11">
        <f>'Fig 2. AMZ_AreaqueimadaTipo'!E87</f>
        <v>0</v>
      </c>
      <c r="H29" s="11">
        <f>'Fig 2. AMZ_AreaqueimadaTipo'!E102</f>
        <v>13.59</v>
      </c>
      <c r="I29" s="336">
        <f t="shared" si="3"/>
        <v>6239.6900000000005</v>
      </c>
    </row>
    <row r="30" spans="1:10" ht="15.75" thickBot="1" x14ac:dyDescent="0.3">
      <c r="A30" s="328" t="s">
        <v>22</v>
      </c>
      <c r="B30" s="29">
        <f>'Fig 2. AMZ_AreaqueimadaTipo'!E13</f>
        <v>415.69</v>
      </c>
      <c r="C30" s="30">
        <f>'Fig 2. AMZ_AreaqueimadaTipo'!E28</f>
        <v>8.64</v>
      </c>
      <c r="D30" s="30">
        <f>'Fig 2. AMZ_AreaqueimadaTipo'!E43</f>
        <v>364.57</v>
      </c>
      <c r="E30" s="30">
        <f>'Fig 2. AMZ_AreaqueimadaTipo'!E58</f>
        <v>25.12</v>
      </c>
      <c r="F30" s="30">
        <f>'Fig 2. AMZ_AreaqueimadaTipo'!E73</f>
        <v>1524.06</v>
      </c>
      <c r="G30" s="30">
        <f>'Fig 2. AMZ_AreaqueimadaTipo'!E88</f>
        <v>0</v>
      </c>
      <c r="H30" s="30">
        <f>'Fig 2. AMZ_AreaqueimadaTipo'!E103</f>
        <v>3.56</v>
      </c>
      <c r="I30" s="337">
        <f t="shared" si="3"/>
        <v>2341.64</v>
      </c>
    </row>
    <row r="31" spans="1:10" ht="15.75" thickBot="1" x14ac:dyDescent="0.3">
      <c r="A31" s="328" t="s">
        <v>66</v>
      </c>
      <c r="B31" s="54">
        <f>SUM(B19:B30)</f>
        <v>11717.92</v>
      </c>
      <c r="C31" s="55">
        <f t="shared" ref="C31:I31" si="4">SUM(C19:C30)</f>
        <v>1580.68</v>
      </c>
      <c r="D31" s="55">
        <f t="shared" si="4"/>
        <v>13230.87</v>
      </c>
      <c r="E31" s="55">
        <f t="shared" si="4"/>
        <v>2832.6200000000003</v>
      </c>
      <c r="F31" s="55">
        <f t="shared" si="4"/>
        <v>48956.62</v>
      </c>
      <c r="G31" s="55">
        <f t="shared" si="4"/>
        <v>0</v>
      </c>
      <c r="H31" s="55">
        <f t="shared" si="4"/>
        <v>687.23</v>
      </c>
      <c r="I31" s="334">
        <f t="shared" si="4"/>
        <v>79005.94</v>
      </c>
    </row>
    <row r="32" spans="1:10" x14ac:dyDescent="0.25">
      <c r="B32" s="39">
        <f>B31/$I$31</f>
        <v>0.14831694933317671</v>
      </c>
      <c r="C32" s="39">
        <f t="shared" ref="C32:H32" si="5">C31/$I$31</f>
        <v>2.0007103263374879E-2</v>
      </c>
      <c r="D32" s="39">
        <f t="shared" si="5"/>
        <v>0.16746677528297241</v>
      </c>
      <c r="E32" s="39">
        <f t="shared" si="5"/>
        <v>3.5853253565491405E-2</v>
      </c>
      <c r="F32" s="39">
        <f t="shared" si="5"/>
        <v>0.61965745866703192</v>
      </c>
      <c r="G32" s="39">
        <f t="shared" si="5"/>
        <v>0</v>
      </c>
      <c r="H32" s="39">
        <f t="shared" si="5"/>
        <v>8.6984598879527291E-3</v>
      </c>
      <c r="I32" s="39">
        <f>I31/$I$31</f>
        <v>1</v>
      </c>
      <c r="J32" s="22"/>
    </row>
    <row r="33" spans="1:10" x14ac:dyDescent="0.25">
      <c r="J33" s="22"/>
    </row>
    <row r="34" spans="1:10" ht="15.75" thickBot="1" x14ac:dyDescent="0.3">
      <c r="J34" s="22"/>
    </row>
    <row r="35" spans="1:10" ht="30.6" customHeight="1" thickBot="1" x14ac:dyDescent="0.3">
      <c r="A35" s="59"/>
      <c r="B35" s="359" t="s">
        <v>103</v>
      </c>
      <c r="C35" s="360"/>
      <c r="D35" s="361" t="s">
        <v>104</v>
      </c>
      <c r="E35" s="362"/>
      <c r="F35" s="360" t="s">
        <v>82</v>
      </c>
      <c r="G35" s="363"/>
      <c r="J35" s="22"/>
    </row>
    <row r="36" spans="1:10" ht="15.75" thickBot="1" x14ac:dyDescent="0.3">
      <c r="A36" s="59"/>
      <c r="B36" s="321">
        <v>2022</v>
      </c>
      <c r="C36" s="325">
        <v>2023</v>
      </c>
      <c r="D36" s="323">
        <v>20.22</v>
      </c>
      <c r="E36" s="324">
        <v>20.23</v>
      </c>
      <c r="F36" s="325" t="s">
        <v>83</v>
      </c>
      <c r="G36" s="322" t="s">
        <v>84</v>
      </c>
      <c r="J36" s="22"/>
    </row>
    <row r="37" spans="1:10" x14ac:dyDescent="0.25">
      <c r="A37" s="4" t="s">
        <v>35</v>
      </c>
      <c r="B37" s="53">
        <f>B31</f>
        <v>11717.92</v>
      </c>
      <c r="C37" s="16">
        <f>B14</f>
        <v>25878.074308032643</v>
      </c>
      <c r="D37" s="320">
        <f>B37/B$43</f>
        <v>0.14831694933317671</v>
      </c>
      <c r="E37" s="317">
        <f>C37/C$43</f>
        <v>0.24128398575210711</v>
      </c>
      <c r="F37" s="14">
        <f>C37-B37</f>
        <v>14160.154308032643</v>
      </c>
      <c r="G37" s="317">
        <f>F37/B37</f>
        <v>1.2084187558912027</v>
      </c>
    </row>
    <row r="38" spans="1:10" x14ac:dyDescent="0.25">
      <c r="A38" s="51" t="s">
        <v>36</v>
      </c>
      <c r="B38" s="20">
        <f>C31</f>
        <v>1580.68</v>
      </c>
      <c r="C38" s="22">
        <f>C14</f>
        <v>1487.5279593059988</v>
      </c>
      <c r="D38" s="44">
        <f t="shared" ref="D38:D43" si="6">B38/B$43</f>
        <v>2.0007103263374879E-2</v>
      </c>
      <c r="E38" s="23">
        <f t="shared" ref="E38:E43" si="7">C38/C$43</f>
        <v>1.386952795122165E-2</v>
      </c>
      <c r="F38" s="11">
        <f t="shared" ref="F38:F42" si="8">C38-B38</f>
        <v>-93.152040694001244</v>
      </c>
      <c r="G38" s="23">
        <f t="shared" ref="G38:G42" si="9">F38/B38</f>
        <v>-5.8931624803250017E-2</v>
      </c>
      <c r="J38" s="22"/>
    </row>
    <row r="39" spans="1:10" x14ac:dyDescent="0.25">
      <c r="A39" s="51" t="s">
        <v>37</v>
      </c>
      <c r="B39" s="20">
        <f>D31</f>
        <v>13230.87</v>
      </c>
      <c r="C39" s="22">
        <f>D14</f>
        <v>33476.105952451158</v>
      </c>
      <c r="D39" s="44">
        <f t="shared" si="6"/>
        <v>0.16746677528297241</v>
      </c>
      <c r="E39" s="23">
        <f t="shared" si="7"/>
        <v>0.31212709939394712</v>
      </c>
      <c r="F39" s="11">
        <f t="shared" si="8"/>
        <v>20245.235952451156</v>
      </c>
      <c r="G39" s="23">
        <f t="shared" si="9"/>
        <v>1.5301515283916443</v>
      </c>
      <c r="J39" s="22"/>
    </row>
    <row r="40" spans="1:10" x14ac:dyDescent="0.25">
      <c r="A40" s="51" t="s">
        <v>32</v>
      </c>
      <c r="B40" s="20">
        <f>E31</f>
        <v>2832.6200000000003</v>
      </c>
      <c r="C40" s="22">
        <f>E14</f>
        <v>1425.2047348581984</v>
      </c>
      <c r="D40" s="44">
        <f t="shared" si="6"/>
        <v>3.5853253565491405E-2</v>
      </c>
      <c r="E40" s="23">
        <f t="shared" si="7"/>
        <v>1.3288433862817216E-2</v>
      </c>
      <c r="F40" s="11">
        <f t="shared" si="8"/>
        <v>-1407.4152651418019</v>
      </c>
      <c r="G40" s="23">
        <f t="shared" si="9"/>
        <v>-0.49685989124619673</v>
      </c>
      <c r="J40" s="22"/>
    </row>
    <row r="41" spans="1:10" x14ac:dyDescent="0.25">
      <c r="A41" s="51" t="s">
        <v>31</v>
      </c>
      <c r="B41" s="20">
        <f>F31</f>
        <v>48956.62</v>
      </c>
      <c r="C41" s="22">
        <f>F14</f>
        <v>43964.641870016712</v>
      </c>
      <c r="D41" s="44">
        <f t="shared" si="6"/>
        <v>0.61965745866703192</v>
      </c>
      <c r="E41" s="23">
        <f t="shared" si="7"/>
        <v>0.40992091978300166</v>
      </c>
      <c r="F41" s="11">
        <f t="shared" si="8"/>
        <v>-4991.9781299832903</v>
      </c>
      <c r="G41" s="23">
        <f t="shared" si="9"/>
        <v>-0.1019673770367172</v>
      </c>
      <c r="J41" s="22"/>
    </row>
    <row r="42" spans="1:10" ht="15.75" thickBot="1" x14ac:dyDescent="0.3">
      <c r="A42" s="56" t="s">
        <v>33</v>
      </c>
      <c r="B42" s="319">
        <f>H31</f>
        <v>687.23</v>
      </c>
      <c r="C42" s="318">
        <f>H14</f>
        <v>1019.9655253826008</v>
      </c>
      <c r="D42" s="46">
        <f t="shared" si="6"/>
        <v>8.6984598879527291E-3</v>
      </c>
      <c r="E42" s="43">
        <f t="shared" si="7"/>
        <v>9.5100332569052568E-3</v>
      </c>
      <c r="F42" s="30">
        <f t="shared" si="8"/>
        <v>332.73552538260083</v>
      </c>
      <c r="G42" s="43">
        <f t="shared" si="9"/>
        <v>0.48416909241826001</v>
      </c>
      <c r="J42" s="22"/>
    </row>
    <row r="43" spans="1:10" ht="15.75" thickBot="1" x14ac:dyDescent="0.3">
      <c r="A43" s="52"/>
      <c r="B43" s="338">
        <f>SUM(B37:B42)</f>
        <v>79005.94</v>
      </c>
      <c r="C43" s="271">
        <f>SUM(C37:C42)</f>
        <v>107251.52035004731</v>
      </c>
      <c r="D43" s="46">
        <f t="shared" si="6"/>
        <v>1</v>
      </c>
      <c r="E43" s="43">
        <f t="shared" si="7"/>
        <v>1</v>
      </c>
      <c r="F43" s="33"/>
      <c r="G43" s="34"/>
    </row>
    <row r="45" spans="1:10" ht="15.75" thickBot="1" x14ac:dyDescent="0.3">
      <c r="C45">
        <v>2022</v>
      </c>
      <c r="D45">
        <v>2023</v>
      </c>
    </row>
    <row r="46" spans="1:10" ht="15" customHeight="1" x14ac:dyDescent="0.25">
      <c r="B46" s="364" t="s">
        <v>106</v>
      </c>
      <c r="C46" s="364"/>
      <c r="D46" s="365" t="s">
        <v>109</v>
      </c>
      <c r="E46" s="364"/>
      <c r="F46" s="366"/>
      <c r="G46" s="366"/>
    </row>
    <row r="47" spans="1:10" ht="15.75" thickBot="1" x14ac:dyDescent="0.3">
      <c r="A47" s="50"/>
      <c r="B47" s="113" t="s">
        <v>107</v>
      </c>
      <c r="C47" s="354" t="s">
        <v>108</v>
      </c>
      <c r="D47" s="113" t="s">
        <v>107</v>
      </c>
      <c r="E47" s="354" t="s">
        <v>108</v>
      </c>
      <c r="F47" s="352"/>
      <c r="G47" s="353"/>
      <c r="H47" s="353"/>
    </row>
    <row r="48" spans="1:10" x14ac:dyDescent="0.25">
      <c r="A48" s="4"/>
      <c r="B48" s="80">
        <f>B37</f>
        <v>11717.92</v>
      </c>
      <c r="C48" s="40">
        <f>B40</f>
        <v>2832.6200000000003</v>
      </c>
      <c r="D48" s="80">
        <f>C37</f>
        <v>25878.074308032643</v>
      </c>
      <c r="E48" s="73">
        <f>C40</f>
        <v>1425.2047348581984</v>
      </c>
      <c r="F48" s="11">
        <f>SUM(D48,B48)</f>
        <v>37595.994308032641</v>
      </c>
      <c r="G48" s="11"/>
      <c r="H48" s="21"/>
    </row>
    <row r="49" spans="1:8" x14ac:dyDescent="0.25">
      <c r="A49" s="51"/>
      <c r="B49" s="80">
        <f t="shared" ref="B49" si="10">B38</f>
        <v>1580.68</v>
      </c>
      <c r="C49" s="40">
        <f t="shared" ref="C49:C50" si="11">B41</f>
        <v>48956.62</v>
      </c>
      <c r="D49" s="80">
        <f>C38</f>
        <v>1487.5279593059988</v>
      </c>
      <c r="E49" s="73">
        <f t="shared" ref="E49:E50" si="12">C41</f>
        <v>43964.641870016712</v>
      </c>
      <c r="F49" s="11">
        <f t="shared" ref="F49:F50" si="13">SUM(D49,B49)</f>
        <v>3068.2079593059989</v>
      </c>
      <c r="G49" s="11"/>
      <c r="H49" s="21"/>
    </row>
    <row r="50" spans="1:8" x14ac:dyDescent="0.25">
      <c r="A50" s="51"/>
      <c r="B50" s="81">
        <f t="shared" ref="B50" si="14">B39</f>
        <v>13230.87</v>
      </c>
      <c r="C50" s="75">
        <f t="shared" si="11"/>
        <v>687.23</v>
      </c>
      <c r="D50" s="81">
        <f>C39</f>
        <v>33476.105952451158</v>
      </c>
      <c r="E50" s="76">
        <f t="shared" si="12"/>
        <v>1019.9655253826008</v>
      </c>
      <c r="F50" s="11">
        <f t="shared" si="13"/>
        <v>46706.975952451161</v>
      </c>
      <c r="G50" s="11"/>
      <c r="H50" s="21"/>
    </row>
    <row r="51" spans="1:8" x14ac:dyDescent="0.25">
      <c r="A51" s="1"/>
      <c r="B51" s="22">
        <f t="shared" ref="B51:C51" si="15">SUM(B48:B50)</f>
        <v>26529.47</v>
      </c>
      <c r="C51" s="22">
        <f t="shared" si="15"/>
        <v>52476.470000000008</v>
      </c>
      <c r="D51" s="22">
        <f>SUM(D48:D50)</f>
        <v>60841.708219789798</v>
      </c>
      <c r="E51" s="22">
        <f>SUM(E48:E50)</f>
        <v>46409.812130257509</v>
      </c>
      <c r="F51" s="11"/>
      <c r="G51" s="11"/>
      <c r="H51" s="21"/>
    </row>
    <row r="52" spans="1:8" x14ac:dyDescent="0.25">
      <c r="A52" s="1"/>
      <c r="B52" s="22"/>
      <c r="D52" s="22"/>
      <c r="E52" s="11"/>
      <c r="F52" s="11"/>
      <c r="G52" s="11"/>
      <c r="H52" s="21"/>
    </row>
    <row r="53" spans="1:8" x14ac:dyDescent="0.25">
      <c r="A53" s="1"/>
      <c r="B53" s="22"/>
      <c r="D53" s="22"/>
      <c r="E53" s="11"/>
      <c r="F53" s="11"/>
      <c r="G53" s="11"/>
      <c r="H53" s="21"/>
    </row>
    <row r="54" spans="1:8" x14ac:dyDescent="0.25">
      <c r="B54" s="146"/>
      <c r="D54" s="146"/>
      <c r="E54" s="11"/>
      <c r="F54" s="11"/>
    </row>
  </sheetData>
  <mergeCells count="6">
    <mergeCell ref="B35:C35"/>
    <mergeCell ref="D35:E35"/>
    <mergeCell ref="F35:G35"/>
    <mergeCell ref="B46:C46"/>
    <mergeCell ref="D46:E46"/>
    <mergeCell ref="F46:G4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29"/>
  <sheetViews>
    <sheetView zoomScale="120" zoomScaleNormal="120" workbookViewId="0">
      <selection activeCell="V19" sqref="V19"/>
    </sheetView>
  </sheetViews>
  <sheetFormatPr defaultRowHeight="15" x14ac:dyDescent="0.25"/>
  <cols>
    <col min="3" max="3" width="25" customWidth="1"/>
    <col min="4" max="4" width="10.42578125" bestFit="1" customWidth="1"/>
  </cols>
  <sheetData>
    <row r="1" spans="8:19" x14ac:dyDescent="0.25"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</row>
    <row r="2" spans="8:19" x14ac:dyDescent="0.25"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</row>
    <row r="3" spans="8:19" x14ac:dyDescent="0.25"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</row>
    <row r="4" spans="8:19" x14ac:dyDescent="0.25"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</row>
    <row r="5" spans="8:19" x14ac:dyDescent="0.25"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</row>
    <row r="6" spans="8:19" x14ac:dyDescent="0.25"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</row>
    <row r="7" spans="8:19" x14ac:dyDescent="0.25"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</row>
    <row r="8" spans="8:19" x14ac:dyDescent="0.25"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</row>
    <row r="9" spans="8:19" x14ac:dyDescent="0.25"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</row>
    <row r="10" spans="8:19" x14ac:dyDescent="0.25"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</row>
    <row r="11" spans="8:19" x14ac:dyDescent="0.25"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</row>
    <row r="12" spans="8:19" x14ac:dyDescent="0.25"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</row>
    <row r="13" spans="8:19" x14ac:dyDescent="0.25"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</row>
    <row r="14" spans="8:19" x14ac:dyDescent="0.25"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</row>
    <row r="15" spans="8:19" x14ac:dyDescent="0.25"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</row>
    <row r="16" spans="8:19" ht="15.75" thickBot="1" x14ac:dyDescent="0.3"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</row>
    <row r="17" spans="3:19" x14ac:dyDescent="0.25">
      <c r="D17" s="59" t="s">
        <v>50</v>
      </c>
      <c r="E17" s="57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</row>
    <row r="18" spans="3:19" ht="15.75" thickBot="1" x14ac:dyDescent="0.3">
      <c r="D18" s="50" t="s">
        <v>42</v>
      </c>
      <c r="E18" s="28" t="s">
        <v>43</v>
      </c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</row>
    <row r="19" spans="3:19" x14ac:dyDescent="0.25">
      <c r="C19" s="59" t="s">
        <v>35</v>
      </c>
      <c r="D19" s="42">
        <f>'Fig 3. % area queimada'!F37</f>
        <v>14160.154308032643</v>
      </c>
      <c r="E19" s="339">
        <f>'Fig 3. % area queimada'!G37</f>
        <v>1.2084187558912027</v>
      </c>
    </row>
    <row r="20" spans="3:19" x14ac:dyDescent="0.25">
      <c r="C20" s="50" t="s">
        <v>36</v>
      </c>
      <c r="D20" s="10">
        <f>'Fig 3. % area queimada'!F38</f>
        <v>-93.152040694001244</v>
      </c>
      <c r="E20" s="341">
        <f>'Fig 3. % area queimada'!G38</f>
        <v>-5.8931624803250017E-2</v>
      </c>
    </row>
    <row r="21" spans="3:19" x14ac:dyDescent="0.25">
      <c r="C21" s="50" t="s">
        <v>37</v>
      </c>
      <c r="D21" s="10">
        <f>'Fig 3. % area queimada'!F39</f>
        <v>20245.235952451156</v>
      </c>
      <c r="E21" s="341">
        <f>'Fig 3. % area queimada'!G39</f>
        <v>1.5301515283916443</v>
      </c>
    </row>
    <row r="22" spans="3:19" x14ac:dyDescent="0.25">
      <c r="C22" s="50" t="s">
        <v>32</v>
      </c>
      <c r="D22" s="10">
        <f>'Fig 3. % area queimada'!F40</f>
        <v>-1407.4152651418019</v>
      </c>
      <c r="E22" s="341">
        <f>'Fig 3. % area queimada'!G40</f>
        <v>-0.49685989124619673</v>
      </c>
    </row>
    <row r="23" spans="3:19" ht="15.75" thickBot="1" x14ac:dyDescent="0.3">
      <c r="C23" s="52" t="s">
        <v>31</v>
      </c>
      <c r="D23" s="29">
        <f>'Fig 3. % area queimada'!F41</f>
        <v>-4991.9781299832903</v>
      </c>
      <c r="E23" s="340">
        <f>'Fig 3. % area queimada'!G41</f>
        <v>-0.1019673770367172</v>
      </c>
    </row>
    <row r="24" spans="3:19" x14ac:dyDescent="0.25">
      <c r="E24" s="41"/>
    </row>
    <row r="26" spans="3:19" ht="15.75" thickBot="1" x14ac:dyDescent="0.3"/>
    <row r="27" spans="3:19" x14ac:dyDescent="0.25">
      <c r="C27" s="59" t="s">
        <v>44</v>
      </c>
      <c r="D27" s="14">
        <f>SUM(D19:D21)</f>
        <v>34312.238219789797</v>
      </c>
      <c r="E27" s="339">
        <f>AVERAGE(E19:E21)</f>
        <v>0.89321288649319897</v>
      </c>
    </row>
    <row r="28" spans="3:19" ht="15.75" thickBot="1" x14ac:dyDescent="0.3">
      <c r="C28" s="52" t="s">
        <v>45</v>
      </c>
      <c r="D28" s="30">
        <f>SUM(D22:D23)</f>
        <v>-6399.393395125092</v>
      </c>
      <c r="E28" s="340">
        <f>AVERAGE(E22:E23)</f>
        <v>-0.29941363414145694</v>
      </c>
    </row>
    <row r="29" spans="3:19" x14ac:dyDescent="0.25">
      <c r="C29" t="s">
        <v>46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H30"/>
  <sheetViews>
    <sheetView tabSelected="1" topLeftCell="C1" zoomScale="90" zoomScaleNormal="90" workbookViewId="0">
      <selection activeCell="I7" sqref="I7"/>
    </sheetView>
  </sheetViews>
  <sheetFormatPr defaultRowHeight="15" x14ac:dyDescent="0.25"/>
  <cols>
    <col min="1" max="1" width="33.42578125" bestFit="1" customWidth="1"/>
    <col min="2" max="2" width="11.7109375" customWidth="1"/>
    <col min="3" max="4" width="18.140625" customWidth="1"/>
    <col min="5" max="5" width="13.5703125" customWidth="1"/>
    <col min="6" max="6" width="16" customWidth="1"/>
    <col min="7" max="7" width="13" customWidth="1"/>
    <col min="8" max="8" width="13.140625" customWidth="1"/>
  </cols>
  <sheetData>
    <row r="1" spans="1:8" x14ac:dyDescent="0.25">
      <c r="A1" s="70" t="s">
        <v>65</v>
      </c>
      <c r="B1" s="70"/>
      <c r="C1" s="70" t="s">
        <v>63</v>
      </c>
      <c r="D1" s="78" t="s">
        <v>64</v>
      </c>
      <c r="E1" s="1" t="s">
        <v>75</v>
      </c>
      <c r="F1" s="1" t="s">
        <v>76</v>
      </c>
    </row>
    <row r="2" spans="1:8" x14ac:dyDescent="0.25">
      <c r="A2" s="70" t="s">
        <v>62</v>
      </c>
      <c r="B2" s="70"/>
      <c r="C2" s="342">
        <v>10536.621162764055</v>
      </c>
      <c r="D2" s="343">
        <v>19143.469638329268</v>
      </c>
      <c r="E2" s="49">
        <f>D2-C2</f>
        <v>8606.8484755652134</v>
      </c>
      <c r="F2" s="86">
        <f>E2/C2</f>
        <v>0.81685089960161317</v>
      </c>
    </row>
    <row r="3" spans="1:8" x14ac:dyDescent="0.25">
      <c r="A3" s="72" t="s">
        <v>61</v>
      </c>
      <c r="B3" s="72"/>
      <c r="C3" s="344">
        <v>3100.0938998938532</v>
      </c>
      <c r="D3" s="345">
        <v>5069.1540685556411</v>
      </c>
      <c r="E3" s="22">
        <f t="shared" ref="E3:E14" si="0">D3-C3</f>
        <v>1969.0601686617879</v>
      </c>
      <c r="F3" s="87">
        <f t="shared" ref="F3:F13" si="1">E3/C3</f>
        <v>0.63516146034454257</v>
      </c>
    </row>
    <row r="4" spans="1:8" x14ac:dyDescent="0.25">
      <c r="A4" s="72" t="s">
        <v>60</v>
      </c>
      <c r="B4" s="72"/>
      <c r="C4" s="344">
        <v>1690.9693125118918</v>
      </c>
      <c r="D4" s="345">
        <v>1398.6626846365359</v>
      </c>
      <c r="E4" s="22">
        <f t="shared" si="0"/>
        <v>-292.30662787535584</v>
      </c>
      <c r="F4" s="87">
        <f t="shared" si="1"/>
        <v>-0.17286335459343247</v>
      </c>
    </row>
    <row r="5" spans="1:8" x14ac:dyDescent="0.25">
      <c r="A5" s="72" t="s">
        <v>59</v>
      </c>
      <c r="B5" s="72"/>
      <c r="C5" s="344">
        <v>5475.7916775666081</v>
      </c>
      <c r="D5" s="345">
        <v>8723.8044131157712</v>
      </c>
      <c r="E5" s="22">
        <f t="shared" si="0"/>
        <v>3248.0127355491632</v>
      </c>
      <c r="F5" s="87">
        <f t="shared" si="1"/>
        <v>0.59315856533690314</v>
      </c>
    </row>
    <row r="6" spans="1:8" x14ac:dyDescent="0.25">
      <c r="A6" s="72" t="s">
        <v>58</v>
      </c>
      <c r="B6" s="72"/>
      <c r="C6" s="344">
        <v>1532.3881563408222</v>
      </c>
      <c r="D6" s="345">
        <v>3760.9669915251975</v>
      </c>
      <c r="E6" s="22">
        <f t="shared" si="0"/>
        <v>2228.5788351843753</v>
      </c>
      <c r="F6" s="87">
        <f t="shared" si="1"/>
        <v>1.454317449507037</v>
      </c>
    </row>
    <row r="7" spans="1:8" x14ac:dyDescent="0.25">
      <c r="A7" s="72" t="s">
        <v>57</v>
      </c>
      <c r="B7" s="72"/>
      <c r="C7" s="344">
        <v>3755.3409211845815</v>
      </c>
      <c r="D7" s="345">
        <v>5563.2937635222715</v>
      </c>
      <c r="E7" s="22">
        <f t="shared" si="0"/>
        <v>1807.9528423376901</v>
      </c>
      <c r="F7" s="87">
        <f t="shared" si="1"/>
        <v>0.48143507614413633</v>
      </c>
    </row>
    <row r="8" spans="1:8" x14ac:dyDescent="0.25">
      <c r="A8" s="72" t="s">
        <v>56</v>
      </c>
      <c r="B8" s="72"/>
      <c r="C8" s="344">
        <v>950.35964209662848</v>
      </c>
      <c r="D8" s="345">
        <v>2416.3998925022115</v>
      </c>
      <c r="E8" s="22">
        <f t="shared" si="0"/>
        <v>1466.040250405583</v>
      </c>
      <c r="F8" s="87">
        <f t="shared" si="1"/>
        <v>1.5426162743730256</v>
      </c>
    </row>
    <row r="9" spans="1:8" x14ac:dyDescent="0.25">
      <c r="A9" s="72" t="s">
        <v>55</v>
      </c>
      <c r="B9" s="72"/>
      <c r="C9" s="344">
        <v>7255.3226834149473</v>
      </c>
      <c r="D9" s="345">
        <v>8399.8200769998748</v>
      </c>
      <c r="E9" s="22">
        <f t="shared" si="0"/>
        <v>1144.4973935849275</v>
      </c>
      <c r="F9" s="87">
        <f t="shared" si="1"/>
        <v>0.15774589822188773</v>
      </c>
    </row>
    <row r="10" spans="1:8" x14ac:dyDescent="0.25">
      <c r="A10" s="72" t="s">
        <v>54</v>
      </c>
      <c r="B10" s="72"/>
      <c r="C10" s="344">
        <v>41242.952781730703</v>
      </c>
      <c r="D10" s="345">
        <v>47804.07222999556</v>
      </c>
      <c r="E10" s="22">
        <f t="shared" si="0"/>
        <v>6561.1194482648571</v>
      </c>
      <c r="F10" s="87">
        <f t="shared" si="1"/>
        <v>0.1590846194497311</v>
      </c>
    </row>
    <row r="11" spans="1:8" x14ac:dyDescent="0.25">
      <c r="A11" s="355" t="s">
        <v>53</v>
      </c>
      <c r="B11" s="355"/>
      <c r="C11" s="356">
        <v>3088.9920111619213</v>
      </c>
      <c r="D11" s="357">
        <v>4832.2537141582479</v>
      </c>
      <c r="E11" s="22">
        <f t="shared" si="0"/>
        <v>1743.2617029963267</v>
      </c>
      <c r="F11" s="87">
        <f t="shared" si="1"/>
        <v>0.56434645887627288</v>
      </c>
    </row>
    <row r="12" spans="1:8" x14ac:dyDescent="0.25">
      <c r="A12" s="72" t="s">
        <v>52</v>
      </c>
      <c r="B12" s="72"/>
      <c r="C12" s="344">
        <v>60.175092738830585</v>
      </c>
      <c r="D12" s="345">
        <v>220.68372423217698</v>
      </c>
      <c r="E12" s="22">
        <f t="shared" si="0"/>
        <v>160.5086314933464</v>
      </c>
      <c r="F12" s="87">
        <f t="shared" si="1"/>
        <v>2.667359935612883</v>
      </c>
    </row>
    <row r="13" spans="1:8" x14ac:dyDescent="0.25">
      <c r="A13" s="74" t="s">
        <v>51</v>
      </c>
      <c r="B13" s="74"/>
      <c r="C13" s="98">
        <v>317.79251695885819</v>
      </c>
      <c r="D13" s="346">
        <v>239.44940524749532</v>
      </c>
      <c r="E13" s="88">
        <f t="shared" si="0"/>
        <v>-78.343111711362866</v>
      </c>
      <c r="F13" s="89">
        <f t="shared" si="1"/>
        <v>-0.24652283339165365</v>
      </c>
    </row>
    <row r="14" spans="1:8" ht="18.75" x14ac:dyDescent="0.3">
      <c r="A14" s="82" t="s">
        <v>66</v>
      </c>
      <c r="B14" s="118"/>
      <c r="C14" s="83">
        <f>SUM(C2:C13)</f>
        <v>79006.799858363695</v>
      </c>
      <c r="D14" s="83">
        <f>SUM(D2:D13)</f>
        <v>107572.03060282023</v>
      </c>
      <c r="E14" s="69">
        <f t="shared" si="0"/>
        <v>28565.230744456538</v>
      </c>
      <c r="F14" s="85">
        <f>E14/C14</f>
        <v>0.36155407883455248</v>
      </c>
      <c r="G14" s="84" t="s">
        <v>67</v>
      </c>
    </row>
    <row r="16" spans="1:8" x14ac:dyDescent="0.25">
      <c r="C16" s="367" t="s">
        <v>81</v>
      </c>
      <c r="D16" s="368"/>
      <c r="E16" s="367" t="s">
        <v>82</v>
      </c>
      <c r="F16" s="369"/>
      <c r="G16" s="370" t="s">
        <v>85</v>
      </c>
      <c r="H16" s="371"/>
    </row>
    <row r="17" spans="1:8" x14ac:dyDescent="0.25">
      <c r="A17" s="70" t="s">
        <v>73</v>
      </c>
      <c r="B17" s="70" t="s">
        <v>93</v>
      </c>
      <c r="C17" s="110">
        <v>2022</v>
      </c>
      <c r="D17" s="111">
        <v>2023</v>
      </c>
      <c r="E17" s="110" t="s">
        <v>83</v>
      </c>
      <c r="F17" s="112" t="s">
        <v>84</v>
      </c>
      <c r="G17" s="72">
        <v>2022</v>
      </c>
      <c r="H17" s="117">
        <v>2023</v>
      </c>
    </row>
    <row r="18" spans="1:8" x14ac:dyDescent="0.25">
      <c r="A18" s="90" t="s">
        <v>68</v>
      </c>
      <c r="B18" s="94" t="s">
        <v>86</v>
      </c>
      <c r="C18" s="71">
        <f>C2</f>
        <v>10536.621162764055</v>
      </c>
      <c r="D18" s="71">
        <f>D2</f>
        <v>19143.469638329268</v>
      </c>
      <c r="E18" s="79">
        <f>E2</f>
        <v>8606.8484755652134</v>
      </c>
      <c r="F18" s="86">
        <f t="shared" ref="F18:F25" si="2">E18/C18</f>
        <v>0.81685089960161317</v>
      </c>
      <c r="G18" s="114">
        <f t="shared" ref="G18:H25" si="3">C18/C$25</f>
        <v>0.13336347227900841</v>
      </c>
      <c r="H18" s="86">
        <f t="shared" si="3"/>
        <v>0.1779595451629169</v>
      </c>
    </row>
    <row r="19" spans="1:8" x14ac:dyDescent="0.25">
      <c r="A19" s="91" t="s">
        <v>69</v>
      </c>
      <c r="B19" t="s">
        <v>87</v>
      </c>
      <c r="C19" s="11">
        <f>C3+C8</f>
        <v>4050.4535419904814</v>
      </c>
      <c r="D19" s="11">
        <f>D3+D8</f>
        <v>7485.5539610578526</v>
      </c>
      <c r="E19" s="80">
        <f>E3+E8</f>
        <v>3435.1004190673711</v>
      </c>
      <c r="F19" s="87">
        <f t="shared" si="2"/>
        <v>0.84807797039422106</v>
      </c>
      <c r="G19" s="115">
        <f t="shared" si="3"/>
        <v>5.1267151045881754E-2</v>
      </c>
      <c r="H19" s="87">
        <f t="shared" si="3"/>
        <v>6.9586433565581515E-2</v>
      </c>
    </row>
    <row r="20" spans="1:8" x14ac:dyDescent="0.25">
      <c r="A20" s="91" t="s">
        <v>52</v>
      </c>
      <c r="B20" t="s">
        <v>92</v>
      </c>
      <c r="C20" s="11">
        <f>C12</f>
        <v>60.175092738830585</v>
      </c>
      <c r="D20" s="11">
        <f>D12</f>
        <v>220.68372423217698</v>
      </c>
      <c r="E20" s="80">
        <f>E12</f>
        <v>160.5086314933464</v>
      </c>
      <c r="F20" s="87">
        <f>E20/C20</f>
        <v>2.667359935612883</v>
      </c>
      <c r="G20" s="115">
        <f t="shared" si="3"/>
        <v>7.6164447676284937E-4</v>
      </c>
      <c r="H20" s="87">
        <f t="shared" si="3"/>
        <v>2.0514972432470868E-3</v>
      </c>
    </row>
    <row r="21" spans="1:8" x14ac:dyDescent="0.25">
      <c r="A21" s="91" t="s">
        <v>71</v>
      </c>
      <c r="B21" t="s">
        <v>89</v>
      </c>
      <c r="C21" s="11">
        <f>C5</f>
        <v>5475.7916775666081</v>
      </c>
      <c r="D21" s="11">
        <f>D5</f>
        <v>8723.8044131157712</v>
      </c>
      <c r="E21" s="80">
        <f>E5</f>
        <v>3248.0127355491632</v>
      </c>
      <c r="F21" s="87">
        <f>E21/C21</f>
        <v>0.59315856533690314</v>
      </c>
      <c r="G21" s="115">
        <f t="shared" si="3"/>
        <v>6.9307853088381194E-2</v>
      </c>
      <c r="H21" s="87">
        <f t="shared" si="3"/>
        <v>8.1097329521704287E-2</v>
      </c>
    </row>
    <row r="22" spans="1:8" x14ac:dyDescent="0.25">
      <c r="A22" s="91" t="s">
        <v>70</v>
      </c>
      <c r="B22" t="s">
        <v>88</v>
      </c>
      <c r="C22" s="11">
        <f>C10+C4</f>
        <v>42933.922094242596</v>
      </c>
      <c r="D22" s="11">
        <f>D10+D4</f>
        <v>49202.734914632092</v>
      </c>
      <c r="E22" s="80">
        <f>E10+E4</f>
        <v>6268.8128203895012</v>
      </c>
      <c r="F22" s="87">
        <f t="shared" si="2"/>
        <v>0.14601071867203447</v>
      </c>
      <c r="G22" s="115">
        <f t="shared" si="3"/>
        <v>0.54342059381231334</v>
      </c>
      <c r="H22" s="87">
        <f t="shared" si="3"/>
        <v>0.45739338226587434</v>
      </c>
    </row>
    <row r="23" spans="1:8" x14ac:dyDescent="0.25">
      <c r="A23" s="91" t="s">
        <v>72</v>
      </c>
      <c r="B23" t="s">
        <v>90</v>
      </c>
      <c r="C23" s="11">
        <f>C9+C7</f>
        <v>11010.663604599529</v>
      </c>
      <c r="D23" s="11">
        <f>D9+D7</f>
        <v>13963.113840522146</v>
      </c>
      <c r="E23" s="80">
        <f>E9+E7</f>
        <v>2952.4502359226176</v>
      </c>
      <c r="F23" s="87">
        <f t="shared" si="2"/>
        <v>0.26814462251750915</v>
      </c>
      <c r="G23" s="115">
        <f t="shared" si="3"/>
        <v>0.1393634930707035</v>
      </c>
      <c r="H23" s="87">
        <f t="shared" si="3"/>
        <v>0.12980245666345236</v>
      </c>
    </row>
    <row r="24" spans="1:8" x14ac:dyDescent="0.25">
      <c r="A24" s="92" t="s">
        <v>74</v>
      </c>
      <c r="B24" s="93" t="s">
        <v>91</v>
      </c>
      <c r="C24" s="75">
        <f>C13+C6+C11</f>
        <v>4939.1726844616014</v>
      </c>
      <c r="D24" s="75">
        <f>D13+D6+D11</f>
        <v>8832.6701109309397</v>
      </c>
      <c r="E24" s="81">
        <f>E13+E11+E6</f>
        <v>3893.4974264693392</v>
      </c>
      <c r="F24" s="89">
        <f t="shared" si="2"/>
        <v>0.7882893907957691</v>
      </c>
      <c r="G24" s="116">
        <f t="shared" si="3"/>
        <v>6.2515792226948905E-2</v>
      </c>
      <c r="H24" s="89">
        <f t="shared" si="3"/>
        <v>8.2109355577223542E-2</v>
      </c>
    </row>
    <row r="25" spans="1:8" x14ac:dyDescent="0.25">
      <c r="A25" s="74" t="s">
        <v>66</v>
      </c>
      <c r="B25" s="347"/>
      <c r="C25" s="144">
        <f>SUM(C18:C24)</f>
        <v>79006.799858363709</v>
      </c>
      <c r="D25" s="144">
        <f>SUM(D18:D24)</f>
        <v>107572.03060282025</v>
      </c>
      <c r="E25" s="143">
        <f>SUM(E18:E24)</f>
        <v>28565.230744456552</v>
      </c>
      <c r="F25" s="348">
        <f t="shared" si="2"/>
        <v>0.36155407883455259</v>
      </c>
      <c r="G25" s="349">
        <f t="shared" si="3"/>
        <v>1</v>
      </c>
      <c r="H25" s="350">
        <f t="shared" si="3"/>
        <v>1</v>
      </c>
    </row>
    <row r="26" spans="1:8" x14ac:dyDescent="0.25">
      <c r="C26" s="40"/>
      <c r="D26" s="40"/>
    </row>
    <row r="27" spans="1:8" x14ac:dyDescent="0.25">
      <c r="C27" s="40"/>
      <c r="D27" s="40"/>
    </row>
    <row r="28" spans="1:8" x14ac:dyDescent="0.25">
      <c r="C28" s="40"/>
      <c r="D28" s="40"/>
    </row>
    <row r="29" spans="1:8" x14ac:dyDescent="0.25">
      <c r="C29" s="40"/>
      <c r="D29" s="40"/>
    </row>
    <row r="30" spans="1:8" x14ac:dyDescent="0.25">
      <c r="C30" s="40"/>
      <c r="D30" s="40"/>
    </row>
  </sheetData>
  <mergeCells count="3">
    <mergeCell ref="C16:D16"/>
    <mergeCell ref="E16:F16"/>
    <mergeCell ref="G16:H16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52"/>
  <sheetViews>
    <sheetView topLeftCell="A10" workbookViewId="0">
      <selection activeCell="I29" sqref="I29:I40"/>
    </sheetView>
  </sheetViews>
  <sheetFormatPr defaultRowHeight="15" x14ac:dyDescent="0.25"/>
  <cols>
    <col min="1" max="1" width="33.42578125" bestFit="1" customWidth="1"/>
    <col min="2" max="3" width="15" customWidth="1"/>
    <col min="4" max="4" width="13.5703125" customWidth="1"/>
    <col min="5" max="5" width="16" customWidth="1"/>
    <col min="6" max="6" width="12" bestFit="1" customWidth="1"/>
    <col min="7" max="7" width="11.28515625" customWidth="1"/>
    <col min="8" max="8" width="12" bestFit="1" customWidth="1"/>
    <col min="9" max="9" width="12.28515625" bestFit="1" customWidth="1"/>
  </cols>
  <sheetData>
    <row r="1" spans="1:11" x14ac:dyDescent="0.25">
      <c r="A1" s="95" t="s">
        <v>77</v>
      </c>
      <c r="B1" s="95" t="s">
        <v>29</v>
      </c>
      <c r="C1" s="96" t="s">
        <v>30</v>
      </c>
      <c r="D1" s="96" t="s">
        <v>39</v>
      </c>
      <c r="E1" s="96" t="s">
        <v>32</v>
      </c>
      <c r="F1" s="96" t="s">
        <v>40</v>
      </c>
      <c r="G1" s="96" t="s">
        <v>34</v>
      </c>
      <c r="H1" s="96" t="s">
        <v>33</v>
      </c>
      <c r="I1" s="100" t="s">
        <v>41</v>
      </c>
    </row>
    <row r="2" spans="1:11" x14ac:dyDescent="0.25">
      <c r="A2" s="72" t="s">
        <v>62</v>
      </c>
      <c r="B2" s="372">
        <v>1993.2462750843599</v>
      </c>
      <c r="C2" s="373">
        <v>723.43629828349901</v>
      </c>
      <c r="D2" s="374">
        <v>13248.890550759699</v>
      </c>
      <c r="E2" s="374">
        <v>66.669266296997407</v>
      </c>
      <c r="F2" s="374">
        <v>1500.35985127801</v>
      </c>
      <c r="G2" s="374" t="s">
        <v>110</v>
      </c>
      <c r="H2" s="374">
        <v>1610.8673966266999</v>
      </c>
      <c r="I2" s="381">
        <v>19143.469638329268</v>
      </c>
    </row>
    <row r="3" spans="1:11" ht="18.75" x14ac:dyDescent="0.3">
      <c r="A3" s="72" t="s">
        <v>61</v>
      </c>
      <c r="B3" s="375">
        <v>1096.6821103295199</v>
      </c>
      <c r="C3" s="376">
        <v>7.1443196445922803</v>
      </c>
      <c r="D3" s="377">
        <v>370.33840687289302</v>
      </c>
      <c r="E3" s="377">
        <v>12.076154422485301</v>
      </c>
      <c r="F3" s="377">
        <v>1675.2550538221501</v>
      </c>
      <c r="G3" s="377" t="s">
        <v>110</v>
      </c>
      <c r="H3" s="377">
        <v>1907.6580234640001</v>
      </c>
      <c r="I3" s="381">
        <v>5069.1540685556411</v>
      </c>
      <c r="K3" s="351" t="s">
        <v>105</v>
      </c>
    </row>
    <row r="4" spans="1:11" x14ac:dyDescent="0.25">
      <c r="A4" s="72" t="s">
        <v>60</v>
      </c>
      <c r="B4" s="375">
        <v>323.74974388781601</v>
      </c>
      <c r="C4" s="376">
        <v>10.8050304924316</v>
      </c>
      <c r="D4" s="377">
        <v>186.03385643292299</v>
      </c>
      <c r="E4" s="377">
        <v>16.264720654724101</v>
      </c>
      <c r="F4" s="377">
        <v>785.82082769800002</v>
      </c>
      <c r="G4" s="377" t="s">
        <v>110</v>
      </c>
      <c r="H4" s="377">
        <v>75.9885054706413</v>
      </c>
      <c r="I4" s="381">
        <v>1398.6626846365359</v>
      </c>
    </row>
    <row r="5" spans="1:11" x14ac:dyDescent="0.25">
      <c r="A5" s="72" t="s">
        <v>59</v>
      </c>
      <c r="B5" s="375">
        <v>3228.0086241454301</v>
      </c>
      <c r="C5" s="376">
        <v>19.492687039306599</v>
      </c>
      <c r="D5" s="377">
        <v>260.985282074829</v>
      </c>
      <c r="E5" s="377">
        <v>25.799990133849999</v>
      </c>
      <c r="F5" s="377">
        <v>4796.0130016265903</v>
      </c>
      <c r="G5" s="377" t="s">
        <v>110</v>
      </c>
      <c r="H5" s="377">
        <v>393.50482809576499</v>
      </c>
      <c r="I5" s="381">
        <v>8723.8044131157712</v>
      </c>
    </row>
    <row r="6" spans="1:11" x14ac:dyDescent="0.25">
      <c r="A6" s="72" t="s">
        <v>58</v>
      </c>
      <c r="B6" s="375">
        <v>1007.17711186163</v>
      </c>
      <c r="C6" s="376">
        <v>34.260667543090598</v>
      </c>
      <c r="D6" s="377">
        <v>961.72323603125005</v>
      </c>
      <c r="E6" s="377">
        <v>23.951417087707402</v>
      </c>
      <c r="F6" s="377">
        <v>1331.4709057769701</v>
      </c>
      <c r="G6" s="377" t="s">
        <v>110</v>
      </c>
      <c r="H6" s="377">
        <v>402.38365322454899</v>
      </c>
      <c r="I6" s="381">
        <v>3760.9669915251975</v>
      </c>
    </row>
    <row r="7" spans="1:11" x14ac:dyDescent="0.25">
      <c r="A7" s="72" t="s">
        <v>57</v>
      </c>
      <c r="B7" s="375">
        <v>1997.7112071942099</v>
      </c>
      <c r="C7" s="376">
        <v>28.9203353704224</v>
      </c>
      <c r="D7" s="377">
        <v>324.690403920655</v>
      </c>
      <c r="E7" s="377">
        <v>6.7508068552856404</v>
      </c>
      <c r="F7" s="377">
        <v>2585.6548741309798</v>
      </c>
      <c r="G7" s="377" t="s">
        <v>110</v>
      </c>
      <c r="H7" s="377">
        <v>619.566136050718</v>
      </c>
      <c r="I7" s="381">
        <v>5563.2937635222715</v>
      </c>
    </row>
    <row r="8" spans="1:11" x14ac:dyDescent="0.25">
      <c r="A8" s="72" t="s">
        <v>56</v>
      </c>
      <c r="B8" s="375">
        <v>369.57980136168999</v>
      </c>
      <c r="C8" s="376">
        <v>120.032985979484</v>
      </c>
      <c r="D8" s="377">
        <v>344.165047216674</v>
      </c>
      <c r="E8" s="377">
        <v>1.90284137438964</v>
      </c>
      <c r="F8" s="377">
        <v>438.295537181334</v>
      </c>
      <c r="G8" s="377" t="s">
        <v>110</v>
      </c>
      <c r="H8" s="377">
        <v>1142.42367938864</v>
      </c>
      <c r="I8" s="381">
        <v>2416.3998925022115</v>
      </c>
    </row>
    <row r="9" spans="1:11" x14ac:dyDescent="0.25">
      <c r="A9" s="72" t="s">
        <v>55</v>
      </c>
      <c r="B9" s="375">
        <v>2693.6299481799201</v>
      </c>
      <c r="C9" s="376">
        <v>74.461844149597397</v>
      </c>
      <c r="D9" s="377">
        <v>312.49163502325399</v>
      </c>
      <c r="E9" s="377">
        <v>23.411060755798299</v>
      </c>
      <c r="F9" s="377">
        <v>4726.5916585433297</v>
      </c>
      <c r="G9" s="377" t="s">
        <v>110</v>
      </c>
      <c r="H9" s="377">
        <v>569.23393034797596</v>
      </c>
      <c r="I9" s="381">
        <v>8399.8200769998748</v>
      </c>
    </row>
    <row r="10" spans="1:11" x14ac:dyDescent="0.25">
      <c r="A10" s="72" t="s">
        <v>54</v>
      </c>
      <c r="B10" s="375">
        <v>11938.515979698701</v>
      </c>
      <c r="C10" s="376">
        <v>416.68240974420098</v>
      </c>
      <c r="D10" s="377">
        <v>5393.4493316518201</v>
      </c>
      <c r="E10" s="377">
        <v>1213.41165712566</v>
      </c>
      <c r="F10" s="377">
        <v>24167.7653103255</v>
      </c>
      <c r="G10" s="377" t="s">
        <v>110</v>
      </c>
      <c r="H10" s="377">
        <v>4674.2475414496803</v>
      </c>
      <c r="I10" s="381">
        <v>47804.07222999556</v>
      </c>
    </row>
    <row r="11" spans="1:11" x14ac:dyDescent="0.25">
      <c r="A11" s="72" t="s">
        <v>53</v>
      </c>
      <c r="B11" s="375">
        <v>1150.6389787287551</v>
      </c>
      <c r="C11" s="376">
        <v>39.636271804687397</v>
      </c>
      <c r="D11" s="377">
        <v>477.070372028988</v>
      </c>
      <c r="E11" s="377">
        <v>31.900594068237261</v>
      </c>
      <c r="F11" s="377">
        <v>1838.00749752758</v>
      </c>
      <c r="G11" s="377">
        <v>0</v>
      </c>
      <c r="H11" s="377">
        <v>1295</v>
      </c>
      <c r="I11" s="381">
        <v>4832.2537141582479</v>
      </c>
    </row>
    <row r="12" spans="1:11" x14ac:dyDescent="0.25">
      <c r="A12" s="1" t="s">
        <v>52</v>
      </c>
      <c r="B12" s="375">
        <v>40.252343547485303</v>
      </c>
      <c r="C12" s="376">
        <v>0.39470892639160099</v>
      </c>
      <c r="D12" s="377">
        <v>52.872131199401501</v>
      </c>
      <c r="E12" s="377">
        <v>1.83754003656005</v>
      </c>
      <c r="F12" s="377">
        <v>36.8847882163695</v>
      </c>
      <c r="G12" s="377" t="s">
        <v>110</v>
      </c>
      <c r="H12" s="377">
        <v>88.442212305968994</v>
      </c>
      <c r="I12" s="381">
        <v>220.68372423217698</v>
      </c>
    </row>
    <row r="13" spans="1:11" x14ac:dyDescent="0.25">
      <c r="A13" s="74" t="s">
        <v>51</v>
      </c>
      <c r="B13" s="378">
        <v>38.875209898620597</v>
      </c>
      <c r="C13" s="379">
        <v>12.254259591308699</v>
      </c>
      <c r="D13" s="380">
        <v>86.437835996946703</v>
      </c>
      <c r="E13" s="377">
        <v>1.2286860281982399</v>
      </c>
      <c r="F13" s="380">
        <v>82.514733584838197</v>
      </c>
      <c r="G13" s="380" t="s">
        <v>110</v>
      </c>
      <c r="H13" s="380">
        <v>18.1386801475829</v>
      </c>
      <c r="I13" s="381">
        <v>239.44940524749532</v>
      </c>
    </row>
    <row r="14" spans="1:11" ht="18.75" x14ac:dyDescent="0.3">
      <c r="A14" s="104" t="s">
        <v>66</v>
      </c>
      <c r="B14" s="102">
        <f>SUM(B2:B13)</f>
        <v>25878.067333918138</v>
      </c>
      <c r="C14" s="103">
        <f>SUM(C2:C13)</f>
        <v>1487.5218185690126</v>
      </c>
      <c r="D14" s="103">
        <f t="shared" ref="D14:I14" si="0">SUM(D2:D13)</f>
        <v>22019.148089209335</v>
      </c>
      <c r="E14" s="103">
        <f t="shared" si="0"/>
        <v>1425.2047348398933</v>
      </c>
      <c r="F14" s="103">
        <f t="shared" si="0"/>
        <v>43964.634039711651</v>
      </c>
      <c r="G14" s="103">
        <f t="shared" si="0"/>
        <v>0</v>
      </c>
      <c r="H14" s="103">
        <f t="shared" si="0"/>
        <v>12797.454586572221</v>
      </c>
      <c r="I14" s="101">
        <f t="shared" si="0"/>
        <v>107572.03060282023</v>
      </c>
    </row>
    <row r="17" spans="1:9" x14ac:dyDescent="0.25">
      <c r="A17" s="70" t="s">
        <v>78</v>
      </c>
      <c r="B17" s="70" t="s">
        <v>29</v>
      </c>
      <c r="C17" s="77" t="s">
        <v>30</v>
      </c>
      <c r="D17" s="77" t="s">
        <v>39</v>
      </c>
      <c r="E17" s="77" t="s">
        <v>32</v>
      </c>
      <c r="F17" s="77" t="s">
        <v>40</v>
      </c>
      <c r="G17" s="77" t="s">
        <v>34</v>
      </c>
      <c r="H17" s="77" t="s">
        <v>33</v>
      </c>
      <c r="I17" s="99" t="s">
        <v>41</v>
      </c>
    </row>
    <row r="18" spans="1:9" x14ac:dyDescent="0.25">
      <c r="A18" s="90" t="s">
        <v>68</v>
      </c>
      <c r="B18" s="79">
        <f>B2</f>
        <v>1993.2462750843599</v>
      </c>
      <c r="C18" s="79">
        <f t="shared" ref="C18:H18" si="1">C2</f>
        <v>723.43629828349901</v>
      </c>
      <c r="D18" s="79">
        <f t="shared" si="1"/>
        <v>13248.890550759699</v>
      </c>
      <c r="E18" s="79">
        <f t="shared" si="1"/>
        <v>66.669266296997407</v>
      </c>
      <c r="F18" s="79">
        <f t="shared" si="1"/>
        <v>1500.35985127801</v>
      </c>
      <c r="G18" s="79" t="str">
        <f t="shared" si="1"/>
        <v>0</v>
      </c>
      <c r="H18" s="79">
        <f t="shared" si="1"/>
        <v>1610.8673966266999</v>
      </c>
      <c r="I18" s="106">
        <f t="shared" ref="I18" si="2">I2</f>
        <v>19143.469638329268</v>
      </c>
    </row>
    <row r="19" spans="1:9" x14ac:dyDescent="0.25">
      <c r="A19" s="91" t="s">
        <v>69</v>
      </c>
      <c r="B19" s="80">
        <f>B3+B8</f>
        <v>1466.2619116912099</v>
      </c>
      <c r="C19" s="80">
        <f t="shared" ref="C19:H19" si="3">C3+C8</f>
        <v>127.17730562407628</v>
      </c>
      <c r="D19" s="80">
        <f t="shared" si="3"/>
        <v>714.50345408956696</v>
      </c>
      <c r="E19" s="80">
        <f t="shared" si="3"/>
        <v>13.978995796874941</v>
      </c>
      <c r="F19" s="80">
        <f t="shared" si="3"/>
        <v>2113.550591003484</v>
      </c>
      <c r="G19" s="80">
        <f t="shared" si="3"/>
        <v>0</v>
      </c>
      <c r="H19" s="80">
        <f t="shared" si="3"/>
        <v>3050.0817028526399</v>
      </c>
      <c r="I19" s="107">
        <f t="shared" ref="I19" si="4">I3+I8</f>
        <v>7485.5539610578526</v>
      </c>
    </row>
    <row r="20" spans="1:9" x14ac:dyDescent="0.25">
      <c r="A20" s="91" t="s">
        <v>70</v>
      </c>
      <c r="B20" s="80">
        <f>B10+B4</f>
        <v>12262.265723586517</v>
      </c>
      <c r="C20" s="80">
        <f t="shared" ref="C20:H20" si="5">C10+C4</f>
        <v>427.48744023663261</v>
      </c>
      <c r="D20" s="80">
        <f t="shared" si="5"/>
        <v>5579.4831880847432</v>
      </c>
      <c r="E20" s="80">
        <f t="shared" si="5"/>
        <v>1229.676377780384</v>
      </c>
      <c r="F20" s="80">
        <f t="shared" si="5"/>
        <v>24953.5861380235</v>
      </c>
      <c r="G20" s="80">
        <f t="shared" si="5"/>
        <v>0</v>
      </c>
      <c r="H20" s="80">
        <f t="shared" si="5"/>
        <v>4750.2360469203213</v>
      </c>
      <c r="I20" s="107">
        <f t="shared" ref="I20" si="6">I10+I4</f>
        <v>49202.734914632092</v>
      </c>
    </row>
    <row r="21" spans="1:9" x14ac:dyDescent="0.25">
      <c r="A21" s="91" t="s">
        <v>71</v>
      </c>
      <c r="B21" s="80">
        <f>B5</f>
        <v>3228.0086241454301</v>
      </c>
      <c r="C21" s="80">
        <f t="shared" ref="C21:H21" si="7">C5</f>
        <v>19.492687039306599</v>
      </c>
      <c r="D21" s="80">
        <f t="shared" si="7"/>
        <v>260.985282074829</v>
      </c>
      <c r="E21" s="80">
        <f t="shared" si="7"/>
        <v>25.799990133849999</v>
      </c>
      <c r="F21" s="80">
        <f t="shared" si="7"/>
        <v>4796.0130016265903</v>
      </c>
      <c r="G21" s="80" t="str">
        <f t="shared" si="7"/>
        <v>0</v>
      </c>
      <c r="H21" s="80">
        <f t="shared" si="7"/>
        <v>393.50482809576499</v>
      </c>
      <c r="I21" s="107">
        <f t="shared" ref="I21" si="8">I5</f>
        <v>8723.8044131157712</v>
      </c>
    </row>
    <row r="22" spans="1:9" x14ac:dyDescent="0.25">
      <c r="A22" s="91" t="s">
        <v>52</v>
      </c>
      <c r="B22" s="80">
        <f>B12</f>
        <v>40.252343547485303</v>
      </c>
      <c r="C22" s="80">
        <f t="shared" ref="C22:H22" si="9">C12</f>
        <v>0.39470892639160099</v>
      </c>
      <c r="D22" s="80">
        <f t="shared" si="9"/>
        <v>52.872131199401501</v>
      </c>
      <c r="E22" s="80">
        <f t="shared" si="9"/>
        <v>1.83754003656005</v>
      </c>
      <c r="F22" s="80">
        <f t="shared" si="9"/>
        <v>36.8847882163695</v>
      </c>
      <c r="G22" s="80" t="str">
        <f t="shared" si="9"/>
        <v>0</v>
      </c>
      <c r="H22" s="80">
        <f t="shared" si="9"/>
        <v>88.442212305968994</v>
      </c>
      <c r="I22" s="107">
        <f t="shared" ref="I22" si="10">I12</f>
        <v>220.68372423217698</v>
      </c>
    </row>
    <row r="23" spans="1:9" x14ac:dyDescent="0.25">
      <c r="A23" s="91" t="s">
        <v>72</v>
      </c>
      <c r="B23" s="80">
        <f>B9+B7</f>
        <v>4691.3411553741298</v>
      </c>
      <c r="C23" s="80">
        <f t="shared" ref="C23:H23" si="11">C9+C7</f>
        <v>103.3821795200198</v>
      </c>
      <c r="D23" s="80">
        <f t="shared" si="11"/>
        <v>637.18203894390899</v>
      </c>
      <c r="E23" s="80">
        <f t="shared" si="11"/>
        <v>30.161867611083942</v>
      </c>
      <c r="F23" s="80">
        <f t="shared" si="11"/>
        <v>7312.2465326743095</v>
      </c>
      <c r="G23" s="80">
        <f t="shared" si="11"/>
        <v>0</v>
      </c>
      <c r="H23" s="80">
        <f t="shared" si="11"/>
        <v>1188.8000663986941</v>
      </c>
      <c r="I23" s="107">
        <f t="shared" ref="I23" si="12">I9+I7</f>
        <v>13963.113840522146</v>
      </c>
    </row>
    <row r="24" spans="1:9" x14ac:dyDescent="0.25">
      <c r="A24" s="92" t="s">
        <v>74</v>
      </c>
      <c r="B24" s="81">
        <f>B13+B11+B6</f>
        <v>2196.6913004890057</v>
      </c>
      <c r="C24" s="81">
        <f t="shared" ref="C24:H24" si="13">C13+C11+C6</f>
        <v>86.151198939086697</v>
      </c>
      <c r="D24" s="81">
        <f t="shared" si="13"/>
        <v>1525.2314440571847</v>
      </c>
      <c r="E24" s="81">
        <f t="shared" si="13"/>
        <v>57.080697184142906</v>
      </c>
      <c r="F24" s="81">
        <f t="shared" si="13"/>
        <v>3251.9931368893886</v>
      </c>
      <c r="G24" s="81">
        <f t="shared" si="13"/>
        <v>0</v>
      </c>
      <c r="H24" s="81">
        <f t="shared" si="13"/>
        <v>1715.5223333721319</v>
      </c>
      <c r="I24" s="108">
        <f t="shared" ref="I24" si="14">I13+I11+I6</f>
        <v>8832.6701109309415</v>
      </c>
    </row>
    <row r="25" spans="1:9" ht="18.75" x14ac:dyDescent="0.3">
      <c r="A25" s="105" t="s">
        <v>66</v>
      </c>
      <c r="B25" s="98">
        <f>SUM(B18:B24)</f>
        <v>25878.067333918141</v>
      </c>
      <c r="C25" s="98">
        <f t="shared" ref="C25:I25" si="15">SUM(C18:C24)</f>
        <v>1487.5218185690126</v>
      </c>
      <c r="D25" s="98">
        <f t="shared" si="15"/>
        <v>22019.148089209331</v>
      </c>
      <c r="E25" s="98">
        <f t="shared" si="15"/>
        <v>1425.2047348398933</v>
      </c>
      <c r="F25" s="98">
        <f t="shared" si="15"/>
        <v>43964.634039711651</v>
      </c>
      <c r="G25" s="98">
        <f t="shared" si="15"/>
        <v>0</v>
      </c>
      <c r="H25" s="98">
        <f t="shared" si="15"/>
        <v>12797.454586572219</v>
      </c>
      <c r="I25" s="109">
        <f t="shared" si="15"/>
        <v>107572.03060282023</v>
      </c>
    </row>
    <row r="26" spans="1:9" x14ac:dyDescent="0.25">
      <c r="B26" s="40"/>
      <c r="C26" s="40"/>
    </row>
    <row r="27" spans="1:9" x14ac:dyDescent="0.25">
      <c r="B27" s="40"/>
      <c r="C27" s="40"/>
    </row>
    <row r="28" spans="1:9" x14ac:dyDescent="0.25">
      <c r="A28" s="95" t="s">
        <v>79</v>
      </c>
      <c r="B28" s="95" t="s">
        <v>29</v>
      </c>
      <c r="C28" s="96" t="s">
        <v>30</v>
      </c>
      <c r="D28" s="96" t="s">
        <v>39</v>
      </c>
      <c r="E28" s="96" t="s">
        <v>32</v>
      </c>
      <c r="F28" s="96" t="s">
        <v>40</v>
      </c>
      <c r="G28" s="96" t="s">
        <v>34</v>
      </c>
      <c r="H28" s="96" t="s">
        <v>33</v>
      </c>
      <c r="I28" s="100" t="s">
        <v>41</v>
      </c>
    </row>
    <row r="29" spans="1:9" x14ac:dyDescent="0.25">
      <c r="A29" s="72" t="s">
        <v>62</v>
      </c>
      <c r="B29" s="372">
        <v>1976.4116097373201</v>
      </c>
      <c r="C29" s="373">
        <v>679.22891775610799</v>
      </c>
      <c r="D29" s="374">
        <v>5252.3414657405901</v>
      </c>
      <c r="E29" s="374">
        <v>28.3232268170166</v>
      </c>
      <c r="F29" s="374">
        <v>1549.20783425586</v>
      </c>
      <c r="G29" s="374">
        <v>0</v>
      </c>
      <c r="H29" s="374">
        <v>1051.1081084571599</v>
      </c>
      <c r="I29" s="381">
        <v>10536.621162764055</v>
      </c>
    </row>
    <row r="30" spans="1:9" x14ac:dyDescent="0.25">
      <c r="A30" s="72" t="s">
        <v>61</v>
      </c>
      <c r="B30" s="375">
        <v>287.21155508526499</v>
      </c>
      <c r="C30" s="376">
        <v>6.8708027569579997</v>
      </c>
      <c r="D30" s="377">
        <v>168.22387572204499</v>
      </c>
      <c r="E30" s="377">
        <v>4.8206582992553599</v>
      </c>
      <c r="F30" s="377">
        <v>1692.6792598048601</v>
      </c>
      <c r="G30" s="377">
        <v>0</v>
      </c>
      <c r="H30" s="377">
        <v>940.28774822546995</v>
      </c>
      <c r="I30" s="381">
        <v>3100.0938998938532</v>
      </c>
    </row>
    <row r="31" spans="1:9" x14ac:dyDescent="0.25">
      <c r="A31" s="72" t="s">
        <v>60</v>
      </c>
      <c r="B31" s="375">
        <v>285.63379363873202</v>
      </c>
      <c r="C31" s="376">
        <v>11.461742409484801</v>
      </c>
      <c r="D31" s="377">
        <v>91.455268343994007</v>
      </c>
      <c r="E31" s="377">
        <v>38.704536035339302</v>
      </c>
      <c r="F31" s="377">
        <v>1209.9759966885899</v>
      </c>
      <c r="G31" s="377">
        <v>0</v>
      </c>
      <c r="H31" s="377">
        <v>53.737975395751597</v>
      </c>
      <c r="I31" s="381">
        <v>1690.9693125118918</v>
      </c>
    </row>
    <row r="32" spans="1:9" x14ac:dyDescent="0.25">
      <c r="A32" s="72" t="s">
        <v>59</v>
      </c>
      <c r="B32" s="375">
        <v>791.79044562414299</v>
      </c>
      <c r="C32" s="376">
        <v>34.464687934997499</v>
      </c>
      <c r="D32" s="377">
        <v>84.300606918334694</v>
      </c>
      <c r="E32" s="377">
        <v>53.240425677246002</v>
      </c>
      <c r="F32" s="377">
        <v>4428.8453102263402</v>
      </c>
      <c r="G32" s="377">
        <v>0</v>
      </c>
      <c r="H32" s="377">
        <v>83.150201185546806</v>
      </c>
      <c r="I32" s="381">
        <v>5475.7916775666081</v>
      </c>
    </row>
    <row r="33" spans="1:9" x14ac:dyDescent="0.25">
      <c r="A33" s="72" t="s">
        <v>58</v>
      </c>
      <c r="B33" s="375">
        <v>145.577489256408</v>
      </c>
      <c r="C33" s="376">
        <v>22.218669596191301</v>
      </c>
      <c r="D33" s="377">
        <v>297.671388316898</v>
      </c>
      <c r="E33" s="377">
        <v>34.356144453185998</v>
      </c>
      <c r="F33" s="377">
        <v>956.327195327514</v>
      </c>
      <c r="G33" s="377">
        <v>0</v>
      </c>
      <c r="H33" s="377">
        <v>76.237269390624903</v>
      </c>
      <c r="I33" s="381">
        <v>1532.3881563408222</v>
      </c>
    </row>
    <row r="34" spans="1:9" x14ac:dyDescent="0.25">
      <c r="A34" s="72" t="s">
        <v>57</v>
      </c>
      <c r="B34" s="375">
        <v>501.92875880346702</v>
      </c>
      <c r="C34" s="376">
        <v>39.348274579833998</v>
      </c>
      <c r="D34" s="377">
        <v>74.074775974487295</v>
      </c>
      <c r="E34" s="377">
        <v>4.9004429040527304</v>
      </c>
      <c r="F34" s="377">
        <v>3070.8643750311999</v>
      </c>
      <c r="G34" s="377">
        <v>0</v>
      </c>
      <c r="H34" s="377">
        <v>64.224293891540498</v>
      </c>
      <c r="I34" s="381">
        <v>3755.3409211845815</v>
      </c>
    </row>
    <row r="35" spans="1:9" x14ac:dyDescent="0.25">
      <c r="A35" s="72" t="s">
        <v>56</v>
      </c>
      <c r="B35" s="375">
        <v>91.774734052429295</v>
      </c>
      <c r="C35" s="376">
        <v>28.004982729308999</v>
      </c>
      <c r="D35" s="377">
        <v>191.481194653687</v>
      </c>
      <c r="E35" s="377">
        <v>1.0462876234741201</v>
      </c>
      <c r="F35" s="377">
        <v>477.74353217595097</v>
      </c>
      <c r="G35" s="377">
        <v>0</v>
      </c>
      <c r="H35" s="377">
        <v>160.308910861778</v>
      </c>
      <c r="I35" s="381">
        <v>950.35964209662848</v>
      </c>
    </row>
    <row r="36" spans="1:9" x14ac:dyDescent="0.25">
      <c r="A36" s="72" t="s">
        <v>55</v>
      </c>
      <c r="B36" s="375">
        <v>914.63954951525795</v>
      </c>
      <c r="C36" s="376">
        <v>105.9867180036</v>
      </c>
      <c r="D36" s="377">
        <v>120.318528818725</v>
      </c>
      <c r="E36" s="377">
        <v>25.453454604248101</v>
      </c>
      <c r="F36" s="377">
        <v>5920.5035838096601</v>
      </c>
      <c r="G36" s="377">
        <v>0</v>
      </c>
      <c r="H36" s="377">
        <v>168.42084866345601</v>
      </c>
      <c r="I36" s="381">
        <v>7255.3226834149473</v>
      </c>
    </row>
    <row r="37" spans="1:9" x14ac:dyDescent="0.25">
      <c r="A37" s="72" t="s">
        <v>54</v>
      </c>
      <c r="B37" s="375">
        <v>6167.7190275511903</v>
      </c>
      <c r="C37" s="376">
        <v>550.56911020990003</v>
      </c>
      <c r="D37" s="377">
        <v>2264.2307499418798</v>
      </c>
      <c r="E37" s="377">
        <v>2592.9723485223899</v>
      </c>
      <c r="F37" s="377">
        <v>27585.1576067192</v>
      </c>
      <c r="G37" s="377">
        <v>8.7037902832031203E-4</v>
      </c>
      <c r="H37" s="377">
        <v>2082.30306840711</v>
      </c>
      <c r="I37" s="381">
        <v>41242.952781730703</v>
      </c>
    </row>
    <row r="38" spans="1:9" x14ac:dyDescent="0.25">
      <c r="A38" s="72" t="s">
        <v>53</v>
      </c>
      <c r="B38" s="375">
        <v>472.7675801485608</v>
      </c>
      <c r="C38" s="376">
        <v>41.299082121398698</v>
      </c>
      <c r="D38" s="377">
        <v>155.81441203802419</v>
      </c>
      <c r="E38" s="377">
        <v>47.595489894897412</v>
      </c>
      <c r="F38" s="377">
        <v>1922.1022059760746</v>
      </c>
      <c r="G38" s="377">
        <v>0</v>
      </c>
      <c r="H38" s="377">
        <v>449.41324098296548</v>
      </c>
      <c r="I38" s="381">
        <v>3088.9920111619213</v>
      </c>
    </row>
    <row r="39" spans="1:9" x14ac:dyDescent="0.25">
      <c r="A39" s="1" t="s">
        <v>52</v>
      </c>
      <c r="B39" s="375">
        <v>4.6459885557250997</v>
      </c>
      <c r="C39" s="376">
        <v>8.8410801086425697E-2</v>
      </c>
      <c r="D39" s="377">
        <v>12.889909029846301</v>
      </c>
      <c r="E39" s="377">
        <v>0.193494682128906</v>
      </c>
      <c r="F39" s="377">
        <v>6.3141569605102497</v>
      </c>
      <c r="G39" s="377">
        <v>0</v>
      </c>
      <c r="H39" s="377">
        <v>36.043132709533602</v>
      </c>
      <c r="I39" s="381">
        <v>60.175092738830585</v>
      </c>
    </row>
    <row r="40" spans="1:9" x14ac:dyDescent="0.25">
      <c r="A40" s="74" t="s">
        <v>51</v>
      </c>
      <c r="B40" s="378">
        <v>77.993286677001706</v>
      </c>
      <c r="C40" s="379">
        <v>61.159803350037599</v>
      </c>
      <c r="D40" s="380">
        <v>37.501883384887201</v>
      </c>
      <c r="E40" s="377">
        <v>1.26620984246826</v>
      </c>
      <c r="F40" s="380">
        <v>137.132052288875</v>
      </c>
      <c r="G40" s="380">
        <v>0</v>
      </c>
      <c r="H40" s="380">
        <v>2.7392814155883798</v>
      </c>
      <c r="I40" s="381">
        <v>317.79251695885819</v>
      </c>
    </row>
    <row r="41" spans="1:9" ht="18.75" x14ac:dyDescent="0.3">
      <c r="A41" s="104" t="s">
        <v>66</v>
      </c>
      <c r="B41" s="102">
        <f>SUM(B29:B40)</f>
        <v>11718.093818645499</v>
      </c>
      <c r="C41" s="103">
        <f>SUM(C29:C40)</f>
        <v>1580.7012022489055</v>
      </c>
      <c r="D41" s="103">
        <f t="shared" ref="D41" si="16">SUM(D29:D40)</f>
        <v>8750.3040588833992</v>
      </c>
      <c r="E41" s="103">
        <f t="shared" ref="E41" si="17">SUM(E29:E40)</f>
        <v>2832.8727193557029</v>
      </c>
      <c r="F41" s="103">
        <f t="shared" ref="F41" si="18">SUM(F29:F40)</f>
        <v>48956.853109264637</v>
      </c>
      <c r="G41" s="103">
        <f t="shared" ref="G41" si="19">SUM(G29:G40)</f>
        <v>8.7037902832031203E-4</v>
      </c>
      <c r="H41" s="103">
        <f t="shared" ref="H41" si="20">SUM(H29:H40)</f>
        <v>5167.9740795865255</v>
      </c>
      <c r="I41" s="101">
        <f>SUM(I29:I40)</f>
        <v>79006.799858363695</v>
      </c>
    </row>
    <row r="44" spans="1:9" x14ac:dyDescent="0.25">
      <c r="A44" s="70" t="s">
        <v>80</v>
      </c>
      <c r="B44" s="70" t="s">
        <v>29</v>
      </c>
      <c r="C44" s="77" t="s">
        <v>30</v>
      </c>
      <c r="D44" s="77" t="s">
        <v>39</v>
      </c>
      <c r="E44" s="77" t="s">
        <v>32</v>
      </c>
      <c r="F44" s="77" t="s">
        <v>40</v>
      </c>
      <c r="G44" s="77" t="s">
        <v>34</v>
      </c>
      <c r="H44" s="77" t="s">
        <v>33</v>
      </c>
      <c r="I44" s="99" t="s">
        <v>41</v>
      </c>
    </row>
    <row r="45" spans="1:9" x14ac:dyDescent="0.25">
      <c r="A45" s="90" t="s">
        <v>68</v>
      </c>
      <c r="B45" s="79">
        <f>B29</f>
        <v>1976.4116097373201</v>
      </c>
      <c r="C45" s="79">
        <f t="shared" ref="C45:I45" si="21">C29</f>
        <v>679.22891775610799</v>
      </c>
      <c r="D45" s="79">
        <f t="shared" si="21"/>
        <v>5252.3414657405901</v>
      </c>
      <c r="E45" s="79">
        <f t="shared" si="21"/>
        <v>28.3232268170166</v>
      </c>
      <c r="F45" s="79">
        <f t="shared" si="21"/>
        <v>1549.20783425586</v>
      </c>
      <c r="G45" s="79">
        <f t="shared" si="21"/>
        <v>0</v>
      </c>
      <c r="H45" s="79">
        <f t="shared" si="21"/>
        <v>1051.1081084571599</v>
      </c>
      <c r="I45" s="106">
        <f t="shared" si="21"/>
        <v>10536.621162764055</v>
      </c>
    </row>
    <row r="46" spans="1:9" x14ac:dyDescent="0.25">
      <c r="A46" s="91" t="s">
        <v>69</v>
      </c>
      <c r="B46" s="80">
        <f>B30+B35</f>
        <v>378.98628913769426</v>
      </c>
      <c r="C46" s="80">
        <f t="shared" ref="C46:I46" si="22">C30+C35</f>
        <v>34.875785486266999</v>
      </c>
      <c r="D46" s="80">
        <f t="shared" si="22"/>
        <v>359.70507037573202</v>
      </c>
      <c r="E46" s="80">
        <f t="shared" si="22"/>
        <v>5.8669459227294798</v>
      </c>
      <c r="F46" s="80">
        <f t="shared" si="22"/>
        <v>2170.4227919808109</v>
      </c>
      <c r="G46" s="80">
        <f t="shared" si="22"/>
        <v>0</v>
      </c>
      <c r="H46" s="80">
        <f t="shared" si="22"/>
        <v>1100.5966590872479</v>
      </c>
      <c r="I46" s="107">
        <f t="shared" si="22"/>
        <v>4050.4535419904814</v>
      </c>
    </row>
    <row r="47" spans="1:9" x14ac:dyDescent="0.25">
      <c r="A47" s="91" t="s">
        <v>70</v>
      </c>
      <c r="B47" s="80">
        <f>B37+B31</f>
        <v>6453.352821189922</v>
      </c>
      <c r="C47" s="80">
        <f t="shared" ref="C47:I47" si="23">C37+C31</f>
        <v>562.03085261938486</v>
      </c>
      <c r="D47" s="80">
        <f t="shared" si="23"/>
        <v>2355.6860182858736</v>
      </c>
      <c r="E47" s="80">
        <f t="shared" si="23"/>
        <v>2631.6768845577294</v>
      </c>
      <c r="F47" s="80">
        <f t="shared" si="23"/>
        <v>28795.13360340779</v>
      </c>
      <c r="G47" s="80">
        <f t="shared" si="23"/>
        <v>8.7037902832031203E-4</v>
      </c>
      <c r="H47" s="80">
        <f t="shared" si="23"/>
        <v>2136.0410438028616</v>
      </c>
      <c r="I47" s="107">
        <f t="shared" si="23"/>
        <v>42933.922094242596</v>
      </c>
    </row>
    <row r="48" spans="1:9" x14ac:dyDescent="0.25">
      <c r="A48" s="91" t="s">
        <v>71</v>
      </c>
      <c r="B48" s="80">
        <f>B32</f>
        <v>791.79044562414299</v>
      </c>
      <c r="C48" s="80">
        <f t="shared" ref="C48:I48" si="24">C32</f>
        <v>34.464687934997499</v>
      </c>
      <c r="D48" s="80">
        <f t="shared" si="24"/>
        <v>84.300606918334694</v>
      </c>
      <c r="E48" s="80">
        <f t="shared" si="24"/>
        <v>53.240425677246002</v>
      </c>
      <c r="F48" s="80">
        <f t="shared" si="24"/>
        <v>4428.8453102263402</v>
      </c>
      <c r="G48" s="80">
        <f t="shared" si="24"/>
        <v>0</v>
      </c>
      <c r="H48" s="80">
        <f t="shared" si="24"/>
        <v>83.150201185546806</v>
      </c>
      <c r="I48" s="107">
        <f t="shared" si="24"/>
        <v>5475.7916775666081</v>
      </c>
    </row>
    <row r="49" spans="1:9" x14ac:dyDescent="0.25">
      <c r="A49" s="91" t="s">
        <v>52</v>
      </c>
      <c r="B49" s="80">
        <f>B39</f>
        <v>4.6459885557250997</v>
      </c>
      <c r="C49" s="80">
        <f t="shared" ref="C49:I49" si="25">C39</f>
        <v>8.8410801086425697E-2</v>
      </c>
      <c r="D49" s="80">
        <f t="shared" si="25"/>
        <v>12.889909029846301</v>
      </c>
      <c r="E49" s="80">
        <f t="shared" si="25"/>
        <v>0.193494682128906</v>
      </c>
      <c r="F49" s="80">
        <f t="shared" si="25"/>
        <v>6.3141569605102497</v>
      </c>
      <c r="G49" s="80">
        <f t="shared" si="25"/>
        <v>0</v>
      </c>
      <c r="H49" s="80">
        <f t="shared" si="25"/>
        <v>36.043132709533602</v>
      </c>
      <c r="I49" s="107">
        <f t="shared" si="25"/>
        <v>60.175092738830585</v>
      </c>
    </row>
    <row r="50" spans="1:9" x14ac:dyDescent="0.25">
      <c r="A50" s="91" t="s">
        <v>72</v>
      </c>
      <c r="B50" s="80">
        <f>B36+B34</f>
        <v>1416.568308318725</v>
      </c>
      <c r="C50" s="80">
        <f t="shared" ref="C50:I50" si="26">C36+C34</f>
        <v>145.334992583434</v>
      </c>
      <c r="D50" s="80">
        <f t="shared" si="26"/>
        <v>194.39330479321228</v>
      </c>
      <c r="E50" s="80">
        <f t="shared" si="26"/>
        <v>30.353897508300832</v>
      </c>
      <c r="F50" s="80">
        <f t="shared" si="26"/>
        <v>8991.3679588408595</v>
      </c>
      <c r="G50" s="80">
        <f t="shared" si="26"/>
        <v>0</v>
      </c>
      <c r="H50" s="80">
        <f t="shared" si="26"/>
        <v>232.64514255499651</v>
      </c>
      <c r="I50" s="107">
        <f t="shared" si="26"/>
        <v>11010.663604599529</v>
      </c>
    </row>
    <row r="51" spans="1:9" x14ac:dyDescent="0.25">
      <c r="A51" s="92" t="s">
        <v>74</v>
      </c>
      <c r="B51" s="81">
        <f>B40+B38+B33</f>
        <v>696.33835608197046</v>
      </c>
      <c r="C51" s="81">
        <f t="shared" ref="C51:I51" si="27">C40+C38+C33</f>
        <v>124.67755506762761</v>
      </c>
      <c r="D51" s="81">
        <f t="shared" si="27"/>
        <v>490.98768373980943</v>
      </c>
      <c r="E51" s="81">
        <f t="shared" si="27"/>
        <v>83.217844190551659</v>
      </c>
      <c r="F51" s="81">
        <f t="shared" si="27"/>
        <v>3015.5614535924637</v>
      </c>
      <c r="G51" s="81">
        <f t="shared" si="27"/>
        <v>0</v>
      </c>
      <c r="H51" s="81">
        <f t="shared" si="27"/>
        <v>528.38979178917873</v>
      </c>
      <c r="I51" s="108">
        <f t="shared" si="27"/>
        <v>4939.1726844616014</v>
      </c>
    </row>
    <row r="52" spans="1:9" ht="18.75" x14ac:dyDescent="0.3">
      <c r="A52" s="105" t="s">
        <v>66</v>
      </c>
      <c r="B52" s="98">
        <f>SUM(B45:B51)</f>
        <v>11718.093818645501</v>
      </c>
      <c r="C52" s="98">
        <f t="shared" ref="C52" si="28">SUM(C45:C51)</f>
        <v>1580.7012022489052</v>
      </c>
      <c r="D52" s="98">
        <f t="shared" ref="D52" si="29">SUM(D45:D51)</f>
        <v>8750.3040588833992</v>
      </c>
      <c r="E52" s="98">
        <f t="shared" ref="E52" si="30">SUM(E45:E51)</f>
        <v>2832.8727193557029</v>
      </c>
      <c r="F52" s="98">
        <f t="shared" ref="F52" si="31">SUM(F45:F51)</f>
        <v>48956.853109264623</v>
      </c>
      <c r="G52" s="98">
        <f t="shared" ref="G52" si="32">SUM(G45:G51)</f>
        <v>8.7037902832031203E-4</v>
      </c>
      <c r="H52" s="98">
        <f t="shared" ref="H52" si="33">SUM(H45:H51)</f>
        <v>5167.9740795865255</v>
      </c>
      <c r="I52" s="109">
        <f t="shared" ref="I52" si="34">SUM(I45:I51)</f>
        <v>79006.799858363709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7145177-0ca6-4f95-a585-7d009071b6d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2FE27055AEAE943A37D7D0C2ADC6CB9" ma:contentTypeVersion="18" ma:contentTypeDescription="Crie um novo documento." ma:contentTypeScope="" ma:versionID="678ed0e6f512b39889f76a7603a575f7">
  <xsd:schema xmlns:xsd="http://www.w3.org/2001/XMLSchema" xmlns:xs="http://www.w3.org/2001/XMLSchema" xmlns:p="http://schemas.microsoft.com/office/2006/metadata/properties" xmlns:ns3="27145177-0ca6-4f95-a585-7d009071b6d9" xmlns:ns4="f9b2a7b0-b6f5-48c1-8df5-d209d8a3fa00" targetNamespace="http://schemas.microsoft.com/office/2006/metadata/properties" ma:root="true" ma:fieldsID="d999cfa4de578234291b955436828849" ns3:_="" ns4:_="">
    <xsd:import namespace="27145177-0ca6-4f95-a585-7d009071b6d9"/>
    <xsd:import namespace="f9b2a7b0-b6f5-48c1-8df5-d209d8a3fa0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145177-0ca6-4f95-a585-7d009071b6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b2a7b0-b6f5-48c1-8df5-d209d8a3fa0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65611A-0667-4E46-94A9-FDB95E4A2AC9}">
  <ds:schemaRefs>
    <ds:schemaRef ds:uri="http://purl.org/dc/dcmitype/"/>
    <ds:schemaRef ds:uri="http://purl.org/dc/elements/1.1/"/>
    <ds:schemaRef ds:uri="27145177-0ca6-4f95-a585-7d009071b6d9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f9b2a7b0-b6f5-48c1-8df5-d209d8a3fa00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C1CCD9B-7EF5-4A7C-A344-92B50E377C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145177-0ca6-4f95-a585-7d009071b6d9"/>
    <ds:schemaRef ds:uri="f9b2a7b0-b6f5-48c1-8df5-d209d8a3fa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B2A68C7-A2DC-413E-A7CF-DF8F25D696B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Fig 1AB. Areaqueimada AMZ</vt:lpstr>
      <vt:lpstr>Fig1CD. Deter AMZ</vt:lpstr>
      <vt:lpstr>Fig 2. AMZ_AreaqueimadaTipo</vt:lpstr>
      <vt:lpstr>Fig 3. % area queimada</vt:lpstr>
      <vt:lpstr>Fig 4. diferenca</vt:lpstr>
      <vt:lpstr>Fig 6. Analise Fundiaria</vt:lpstr>
      <vt:lpstr>Fig 7. Fundiaria Cobertura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 Auxiliadora Costa Alencar</dc:creator>
  <cp:lastModifiedBy>Luiz Felipe Morais Martenexen</cp:lastModifiedBy>
  <dcterms:created xsi:type="dcterms:W3CDTF">2023-10-11T21:10:06Z</dcterms:created>
  <dcterms:modified xsi:type="dcterms:W3CDTF">2024-04-23T01:45:12Z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0x01010032FE27055AEAE943A37D7D0C2ADC6CB9</vt:lpwstr>
  </property>
</Properties>
</file>