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Excel\"/>
    </mc:Choice>
  </mc:AlternateContent>
  <xr:revisionPtr revIDLastSave="0" documentId="13_ncr:1_{13D3F25D-1B01-4CD0-A090-430D559DD30A}" xr6:coauthVersionLast="47" xr6:coauthVersionMax="47" xr10:uidLastSave="{00000000-0000-0000-0000-000000000000}"/>
  <bookViews>
    <workbookView xWindow="-120" yWindow="-120" windowWidth="29040" windowHeight="15840" xr2:uid="{B95C368E-CEF0-4807-BFB4-C99A37ECFF16}"/>
  </bookViews>
  <sheets>
    <sheet name="Planilha1" sheetId="1" r:id="rId1"/>
    <sheet name="Planilha2" sheetId="2" r:id="rId2"/>
  </sheets>
  <definedNames>
    <definedName name="aporte">Planilha1!$C$19</definedName>
    <definedName name="dividendos_mensais">Planilha1!$C$23</definedName>
    <definedName name="patrimonio">Planilha1!$C$22</definedName>
    <definedName name="qtd_anos">Planilha1!$C$20</definedName>
    <definedName name="rendimento_carteira">Planilha1!$C$15</definedName>
    <definedName name="salario">Planilha1!$C$14</definedName>
    <definedName name="sugestao_investimento">Planilha1!$C$16</definedName>
    <definedName name="taxa_mensal">Planilha1!$C$21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D41" i="1" s="1"/>
  <c r="C42" i="1"/>
  <c r="C37" i="1"/>
  <c r="A3" i="2"/>
  <c r="A4" i="2"/>
  <c r="A5" i="2"/>
  <c r="A6" i="2"/>
  <c r="A7" i="2"/>
  <c r="A8" i="2"/>
  <c r="A9" i="2"/>
  <c r="A10" i="2"/>
  <c r="G4" i="2" s="1"/>
  <c r="H4" i="2" s="1"/>
  <c r="A11" i="2"/>
  <c r="A12" i="2"/>
  <c r="A13" i="2"/>
  <c r="A14" i="2"/>
  <c r="A15" i="2"/>
  <c r="A16" i="2"/>
  <c r="A17" i="2"/>
  <c r="A18" i="2"/>
  <c r="A19" i="2"/>
  <c r="A20" i="2"/>
  <c r="C34" i="1"/>
  <c r="C22" i="1"/>
  <c r="C23" i="1" s="1"/>
  <c r="C16" i="1"/>
  <c r="C27" i="1"/>
  <c r="D27" i="1" s="1"/>
  <c r="C28" i="1"/>
  <c r="D28" i="1" s="1"/>
  <c r="C29" i="1"/>
  <c r="D29" i="1" s="1"/>
  <c r="C30" i="1"/>
  <c r="D30" i="1" s="1"/>
  <c r="C26" i="1"/>
  <c r="D26" i="1" s="1"/>
  <c r="D38" i="1" l="1"/>
  <c r="D39" i="1"/>
  <c r="D37" i="1"/>
  <c r="D40" i="1"/>
  <c r="D42" i="1"/>
  <c r="D43" i="1" l="1"/>
</calcChain>
</file>

<file path=xl/sharedStrings.xml><?xml version="1.0" encoding="utf-8"?>
<sst xmlns="http://schemas.openxmlformats.org/spreadsheetml/2006/main" count="72" uniqueCount="36">
  <si>
    <t>Quanto investir por mês?</t>
  </si>
  <si>
    <t>Por quantos anos?</t>
  </si>
  <si>
    <t>Taxa de rendimento mensal?</t>
  </si>
  <si>
    <t>Patrimônio acumulado?</t>
  </si>
  <si>
    <t>Dividendos mensais</t>
  </si>
  <si>
    <t>Quanto em 2 anos?</t>
  </si>
  <si>
    <t>Quanto em 5 anos?</t>
  </si>
  <si>
    <t>Quanto em 10 anos?</t>
  </si>
  <si>
    <t>Quanto em 20 anos?</t>
  </si>
  <si>
    <t>Quanto em 30 anos?</t>
  </si>
  <si>
    <t>Rendimento Carteira</t>
  </si>
  <si>
    <t>Salário</t>
  </si>
  <si>
    <t>Sugestão de Investimento</t>
  </si>
  <si>
    <t>INVESTIMENTO MENSAL</t>
  </si>
  <si>
    <t>CONFIGURAÇÕES</t>
  </si>
  <si>
    <t>CENÁRIOS</t>
  </si>
  <si>
    <t>DIVIDENDOS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</si>
  <si>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</si>
  <si>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</si>
  <si>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</si>
  <si>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</si>
  <si>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</si>
  <si>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</si>
  <si>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</si>
  <si>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</si>
  <si>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</si>
  <si>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</si>
  <si>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</si>
  <si>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</si>
  <si>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TOTAL</t>
  </si>
  <si>
    <t>Conservador</t>
  </si>
  <si>
    <t>TIPOS DE FII</t>
  </si>
  <si>
    <t>%</t>
  </si>
  <si>
    <t>VALORES</t>
  </si>
  <si>
    <t>CHAVE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</si>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</sst>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7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8"/>
      <color theme="0"/>
      <name val="Aptos Narrow"/>
      <family val="2"/>
    </font>
    <font>
      <b/>
      <sz val="14"/>
      <color theme="0"/>
      <name val="Aptos Narrow"/>
      <family val="2"/>
    </font>
    <font>
      <b/>
      <sz val="18"/>
      <color rgb="FFFFFFFF"/>
      <name val="Calibri"/>
      <family val="2"/>
      <scheme val="minor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0" tint="-4.9989318521683403E-2"/>
      </left>
      <right/>
      <top/>
      <bottom/>
      <diagonal/>
    </border>
    <border>
      <left style="medium">
        <color indexed="64"/>
      </left>
      <right style="medium">
        <color theme="0" tint="-4.9989318521683403E-2"/>
      </right>
      <top style="medium">
        <color indexed="64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indexed="64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68">
    <xf numFmtId="0" fontId="0" fillId="0" borderId="0" xfId="0"/>
    <xf numFmtId="0" fontId="0" fillId="0" borderId="0" xfId="0" applyBorder="1"/>
    <xf numFmtId="0" fontId="4" fillId="0" borderId="0" xfId="0" applyFont="1"/>
    <xf numFmtId="0" fontId="5" fillId="4" borderId="3" xfId="5" applyFont="1" applyBorder="1" applyAlignment="1">
      <alignment horizontal="center" vertical="center"/>
    </xf>
    <xf numFmtId="0" fontId="7" fillId="2" borderId="15" xfId="3" applyFont="1" applyBorder="1" applyAlignment="1">
      <alignment horizontal="center" vertical="center"/>
    </xf>
    <xf numFmtId="0" fontId="7" fillId="2" borderId="16" xfId="3" applyFont="1" applyBorder="1" applyAlignment="1">
      <alignment horizontal="center" vertical="center"/>
    </xf>
    <xf numFmtId="0" fontId="7" fillId="2" borderId="17" xfId="3" applyFont="1" applyBorder="1" applyAlignment="1">
      <alignment horizontal="center" vertical="center"/>
    </xf>
    <xf numFmtId="0" fontId="5" fillId="4" borderId="15" xfId="5" applyFont="1" applyBorder="1" applyAlignment="1">
      <alignment horizontal="center" vertical="center"/>
    </xf>
    <xf numFmtId="0" fontId="5" fillId="4" borderId="16" xfId="5" applyFont="1" applyBorder="1" applyAlignment="1">
      <alignment horizontal="center" vertical="center"/>
    </xf>
    <xf numFmtId="0" fontId="5" fillId="4" borderId="17" xfId="5" applyFont="1" applyBorder="1" applyAlignment="1">
      <alignment horizontal="center" vertical="center"/>
    </xf>
    <xf numFmtId="0" fontId="6" fillId="4" borderId="3" xfId="5" applyFont="1" applyBorder="1" applyAlignment="1">
      <alignment horizontal="center" vertical="center"/>
    </xf>
    <xf numFmtId="0" fontId="8" fillId="0" borderId="4" xfId="0" applyFont="1" applyFill="1" applyBorder="1" applyAlignment="1">
      <alignment horizontal="left" indent="1"/>
    </xf>
    <xf numFmtId="0" fontId="8" fillId="0" borderId="7" xfId="0" applyFont="1" applyFill="1" applyBorder="1" applyAlignment="1">
      <alignment horizontal="left" indent="1"/>
    </xf>
    <xf numFmtId="0" fontId="9" fillId="5" borderId="7" xfId="0" applyFont="1" applyFill="1" applyBorder="1" applyAlignment="1">
      <alignment horizontal="left" indent="1"/>
    </xf>
    <xf numFmtId="0" fontId="9" fillId="5" borderId="10" xfId="0" applyFont="1" applyFill="1" applyBorder="1" applyAlignment="1">
      <alignment horizontal="left" indent="1"/>
    </xf>
    <xf numFmtId="0" fontId="8" fillId="5" borderId="4" xfId="0" applyFont="1" applyFill="1" applyBorder="1" applyAlignment="1">
      <alignment horizontal="left" indent="1"/>
    </xf>
    <xf numFmtId="0" fontId="8" fillId="5" borderId="7" xfId="0" applyFont="1" applyFill="1" applyBorder="1" applyAlignment="1">
      <alignment horizontal="left" indent="1"/>
    </xf>
    <xf numFmtId="0" fontId="8" fillId="5" borderId="10" xfId="0" applyFont="1" applyFill="1" applyBorder="1" applyAlignment="1">
      <alignment horizontal="left" indent="1"/>
    </xf>
    <xf numFmtId="167" fontId="8" fillId="0" borderId="5" xfId="1" applyNumberFormat="1" applyFont="1" applyBorder="1" applyAlignment="1">
      <alignment horizontal="center"/>
    </xf>
    <xf numFmtId="167" fontId="8" fillId="0" borderId="6" xfId="1" applyNumberFormat="1" applyFont="1" applyBorder="1" applyAlignment="1">
      <alignment horizontal="center"/>
    </xf>
    <xf numFmtId="167" fontId="9" fillId="0" borderId="5" xfId="1" applyNumberFormat="1" applyFont="1" applyFill="1" applyBorder="1" applyAlignment="1">
      <alignment horizontal="center"/>
    </xf>
    <xf numFmtId="167" fontId="9" fillId="0" borderId="6" xfId="1" applyNumberFormat="1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10" fontId="9" fillId="0" borderId="8" xfId="0" applyNumberFormat="1" applyFont="1" applyFill="1" applyBorder="1" applyAlignment="1">
      <alignment horizontal="center"/>
    </xf>
    <xf numFmtId="10" fontId="9" fillId="0" borderId="9" xfId="0" applyNumberFormat="1" applyFont="1" applyFill="1" applyBorder="1" applyAlignment="1">
      <alignment horizontal="center"/>
    </xf>
    <xf numFmtId="8" fontId="9" fillId="5" borderId="8" xfId="0" applyNumberFormat="1" applyFont="1" applyFill="1" applyBorder="1" applyAlignment="1">
      <alignment horizontal="center"/>
    </xf>
    <xf numFmtId="8" fontId="9" fillId="5" borderId="9" xfId="0" applyNumberFormat="1" applyFont="1" applyFill="1" applyBorder="1" applyAlignment="1">
      <alignment horizontal="center"/>
    </xf>
    <xf numFmtId="8" fontId="9" fillId="5" borderId="11" xfId="0" applyNumberFormat="1" applyFont="1" applyFill="1" applyBorder="1" applyAlignment="1">
      <alignment horizontal="center"/>
    </xf>
    <xf numFmtId="8" fontId="9" fillId="5" borderId="12" xfId="0" applyNumberFormat="1" applyFont="1" applyFill="1" applyBorder="1" applyAlignment="1">
      <alignment horizontal="center"/>
    </xf>
    <xf numFmtId="8" fontId="8" fillId="5" borderId="5" xfId="0" applyNumberFormat="1" applyFont="1" applyFill="1" applyBorder="1" applyAlignment="1">
      <alignment horizontal="left" indent="1"/>
    </xf>
    <xf numFmtId="8" fontId="8" fillId="5" borderId="6" xfId="0" applyNumberFormat="1" applyFont="1" applyFill="1" applyBorder="1" applyAlignment="1">
      <alignment horizontal="left" indent="1"/>
    </xf>
    <xf numFmtId="8" fontId="8" fillId="5" borderId="8" xfId="0" applyNumberFormat="1" applyFont="1" applyFill="1" applyBorder="1" applyAlignment="1">
      <alignment horizontal="left" indent="1"/>
    </xf>
    <xf numFmtId="8" fontId="8" fillId="5" borderId="9" xfId="0" applyNumberFormat="1" applyFont="1" applyFill="1" applyBorder="1" applyAlignment="1">
      <alignment horizontal="left" indent="1"/>
    </xf>
    <xf numFmtId="8" fontId="8" fillId="5" borderId="11" xfId="0" applyNumberFormat="1" applyFont="1" applyFill="1" applyBorder="1" applyAlignment="1">
      <alignment horizontal="left" indent="1"/>
    </xf>
    <xf numFmtId="8" fontId="8" fillId="5" borderId="12" xfId="0" applyNumberFormat="1" applyFont="1" applyFill="1" applyBorder="1" applyAlignment="1">
      <alignment horizontal="left" indent="1"/>
    </xf>
    <xf numFmtId="167" fontId="0" fillId="0" borderId="0" xfId="1" applyNumberFormat="1" applyFont="1" applyAlignment="1">
      <alignment horizontal="left" indent="1"/>
    </xf>
    <xf numFmtId="0" fontId="6" fillId="4" borderId="15" xfId="5" applyFont="1" applyBorder="1" applyAlignment="1">
      <alignment horizontal="center" vertical="center"/>
    </xf>
    <xf numFmtId="0" fontId="6" fillId="4" borderId="17" xfId="5" applyFont="1" applyBorder="1" applyAlignment="1">
      <alignment horizontal="center" vertical="center"/>
    </xf>
    <xf numFmtId="9" fontId="0" fillId="0" borderId="0" xfId="2" applyFont="1"/>
    <xf numFmtId="9" fontId="8" fillId="0" borderId="5" xfId="2" applyFont="1" applyFill="1" applyBorder="1" applyAlignment="1"/>
    <xf numFmtId="0" fontId="8" fillId="0" borderId="10" xfId="0" applyFont="1" applyFill="1" applyBorder="1" applyAlignment="1">
      <alignment horizontal="left" indent="1"/>
    </xf>
    <xf numFmtId="167" fontId="10" fillId="4" borderId="3" xfId="5" applyNumberFormat="1" applyFont="1" applyBorder="1"/>
    <xf numFmtId="0" fontId="10" fillId="4" borderId="2" xfId="5" applyFont="1" applyBorder="1" applyAlignment="1">
      <alignment horizontal="right"/>
    </xf>
    <xf numFmtId="0" fontId="10" fillId="4" borderId="13" xfId="5" applyFont="1" applyBorder="1" applyAlignment="1">
      <alignment horizontal="right"/>
    </xf>
    <xf numFmtId="167" fontId="8" fillId="5" borderId="11" xfId="0" applyNumberFormat="1" applyFont="1" applyFill="1" applyBorder="1" applyAlignment="1">
      <alignment horizontal="center"/>
    </xf>
    <xf numFmtId="167" fontId="8" fillId="5" borderId="12" xfId="0" applyNumberFormat="1" applyFont="1" applyFill="1" applyBorder="1" applyAlignment="1">
      <alignment horizontal="center"/>
    </xf>
    <xf numFmtId="167" fontId="8" fillId="5" borderId="6" xfId="1" applyNumberFormat="1" applyFont="1" applyFill="1" applyBorder="1" applyAlignment="1"/>
    <xf numFmtId="167" fontId="8" fillId="5" borderId="14" xfId="1" applyNumberFormat="1" applyFont="1" applyFill="1" applyBorder="1" applyAlignment="1"/>
    <xf numFmtId="0" fontId="0" fillId="0" borderId="1" xfId="0" applyBorder="1"/>
    <xf numFmtId="0" fontId="8" fillId="0" borderId="1" xfId="0" applyFont="1" applyFill="1" applyBorder="1" applyAlignment="1">
      <alignment horizontal="left" indent="1"/>
    </xf>
    <xf numFmtId="9" fontId="8" fillId="0" borderId="1" xfId="2" applyFont="1" applyFill="1" applyBorder="1" applyAlignment="1"/>
    <xf numFmtId="0" fontId="0" fillId="0" borderId="19" xfId="0" applyBorder="1"/>
    <xf numFmtId="0" fontId="0" fillId="0" borderId="20" xfId="0" applyBorder="1"/>
    <xf numFmtId="0" fontId="8" fillId="0" borderId="20" xfId="0" applyFont="1" applyFill="1" applyBorder="1" applyAlignment="1">
      <alignment horizontal="left" indent="1"/>
    </xf>
    <xf numFmtId="9" fontId="8" fillId="0" borderId="20" xfId="2" applyFont="1" applyFill="1" applyBorder="1" applyAlignme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8" fillId="0" borderId="25" xfId="0" applyFont="1" applyFill="1" applyBorder="1" applyAlignment="1">
      <alignment horizontal="left" indent="1"/>
    </xf>
    <xf numFmtId="9" fontId="8" fillId="0" borderId="25" xfId="2" applyFont="1" applyFill="1" applyBorder="1" applyAlignment="1"/>
    <xf numFmtId="0" fontId="0" fillId="0" borderId="26" xfId="0" applyBorder="1"/>
    <xf numFmtId="0" fontId="2" fillId="0" borderId="18" xfId="0" applyFont="1" applyBorder="1"/>
    <xf numFmtId="10" fontId="8" fillId="0" borderId="8" xfId="0" applyNumberFormat="1" applyFont="1" applyFill="1" applyBorder="1" applyAlignment="1">
      <alignment horizontal="center"/>
    </xf>
    <xf numFmtId="10" fontId="8" fillId="0" borderId="9" xfId="0" applyNumberFormat="1" applyFont="1" applyFill="1" applyBorder="1" applyAlignment="1">
      <alignment horizontal="center"/>
    </xf>
    <xf numFmtId="0" fontId="2" fillId="3" borderId="0" xfId="4" applyFont="1" applyAlignment="1">
      <alignment horizontal="left" indent="1"/>
    </xf>
  </cellXfs>
  <cellStyles count="6">
    <cellStyle name="40% - Ênfase1" xfId="3" builtinId="31"/>
    <cellStyle name="40% - Ênfase5" xfId="4" builtinId="47"/>
    <cellStyle name="Ênfase6" xfId="5" builtinId="49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Planilha1!$C$37:$C$42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C-4E61-9D4C-970C6BFF9435}"/>
            </c:ext>
          </c:extLst>
        </c:ser>
        <c:ser>
          <c:idx val="1"/>
          <c:order val="1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Planilha1!$D$37:$D$42</c:f>
              <c:numCache>
                <c:formatCode>"R$"\ #,##0.00</c:formatCode>
                <c:ptCount val="6"/>
                <c:pt idx="0">
                  <c:v>320</c:v>
                </c:pt>
                <c:pt idx="1">
                  <c:v>350</c:v>
                </c:pt>
                <c:pt idx="2">
                  <c:v>80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C-4E61-9D4C-970C6BFF9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255616"/>
        <c:axId val="616643624"/>
      </c:barChart>
      <c:catAx>
        <c:axId val="10425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643624"/>
        <c:crosses val="autoZero"/>
        <c:auto val="1"/>
        <c:lblAlgn val="ctr"/>
        <c:lblOffset val="100"/>
        <c:noMultiLvlLbl val="0"/>
      </c:catAx>
      <c:valAx>
        <c:axId val="6166436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425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180974</xdr:rowOff>
    </xdr:from>
    <xdr:to>
      <xdr:col>3</xdr:col>
      <xdr:colOff>2031525</xdr:colOff>
      <xdr:row>10</xdr:row>
      <xdr:rowOff>160850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0340A62-EB51-C8E5-D5A1-2BF0B7F9D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180974"/>
          <a:ext cx="8118000" cy="1884876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4</xdr:col>
      <xdr:colOff>9525</xdr:colOff>
      <xdr:row>57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7677C25-5F4A-98B2-7BF8-F017F566A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F070-3494-479A-99CF-4DF248E3E74E}">
  <dimension ref="A12:F68"/>
  <sheetViews>
    <sheetView showGridLines="0" tabSelected="1" topLeftCell="A25" zoomScaleNormal="100" workbookViewId="0">
      <selection activeCell="B59" sqref="B59"/>
    </sheetView>
  </sheetViews>
  <sheetFormatPr defaultColWidth="0" defaultRowHeight="15" x14ac:dyDescent="0.25"/>
  <cols>
    <col min="1" max="1" width="5.7109375" customWidth="1"/>
    <col min="2" max="2" width="60.7109375" customWidth="1"/>
    <col min="3" max="4" width="30.7109375" customWidth="1"/>
    <col min="5" max="5" width="5.7109375" customWidth="1"/>
    <col min="6" max="6" width="12.140625" hidden="1" customWidth="1"/>
    <col min="7" max="10" width="9.140625" hidden="1" customWidth="1"/>
    <col min="11" max="16384" width="9.140625" hidden="1"/>
  </cols>
  <sheetData>
    <row r="12" spans="2:4" ht="15.75" thickBot="1" x14ac:dyDescent="0.3"/>
    <row r="13" spans="2:4" ht="24" thickBot="1" x14ac:dyDescent="0.3">
      <c r="B13" s="4" t="s">
        <v>14</v>
      </c>
      <c r="C13" s="5"/>
      <c r="D13" s="6"/>
    </row>
    <row r="14" spans="2:4" ht="16.5" thickBot="1" x14ac:dyDescent="0.3">
      <c r="B14" s="15" t="s">
        <v>11</v>
      </c>
      <c r="C14" s="18">
        <v>4800</v>
      </c>
      <c r="D14" s="19"/>
    </row>
    <row r="15" spans="2:4" ht="16.5" thickBot="1" x14ac:dyDescent="0.3">
      <c r="B15" s="16" t="s">
        <v>10</v>
      </c>
      <c r="C15" s="65">
        <v>8.8999999999999999E-3</v>
      </c>
      <c r="D15" s="66"/>
    </row>
    <row r="16" spans="2:4" ht="15.75" x14ac:dyDescent="0.25">
      <c r="B16" s="17" t="s">
        <v>12</v>
      </c>
      <c r="C16" s="45">
        <f>C14*30%</f>
        <v>1440</v>
      </c>
      <c r="D16" s="46"/>
    </row>
    <row r="17" spans="1:4" ht="15.75" thickBot="1" x14ac:dyDescent="0.3"/>
    <row r="18" spans="1:4" ht="24.75" customHeight="1" thickBot="1" x14ac:dyDescent="0.3">
      <c r="B18" s="7" t="s">
        <v>13</v>
      </c>
      <c r="C18" s="8"/>
      <c r="D18" s="9"/>
    </row>
    <row r="19" spans="1:4" ht="23.25" customHeight="1" thickBot="1" x14ac:dyDescent="0.3">
      <c r="B19" s="15" t="s">
        <v>0</v>
      </c>
      <c r="C19" s="20">
        <v>1000</v>
      </c>
      <c r="D19" s="21"/>
    </row>
    <row r="20" spans="1:4" ht="23.25" customHeight="1" thickBot="1" x14ac:dyDescent="0.3">
      <c r="B20" s="16" t="s">
        <v>1</v>
      </c>
      <c r="C20" s="22">
        <v>5</v>
      </c>
      <c r="D20" s="23"/>
    </row>
    <row r="21" spans="1:4" ht="23.25" customHeight="1" thickBot="1" x14ac:dyDescent="0.3">
      <c r="B21" s="16" t="s">
        <v>2</v>
      </c>
      <c r="C21" s="24">
        <v>1.0789999999999999E-2</v>
      </c>
      <c r="D21" s="25"/>
    </row>
    <row r="22" spans="1:4" ht="23.25" customHeight="1" thickBot="1" x14ac:dyDescent="0.3">
      <c r="B22" s="13" t="s">
        <v>3</v>
      </c>
      <c r="C22" s="26">
        <f>FV(taxa_mensal,qtd_anos*12,-aporte)</f>
        <v>83776.913998487638</v>
      </c>
      <c r="D22" s="27"/>
    </row>
    <row r="23" spans="1:4" ht="23.25" customHeight="1" x14ac:dyDescent="0.25">
      <c r="B23" s="14" t="s">
        <v>4</v>
      </c>
      <c r="C23" s="28">
        <f>patrimonio*rendimento_carteira</f>
        <v>745.61453458654</v>
      </c>
      <c r="D23" s="29"/>
    </row>
    <row r="24" spans="1:4" ht="15.75" thickBot="1" x14ac:dyDescent="0.3"/>
    <row r="25" spans="1:4" ht="24.75" thickBot="1" x14ac:dyDescent="0.3">
      <c r="B25" s="7" t="s">
        <v>15</v>
      </c>
      <c r="C25" s="9"/>
      <c r="D25" s="3" t="s">
        <v>16</v>
      </c>
    </row>
    <row r="26" spans="1:4" ht="23.25" customHeight="1" thickBot="1" x14ac:dyDescent="0.3">
      <c r="A26" s="2">
        <v>2</v>
      </c>
      <c r="B26" s="15" t="s">
        <v>5</v>
      </c>
      <c r="C26" s="30">
        <f>FV($C$21,$A26*12,-$C$19)</f>
        <v>27227.627297645216</v>
      </c>
      <c r="D26" s="31">
        <f>C26*rendimento_carteira</f>
        <v>242.32588294904244</v>
      </c>
    </row>
    <row r="27" spans="1:4" ht="23.25" customHeight="1" thickBot="1" x14ac:dyDescent="0.3">
      <c r="A27" s="2">
        <v>5</v>
      </c>
      <c r="B27" s="16" t="s">
        <v>6</v>
      </c>
      <c r="C27" s="32">
        <f t="shared" ref="C27:C30" si="0">FV($C$21,$A27*12,-$C$19)</f>
        <v>83776.913998487638</v>
      </c>
      <c r="D27" s="33">
        <f>C27*rendimento_carteira</f>
        <v>745.61453458654</v>
      </c>
    </row>
    <row r="28" spans="1:4" ht="23.25" customHeight="1" thickBot="1" x14ac:dyDescent="0.3">
      <c r="A28" s="2">
        <v>10</v>
      </c>
      <c r="B28" s="16" t="s">
        <v>7</v>
      </c>
      <c r="C28" s="32">
        <f t="shared" si="0"/>
        <v>243284.2125301722</v>
      </c>
      <c r="D28" s="33">
        <f>C28*rendimento_carteira</f>
        <v>2165.2294915185325</v>
      </c>
    </row>
    <row r="29" spans="1:4" ht="23.25" customHeight="1" thickBot="1" x14ac:dyDescent="0.3">
      <c r="A29" s="2">
        <v>20</v>
      </c>
      <c r="B29" s="16" t="s">
        <v>8</v>
      </c>
      <c r="C29" s="32">
        <f t="shared" si="0"/>
        <v>1125198.4000970805</v>
      </c>
      <c r="D29" s="33">
        <f>C29*rendimento_carteira</f>
        <v>10014.265760864017</v>
      </c>
    </row>
    <row r="30" spans="1:4" ht="23.25" customHeight="1" x14ac:dyDescent="0.25">
      <c r="A30" s="2">
        <v>30</v>
      </c>
      <c r="B30" s="17" t="s">
        <v>9</v>
      </c>
      <c r="C30" s="34">
        <f t="shared" si="0"/>
        <v>4322169.6550047146</v>
      </c>
      <c r="D30" s="35">
        <f>C30*rendimento_carteira</f>
        <v>38467.30992954196</v>
      </c>
    </row>
    <row r="33" spans="2:4" ht="16.5" thickBot="1" x14ac:dyDescent="0.3">
      <c r="B33" s="15" t="s">
        <v>19</v>
      </c>
      <c r="C33" s="67" t="s">
        <v>35</v>
      </c>
    </row>
    <row r="34" spans="2:4" ht="16.5" thickBot="1" x14ac:dyDescent="0.3">
      <c r="B34" s="16" t="s">
        <v>18</v>
      </c>
      <c r="C34" s="36">
        <f>aporte</f>
        <v>1000</v>
      </c>
    </row>
    <row r="35" spans="2:4" ht="15.75" thickBot="1" x14ac:dyDescent="0.3"/>
    <row r="36" spans="2:4" ht="19.5" thickBot="1" x14ac:dyDescent="0.3">
      <c r="B36" s="37" t="s">
        <v>20</v>
      </c>
      <c r="C36" s="38" t="s">
        <v>21</v>
      </c>
      <c r="D36" s="10" t="s">
        <v>22</v>
      </c>
    </row>
    <row r="37" spans="2:4" ht="16.5" thickBot="1" x14ac:dyDescent="0.3">
      <c r="B37" s="11" t="s">
        <v>23</v>
      </c>
      <c r="C37" s="40">
        <f>VLOOKUP($C$33&amp;"-"&amp;B37,Planilha2!$A:$D,4,FALSE)</f>
        <v>0.32</v>
      </c>
      <c r="D37" s="47">
        <f>$C$34*C37</f>
        <v>320</v>
      </c>
    </row>
    <row r="38" spans="2:4" ht="16.5" thickBot="1" x14ac:dyDescent="0.3">
      <c r="B38" s="12" t="s">
        <v>24</v>
      </c>
      <c r="C38" s="40">
        <f>VLOOKUP($C$33&amp;"-"&amp;B38,Planilha2!$A:$D,4,FALSE)</f>
        <v>0.35</v>
      </c>
      <c r="D38" s="47">
        <f t="shared" ref="D38:D42" si="1">$C$34*C38</f>
        <v>350</v>
      </c>
    </row>
    <row r="39" spans="2:4" ht="16.5" thickBot="1" x14ac:dyDescent="0.3">
      <c r="B39" s="11" t="s">
        <v>25</v>
      </c>
      <c r="C39" s="40">
        <f>VLOOKUP($C$33&amp;"-"&amp;B39,Planilha2!$A:$D,4,FALSE)</f>
        <v>0.08</v>
      </c>
      <c r="D39" s="47">
        <f t="shared" si="1"/>
        <v>80</v>
      </c>
    </row>
    <row r="40" spans="2:4" ht="16.5" thickBot="1" x14ac:dyDescent="0.3">
      <c r="B40" s="12" t="s">
        <v>26</v>
      </c>
      <c r="C40" s="40">
        <f>VLOOKUP($C$33&amp;"-"&amp;B40,Planilha2!$A:$D,4,FALSE)</f>
        <v>0.05</v>
      </c>
      <c r="D40" s="47">
        <f t="shared" si="1"/>
        <v>50</v>
      </c>
    </row>
    <row r="41" spans="2:4" ht="16.5" thickBot="1" x14ac:dyDescent="0.3">
      <c r="B41" s="11" t="s">
        <v>27</v>
      </c>
      <c r="C41" s="40">
        <f>VLOOKUP($C$33&amp;"-"&amp;B41,Planilha2!$A:$D,4,FALSE)</f>
        <v>0.1</v>
      </c>
      <c r="D41" s="47">
        <f t="shared" si="1"/>
        <v>100</v>
      </c>
    </row>
    <row r="42" spans="2:4" ht="16.5" thickBot="1" x14ac:dyDescent="0.3">
      <c r="B42" s="41" t="s">
        <v>28</v>
      </c>
      <c r="C42" s="40">
        <f>VLOOKUP($C$33&amp;"-"&amp;B42,Planilha2!$A:$D,4,FALSE)</f>
        <v>0.1</v>
      </c>
      <c r="D42" s="48">
        <f t="shared" si="1"/>
        <v>100</v>
      </c>
    </row>
    <row r="43" spans="2:4" ht="15.75" thickBot="1" x14ac:dyDescent="0.3">
      <c r="B43" s="43" t="s">
        <v>29</v>
      </c>
      <c r="C43" s="44"/>
      <c r="D43" s="42">
        <f>SUM(D37:D42)</f>
        <v>1000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</sheetData>
  <mergeCells count="12">
    <mergeCell ref="B43:C43"/>
    <mergeCell ref="B13:D13"/>
    <mergeCell ref="C14:D14"/>
    <mergeCell ref="C15:D15"/>
    <mergeCell ref="C16:D16"/>
    <mergeCell ref="B25:C25"/>
    <mergeCell ref="C19:D19"/>
    <mergeCell ref="B18:D18"/>
    <mergeCell ref="C20:D20"/>
    <mergeCell ref="C21:D21"/>
    <mergeCell ref="C22:D22"/>
    <mergeCell ref="C23:D23"/>
  </mergeCells>
  <dataValidations count="1">
    <dataValidation type="list" allowBlank="1" showInputMessage="1" showErrorMessage="1" sqref="C33" xr:uid="{BD9C85AC-C379-4DC4-8A8A-CFE4C27695D2}">
      <formula1>"Agressivo,Conservador,Moderado"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219A-2065-4EBA-878B-8F283F6C9C21}">
  <dimension ref="A2:H21"/>
  <sheetViews>
    <sheetView showGridLines="0" workbookViewId="0">
      <selection activeCell="G6" sqref="G6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21.5703125" bestFit="1" customWidth="1"/>
    <col min="7" max="7" width="17" bestFit="1" customWidth="1"/>
  </cols>
  <sheetData>
    <row r="2" spans="1:8" ht="15.75" thickBot="1" x14ac:dyDescent="0.3">
      <c r="A2" s="64" t="s">
        <v>34</v>
      </c>
      <c r="B2" s="64" t="s">
        <v>19</v>
      </c>
      <c r="C2" s="64" t="s">
        <v>31</v>
      </c>
      <c r="D2" s="64" t="s">
        <v>32</v>
      </c>
      <c r="E2" s="64" t="s">
        <v>33</v>
      </c>
    </row>
    <row r="3" spans="1:8" ht="15.75" x14ac:dyDescent="0.25">
      <c r="A3" s="52" t="str">
        <f>B3&amp;"-"&amp;C3</f>
        <v>Conservador-PAPEL</v>
      </c>
      <c r="B3" s="53" t="s">
        <v>30</v>
      </c>
      <c r="C3" s="54" t="s">
        <v>23</v>
      </c>
      <c r="D3" s="55">
        <v>0.3</v>
      </c>
      <c r="E3" s="56"/>
      <c r="H3" t="s">
        <v>32</v>
      </c>
    </row>
    <row r="4" spans="1:8" ht="15.75" x14ac:dyDescent="0.25">
      <c r="A4" s="57" t="str">
        <f t="shared" ref="A4:A20" si="0">B4&amp;"-"&amp;C4</f>
        <v>Conservador-TIJOLO</v>
      </c>
      <c r="B4" s="49" t="s">
        <v>30</v>
      </c>
      <c r="C4" s="50" t="s">
        <v>24</v>
      </c>
      <c r="D4" s="51">
        <v>0.5</v>
      </c>
      <c r="E4" s="58"/>
      <c r="G4" t="str">
        <f>A10</f>
        <v>Moderado-TIJOLO</v>
      </c>
      <c r="H4" s="39">
        <f>VLOOKUP(G4,$A:$D,4,FALSE)</f>
        <v>0.35</v>
      </c>
    </row>
    <row r="5" spans="1:8" ht="15.75" x14ac:dyDescent="0.25">
      <c r="A5" s="57" t="str">
        <f t="shared" si="0"/>
        <v>Conservador-HÍBRIDOS</v>
      </c>
      <c r="B5" s="49" t="s">
        <v>30</v>
      </c>
      <c r="C5" s="50" t="s">
        <v>25</v>
      </c>
      <c r="D5" s="51">
        <v>0.1</v>
      </c>
      <c r="E5" s="58"/>
    </row>
    <row r="6" spans="1:8" ht="15.75" x14ac:dyDescent="0.25">
      <c r="A6" s="57" t="str">
        <f t="shared" si="0"/>
        <v>Conservador-FOFs</v>
      </c>
      <c r="B6" s="49" t="s">
        <v>30</v>
      </c>
      <c r="C6" s="50" t="s">
        <v>26</v>
      </c>
      <c r="D6" s="51">
        <v>0.1</v>
      </c>
      <c r="E6" s="58"/>
    </row>
    <row r="7" spans="1:8" ht="15.75" x14ac:dyDescent="0.25">
      <c r="A7" s="57" t="str">
        <f t="shared" si="0"/>
        <v>Conservador-DESENVOLVIMENTO</v>
      </c>
      <c r="B7" s="49" t="s">
        <v>30</v>
      </c>
      <c r="C7" s="50" t="s">
        <v>27</v>
      </c>
      <c r="D7" s="51">
        <v>0</v>
      </c>
      <c r="E7" s="58"/>
    </row>
    <row r="8" spans="1:8" ht="16.5" thickBot="1" x14ac:dyDescent="0.3">
      <c r="A8" s="59" t="str">
        <f t="shared" si="0"/>
        <v>Conservador-HOTELARIAS</v>
      </c>
      <c r="B8" s="60" t="s">
        <v>30</v>
      </c>
      <c r="C8" s="61" t="s">
        <v>28</v>
      </c>
      <c r="D8" s="62">
        <v>0</v>
      </c>
      <c r="E8" s="63"/>
    </row>
    <row r="9" spans="1:8" ht="15.75" x14ac:dyDescent="0.25">
      <c r="A9" s="52" t="str">
        <f t="shared" si="0"/>
        <v>Moderado-PAPEL</v>
      </c>
      <c r="B9" s="53" t="s">
        <v>35</v>
      </c>
      <c r="C9" s="54" t="s">
        <v>23</v>
      </c>
      <c r="D9" s="55">
        <v>0.32</v>
      </c>
      <c r="E9" s="56"/>
    </row>
    <row r="10" spans="1:8" ht="15.75" x14ac:dyDescent="0.25">
      <c r="A10" s="57" t="str">
        <f t="shared" si="0"/>
        <v>Moderado-TIJOLO</v>
      </c>
      <c r="B10" s="49" t="s">
        <v>35</v>
      </c>
      <c r="C10" s="50" t="s">
        <v>24</v>
      </c>
      <c r="D10" s="51">
        <v>0.35</v>
      </c>
      <c r="E10" s="58"/>
    </row>
    <row r="11" spans="1:8" ht="15.75" x14ac:dyDescent="0.25">
      <c r="A11" s="57" t="str">
        <f t="shared" si="0"/>
        <v>Moderado-HÍBRIDOS</v>
      </c>
      <c r="B11" s="49" t="s">
        <v>35</v>
      </c>
      <c r="C11" s="50" t="s">
        <v>25</v>
      </c>
      <c r="D11" s="51">
        <v>0.08</v>
      </c>
      <c r="E11" s="58"/>
    </row>
    <row r="12" spans="1:8" ht="15.75" x14ac:dyDescent="0.25">
      <c r="A12" s="57" t="str">
        <f t="shared" si="0"/>
        <v>Moderado-FOFs</v>
      </c>
      <c r="B12" s="49" t="s">
        <v>35</v>
      </c>
      <c r="C12" s="50" t="s">
        <v>26</v>
      </c>
      <c r="D12" s="51">
        <v>0.05</v>
      </c>
      <c r="E12" s="58"/>
    </row>
    <row r="13" spans="1:8" ht="15.75" x14ac:dyDescent="0.25">
      <c r="A13" s="57" t="str">
        <f t="shared" si="0"/>
        <v>Moderado-DESENVOLVIMENTO</v>
      </c>
      <c r="B13" s="49" t="s">
        <v>35</v>
      </c>
      <c r="C13" s="50" t="s">
        <v>27</v>
      </c>
      <c r="D13" s="51">
        <v>0.1</v>
      </c>
      <c r="E13" s="58"/>
    </row>
    <row r="14" spans="1:8" ht="16.5" thickBot="1" x14ac:dyDescent="0.3">
      <c r="A14" s="59" t="str">
        <f t="shared" si="0"/>
        <v>Moderado-HOTELARIAS</v>
      </c>
      <c r="B14" s="60" t="s">
        <v>35</v>
      </c>
      <c r="C14" s="61" t="s">
        <v>28</v>
      </c>
      <c r="D14" s="62">
        <v>0.1</v>
      </c>
      <c r="E14" s="63"/>
    </row>
    <row r="15" spans="1:8" ht="15.75" x14ac:dyDescent="0.25">
      <c r="A15" s="52" t="str">
        <f t="shared" si="0"/>
        <v>Agressivo-PAPEL</v>
      </c>
      <c r="B15" s="53" t="s">
        <v>17</v>
      </c>
      <c r="C15" s="54" t="s">
        <v>23</v>
      </c>
      <c r="D15" s="55">
        <v>0.5</v>
      </c>
      <c r="E15" s="56"/>
    </row>
    <row r="16" spans="1:8" ht="15.75" x14ac:dyDescent="0.25">
      <c r="A16" s="57" t="str">
        <f t="shared" si="0"/>
        <v>Agressivo-TIJOLO</v>
      </c>
      <c r="B16" s="49" t="s">
        <v>17</v>
      </c>
      <c r="C16" s="50" t="s">
        <v>24</v>
      </c>
      <c r="D16" s="51">
        <v>0.1</v>
      </c>
      <c r="E16" s="58"/>
    </row>
    <row r="17" spans="1:5" ht="15.75" x14ac:dyDescent="0.25">
      <c r="A17" s="57" t="str">
        <f t="shared" si="0"/>
        <v>Agressivo-HÍBRIDOS</v>
      </c>
      <c r="B17" s="49" t="s">
        <v>17</v>
      </c>
      <c r="C17" s="50" t="s">
        <v>25</v>
      </c>
      <c r="D17" s="51">
        <v>0.05</v>
      </c>
      <c r="E17" s="58"/>
    </row>
    <row r="18" spans="1:5" ht="15.75" x14ac:dyDescent="0.25">
      <c r="A18" s="57" t="str">
        <f t="shared" si="0"/>
        <v>Agressivo-FOFs</v>
      </c>
      <c r="B18" s="49" t="s">
        <v>17</v>
      </c>
      <c r="C18" s="50" t="s">
        <v>26</v>
      </c>
      <c r="D18" s="51">
        <v>0.05</v>
      </c>
      <c r="E18" s="58"/>
    </row>
    <row r="19" spans="1:5" ht="15.75" x14ac:dyDescent="0.25">
      <c r="A19" s="57" t="str">
        <f t="shared" si="0"/>
        <v>Agressivo-DESENVOLVIMENTO</v>
      </c>
      <c r="B19" s="49" t="s">
        <v>17</v>
      </c>
      <c r="C19" s="50" t="s">
        <v>27</v>
      </c>
      <c r="D19" s="51">
        <v>0.2</v>
      </c>
      <c r="E19" s="58"/>
    </row>
    <row r="20" spans="1:5" ht="16.5" thickBot="1" x14ac:dyDescent="0.3">
      <c r="A20" s="59" t="str">
        <f t="shared" si="0"/>
        <v>Agressivo-HOTELARIAS</v>
      </c>
      <c r="B20" s="60" t="s">
        <v>17</v>
      </c>
      <c r="C20" s="61" t="s">
        <v>28</v>
      </c>
      <c r="D20" s="62">
        <v>0.1</v>
      </c>
      <c r="E20" s="63"/>
    </row>
    <row r="21" spans="1:5" x14ac:dyDescent="0.25">
      <c r="A21" s="1"/>
      <c r="B21" s="1"/>
      <c r="C21" s="1"/>
      <c r="D21" s="1"/>
      <c r="E21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Planilha1</vt:lpstr>
      <vt:lpstr>Planilha2</vt:lpstr>
      <vt:lpstr>aporte</vt:lpstr>
      <vt:lpstr>dividendos_mensais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Morais</dc:creator>
  <cp:lastModifiedBy>Luiz Felipe Morais</cp:lastModifiedBy>
  <dcterms:created xsi:type="dcterms:W3CDTF">2025-05-26T23:06:50Z</dcterms:created>
  <dcterms:modified xsi:type="dcterms:W3CDTF">2025-05-27T01:29:15Z</dcterms:modified>
</cp:coreProperties>
</file>