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felip\OneDrive\Área de Trabalho\Healthy_Delivery\Gerenciamento de Projeto\"/>
    </mc:Choice>
  </mc:AlternateContent>
  <xr:revisionPtr revIDLastSave="0" documentId="8_{56A93553-3F54-4830-9096-7FC286F1FE24}" xr6:coauthVersionLast="45" xr6:coauthVersionMax="45" xr10:uidLastSave="{00000000-0000-0000-0000-000000000000}"/>
  <bookViews>
    <workbookView xWindow="-120" yWindow="-120" windowWidth="20730" windowHeight="11160" tabRatio="797" firstSheet="2" activeTab="11"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0" r:id="rId10"/>
    <sheet name="#Estimativa-APF#" sheetId="14" r:id="rId11"/>
    <sheet name="#Planejamento-APF#" sheetId="16" r:id="rId12"/>
  </sheets>
  <definedNames>
    <definedName name="_xlnm._FilterDatabase" localSheetId="5" hidden="1">Mudanças!$A$1:$D$13</definedName>
    <definedName name="Restante" localSheetId="7">OFFSET(Sprint2!$B$12,0,0,1,COUNT(Sprint2!$B$12:$L$12))</definedName>
    <definedName name="Restante" localSheetId="8">OFFSET(Sprint3!$B$12,0,0,1,COUNT(Sprint3!$B$12:$L$12))</definedName>
    <definedName name="Restante" localSheetId="9">OFFSET(Sprint4!$B$12,0,0,1,COUNT(Sprint4!$B$12:$L$12))</definedName>
    <definedName name="Restante">OFFSET(Sprint1!$B$12,0,0,1,COUNT(Sprint1!$B$12:$L$12))</definedName>
    <definedName name="Restante2" localSheetId="11">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B16" i="18" l="1"/>
  <c r="B16" i="20" l="1"/>
  <c r="B13" i="20"/>
  <c r="C13" i="20" s="1"/>
  <c r="D13" i="20" s="1"/>
  <c r="E13" i="20" s="1"/>
  <c r="F13" i="20" s="1"/>
  <c r="G13" i="20" s="1"/>
  <c r="H13" i="20" s="1"/>
  <c r="I13" i="20" s="1"/>
  <c r="J13" i="20" s="1"/>
  <c r="K13" i="20" s="1"/>
  <c r="L13" i="20" s="1"/>
  <c r="L12" i="20"/>
  <c r="K12" i="20"/>
  <c r="J12" i="20"/>
  <c r="I12" i="20"/>
  <c r="H12" i="20"/>
  <c r="G12" i="20"/>
  <c r="F12" i="20"/>
  <c r="E12" i="20"/>
  <c r="D12" i="20"/>
  <c r="C12" i="20"/>
  <c r="K14" i="20" s="1"/>
  <c r="K15" i="20" s="1"/>
  <c r="B12" i="20"/>
  <c r="L14" i="20" s="1"/>
  <c r="L15" i="20" s="1"/>
  <c r="B16" i="19"/>
  <c r="B13" i="19"/>
  <c r="C13" i="19" s="1"/>
  <c r="D13" i="19" s="1"/>
  <c r="E13" i="19" s="1"/>
  <c r="F13" i="19" s="1"/>
  <c r="G13" i="19" s="1"/>
  <c r="H13" i="19" s="1"/>
  <c r="I13" i="19" s="1"/>
  <c r="J13" i="19" s="1"/>
  <c r="K13" i="19" s="1"/>
  <c r="L13" i="19" s="1"/>
  <c r="L12" i="19"/>
  <c r="K12" i="19"/>
  <c r="J12" i="19"/>
  <c r="I12" i="19"/>
  <c r="H12" i="19"/>
  <c r="G12" i="19"/>
  <c r="F12" i="19"/>
  <c r="E12" i="19"/>
  <c r="D12" i="19"/>
  <c r="C12" i="19"/>
  <c r="K14" i="19" s="1"/>
  <c r="K15" i="19" s="1"/>
  <c r="B12" i="19"/>
  <c r="L14" i="19" s="1"/>
  <c r="L15" i="19" s="1"/>
  <c r="B12" i="18"/>
  <c r="C12" i="18" s="1"/>
  <c r="D12" i="18" s="1"/>
  <c r="E12" i="18" s="1"/>
  <c r="F12" i="18" s="1"/>
  <c r="G12" i="18" s="1"/>
  <c r="H12" i="18" s="1"/>
  <c r="I12" i="18" s="1"/>
  <c r="J12" i="18" s="1"/>
  <c r="K12" i="18" s="1"/>
  <c r="L12" i="18" s="1"/>
  <c r="B13" i="18" l="1"/>
  <c r="C13" i="18" s="1"/>
  <c r="D13" i="18" s="1"/>
  <c r="E13" i="18" s="1"/>
  <c r="F13" i="18" s="1"/>
  <c r="G13" i="18" s="1"/>
  <c r="H13" i="18" s="1"/>
  <c r="I13" i="18" s="1"/>
  <c r="J13" i="18" s="1"/>
  <c r="K13" i="18" s="1"/>
  <c r="L13" i="18" s="1"/>
  <c r="K14" i="18"/>
  <c r="I14" i="20"/>
  <c r="I15" i="20" s="1"/>
  <c r="C14" i="20"/>
  <c r="C15" i="20" s="1"/>
  <c r="E14" i="20"/>
  <c r="E15" i="20" s="1"/>
  <c r="G14" i="20"/>
  <c r="G15" i="20" s="1"/>
  <c r="B14" i="20"/>
  <c r="B15" i="20" s="1"/>
  <c r="D14" i="20"/>
  <c r="D15" i="20" s="1"/>
  <c r="F14" i="20"/>
  <c r="F15" i="20" s="1"/>
  <c r="H14" i="20"/>
  <c r="H15" i="20" s="1"/>
  <c r="J14" i="20"/>
  <c r="J15" i="20" s="1"/>
  <c r="C14" i="19"/>
  <c r="C15" i="19" s="1"/>
  <c r="E14" i="19"/>
  <c r="E15" i="19" s="1"/>
  <c r="G14" i="19"/>
  <c r="G15" i="19" s="1"/>
  <c r="I14" i="19"/>
  <c r="I15" i="19" s="1"/>
  <c r="B14" i="19"/>
  <c r="B15" i="19" s="1"/>
  <c r="D14" i="19"/>
  <c r="D15" i="19" s="1"/>
  <c r="F14" i="19"/>
  <c r="F15" i="19" s="1"/>
  <c r="H14" i="19"/>
  <c r="H15" i="19" s="1"/>
  <c r="J14" i="19"/>
  <c r="J15" i="19" s="1"/>
  <c r="L14" i="18"/>
  <c r="L15" i="18" s="1"/>
  <c r="C14" i="18"/>
  <c r="C15" i="18" s="1"/>
  <c r="E14" i="18"/>
  <c r="E15" i="18" s="1"/>
  <c r="G14" i="18"/>
  <c r="G15" i="18" s="1"/>
  <c r="I14" i="18"/>
  <c r="I15" i="18" s="1"/>
  <c r="B14" i="18"/>
  <c r="B15" i="18" s="1"/>
  <c r="D14" i="18"/>
  <c r="D15" i="18" s="1"/>
  <c r="F14" i="18"/>
  <c r="F15" i="18" s="1"/>
  <c r="H14" i="18"/>
  <c r="H15" i="18" s="1"/>
  <c r="J14" i="18"/>
  <c r="J15" i="18" s="1"/>
  <c r="K9" i="14"/>
  <c r="F50" i="12"/>
  <c r="F51" i="12"/>
  <c r="C2" i="11"/>
  <c r="K15" i="18" l="1"/>
  <c r="B8" i="4"/>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15" i="14"/>
  <c r="K14" i="14"/>
  <c r="K13" i="14"/>
  <c r="N23" i="14"/>
  <c r="N24" i="14" s="1"/>
  <c r="K16" i="14" l="1"/>
  <c r="N25" i="14" s="1"/>
  <c r="N27" i="14" s="1"/>
  <c r="B4" i="16" s="1"/>
  <c r="F52" i="12"/>
  <c r="F53" i="12"/>
  <c r="F54" i="12"/>
  <c r="F55" i="12"/>
  <c r="F56" i="12"/>
  <c r="F57" i="12"/>
  <c r="F58" i="12"/>
  <c r="L6" i="16" l="1"/>
  <c r="J6" i="16"/>
  <c r="B6" i="16"/>
  <c r="H6" i="16"/>
  <c r="F60" i="12"/>
  <c r="F59"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5" i="11"/>
  <c r="J15" i="11" s="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1" i="4"/>
  <c r="B18" i="4" l="1"/>
  <c r="B12" i="4"/>
  <c r="B9" i="4"/>
  <c r="F2" i="11"/>
  <c r="B19" i="4" l="1"/>
  <c r="B21" i="4" s="1"/>
  <c r="B2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11/11/2020</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tc={4E1403A9-DB2B-43B8-A5E0-F2AA43A4BC65}</author>
    <author>Murakami Edson</author>
  </authors>
  <commentList>
    <comment ref="A1" authorId="0" shapeId="0" xr:uid="{4E1403A9-DB2B-43B8-A5E0-F2AA43A4BC65}">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43A1AF98-F342-4591-A1A1-10039B4840C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9EBCCCEC-CD36-4F3D-9367-4748E405F23B}">
      <text>
        <r>
          <rPr>
            <b/>
            <sz val="9"/>
            <color indexed="81"/>
            <rFont val="Segoe UI"/>
            <family val="2"/>
          </rPr>
          <t>Data de início do sprint</t>
        </r>
        <r>
          <rPr>
            <sz val="9"/>
            <color indexed="81"/>
            <rFont val="Segoe UI"/>
            <family val="2"/>
          </rPr>
          <t xml:space="preserve">
30/11/2020</t>
        </r>
      </text>
    </comment>
    <comment ref="B12" authorId="1" shapeId="0" xr:uid="{3792C47D-2628-4938-BB32-CD508CD66B99}">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932C137A-857E-479A-835A-99BD87A8E73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tc={905AE307-341E-4D9D-96D6-A124F9306E20}</author>
    <author>Murakami Edson</author>
  </authors>
  <commentList>
    <comment ref="A1" authorId="0" shapeId="0" xr:uid="{905AE307-341E-4D9D-96D6-A124F9306E2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89197258-C810-444C-AF70-0F37E278A5E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78A64AB5-D3A2-42EE-A49F-89396FF924E7}">
      <text>
        <r>
          <rPr>
            <b/>
            <sz val="9"/>
            <color indexed="81"/>
            <rFont val="Segoe UI"/>
            <family val="2"/>
          </rPr>
          <t>Data de início do sprint</t>
        </r>
        <r>
          <rPr>
            <sz val="9"/>
            <color indexed="81"/>
            <rFont val="Segoe UI"/>
            <family val="2"/>
          </rPr>
          <t xml:space="preserve">
</t>
        </r>
      </text>
    </comment>
    <comment ref="B12" authorId="1" shapeId="0" xr:uid="{A0934F4D-BFE1-4738-AB44-042C5B219287}">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8C071C72-8788-45EA-A1FA-E464B19B94B6}">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tc={37B3A5E7-9006-4AEC-8DDD-5A5686B085BC}</author>
    <author>Murakami Edson</author>
  </authors>
  <commentList>
    <comment ref="A1" authorId="0" shapeId="0" xr:uid="{37B3A5E7-9006-4AEC-8DDD-5A5686B085BC}">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B6B312A5-E23D-45FF-A748-74B1B9F0661C}">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1214411-26E9-4F75-A27F-69D68E7497DE}">
      <text>
        <r>
          <rPr>
            <b/>
            <sz val="9"/>
            <color indexed="81"/>
            <rFont val="Segoe UI"/>
            <family val="2"/>
          </rPr>
          <t>Data de início do sprint</t>
        </r>
        <r>
          <rPr>
            <sz val="9"/>
            <color indexed="81"/>
            <rFont val="Segoe UI"/>
            <family val="2"/>
          </rPr>
          <t xml:space="preserve">
</t>
        </r>
      </text>
    </comment>
    <comment ref="B12" authorId="1" shapeId="0" xr:uid="{599544DA-E3A9-4DF5-B0D8-DC7E237A8ED3}">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89C57749-ECC2-44F1-B85B-8DEF7D40712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sharedStrings.xml><?xml version="1.0" encoding="utf-8"?>
<sst xmlns="http://schemas.openxmlformats.org/spreadsheetml/2006/main" count="483" uniqueCount="298">
  <si>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</si>
  <si>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</si>
  <si>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</si>
  <si>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</si>
  <si>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</si>
  <si>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</si>
  <si>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</si>
  <si>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</si>
  <si>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</si>
  <si>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</si>
  <si>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</si>
  <si>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</si>
  <si>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</si>
  <si>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</si>
  <si>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</si>
  <si>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</si>
  <si>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</si>
  <si>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</si>
  <si>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</si>
  <si>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</si>
  <si>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</si>
  <si>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</si>
  <si>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</si>
  <si>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</si>
  <si>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</si>
  <si>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</si>
  <si>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</si>
  <si>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</si>
  <si>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</si>
  <si>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</si>
  <si>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</si>
  <si>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</si>
  <si>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</si>
  <si>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</si>
  <si>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</si>
  <si>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</si>
  <si>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</si>
  <si>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</si>
  <si>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</si>
  <si>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</si>
  <si>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</si>
  <si>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</si>
  <si>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</si>
  <si>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</si>
  <si>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</si>
  <si>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</si>
  <si>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</si>
  <si>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</si>
  <si>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</si>
  <si>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</si>
  <si>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</si>
  <si>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</si>
  <si>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</si>
  <si>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</si>
  <si>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</si>
  <si>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</si>
  <si>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</si>
  <si>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</si>
  <si>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</si>
  <si>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</si>
  <si>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</si>
  <si>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</si>
  <si>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</si>
  <si>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</si>
  <si>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</si>
  <si>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</si>
  <si>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</si>
  <si>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</si>
  <si>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</si>
  <si>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</si>
  <si>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</si>
  <si>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</si>
  <si>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</si>
  <si>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</si>
  <si>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</si>
  <si>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</si>
  <si>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</si>
  <si>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</si>
  <si>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</si>
  <si>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</si>
  <si>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</si>
  <si>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</si>
  <si>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</si>
  <si>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</si>
  <si>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</si>
  <si>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</si>
  <si>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</si>
  <si>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</si>
  <si>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</si>
  <si>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</si>
  <si>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</si>
  <si>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</si>
  <si>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</si>
  <si>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</si>
  <si>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</si>
  <si>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</si>
  <si>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</si>
  <si>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</si>
  <si>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</si>
  <si>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</si>
  <si>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</si>
  <si>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</si>
  <si>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</si>
  <si>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</si>
  <si>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</si>
  <si>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</si>
  <si>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</si>
  <si>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</si>
  <si>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</si>
  <si>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</si>
  <si>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</si>
  <si>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</si>
  <si>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</si>
  <si>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</si>
  <si>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</si>
  <si>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</si>
  <si>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</si>
  <si>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</si>
  <si>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</si>
  <si>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</si>
  <si>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</si>
  <si>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</si>
  <si>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</si>
  <si>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</si>
  <si>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</si>
  <si>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</si>
  <si>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</si>
  <si>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</si>
  <si>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</si>
  <si>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</si>
  <si>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</si>
  <si>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</si>
  <si>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</si>
  <si>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</si>
  <si>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</si>
  <si>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</si>
  <si>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</si>
  <si>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</si>
  <si>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</si>
  <si>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</si>
  <si>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</si>
  <si>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</si>
  <si>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</si>
  <si>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</si>
  <si>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</si>
  <si>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</si>
  <si>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</si>
  <si>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</si>
  <si>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</si>
  <si>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</si>
  <si>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</si>
  <si>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Funções de Dados (Arquivo/Tabela)</t>
  </si>
  <si>
    <t>Caso de Uso/História</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</si>
  <si>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</si>
  <si>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</si>
  <si>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</si>
  <si>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</si>
  <si>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</si>
  <si>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</si>
  <si>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</si>
  <si>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</si>
  <si>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</si>
  <si>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</si>
  <si>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</si>
  <si>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</si>
  <si>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</si>
  <si>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</si>
  <si>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</si>
  <si>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</si>
  <si>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</si>
  <si>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</si>
  <si>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</si>
  <si>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</si>
  <si>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</si>
  <si>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</si>
  <si>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</si>
  <si>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</si>
  <si>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</si>
  <si>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</si>
  <si>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</si>
  <si>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</si>
  <si>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</si>
  <si>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</si>
  <si>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</si>
  <si>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</si>
  <si>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</si>
  <si>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</si>
  <si>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</si>
  <si>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</si>
  <si>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</si>
  <si>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</si>
  <si>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</si>
  <si>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</si>
  <si>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</si>
  <si>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</si>
  <si>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</si>
  <si>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</si>
  <si>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</si>
  <si>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</si>
  <si>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</si>
  <si>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</si>
  <si>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</si>
  <si>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</si>
  <si>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</si>
  <si>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</si>
  <si>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</si>
  <si>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</si>
  <si>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</si>
  <si>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</si>
  <si>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</si>
  <si>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</si>
  <si>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</si>
  <si>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</si>
  <si>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</si>
  <si>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</si>
  <si>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</si>
  <si>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</si>
  <si>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</si>
  <si>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</si>
  <si>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</si>
  <si>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</si>
  <si>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</si>
  <si>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</si>
  <si>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</si>
  <si>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</si>
  <si>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</si>
  <si>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</si>
  <si>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</si>
  <si>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</si>
  <si>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</si>
  <si>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</si>
  <si>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</si>
  <si>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</si>
  <si>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</si>
  <si>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</si>
  <si>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</si>
  <si>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</si>
  <si>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</si>
  <si>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</si>
  <si>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</si>
  <si>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</si>
  <si>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</si>
  <si>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</si>
  <si>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</si>
  <si>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</si>
  <si>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</si>
  <si>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</si>
  <si>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</si>
  <si>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</si>
  <si>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</si>
  <si>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</si>
  <si>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</si>
  <si>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Aline Maria Silva</t>
  </si>
  <si>
    <t>Felipe Rodrigues</t>
  </si>
  <si>
    <t>Fernanda Nunes</t>
  </si>
  <si>
    <t>ferdinaura@gmail.com</t>
  </si>
  <si>
    <t>feliper297@gmail.com</t>
  </si>
  <si>
    <t>Revisão (1.0)</t>
  </si>
  <si>
    <t>HD - Healthy Delivery</t>
  </si>
  <si>
    <t>Manter Produtos</t>
  </si>
  <si>
    <t>Gerenciar Categoria</t>
  </si>
  <si>
    <t>Gerenciar Carrinho</t>
  </si>
  <si>
    <t>Manter Usuários</t>
  </si>
  <si>
    <t>Fazer Pedido</t>
  </si>
  <si>
    <t>/12/2020</t>
  </si>
  <si>
    <t>Planejado</t>
  </si>
  <si>
    <t>Falta de comunicação com a equipe</t>
  </si>
  <si>
    <t>Sobrecarga de trabalho das pessoas envolvidas</t>
  </si>
  <si>
    <t>1. Separar o que cada membro vai fazer       2. Nos alinharmos diariamente p/ saber o que falta fazer e o que ofi feito</t>
  </si>
  <si>
    <t>Sim</t>
  </si>
  <si>
    <t>Administrador</t>
  </si>
  <si>
    <t>Vendas</t>
  </si>
  <si>
    <t>Carrinho</t>
  </si>
  <si>
    <t>Categoria</t>
  </si>
  <si>
    <t>Produto</t>
  </si>
  <si>
    <t>Manter usuarios</t>
  </si>
  <si>
    <t>gerenciar carrinho</t>
  </si>
  <si>
    <t>manter produtos</t>
  </si>
  <si>
    <t>fazer pedido</t>
  </si>
  <si>
    <t>gerenciar categoria</t>
  </si>
  <si>
    <t>alhinaa.25@gmail.com</t>
  </si>
  <si>
    <t xml:space="preserve">1. Fazer reuniões semanais                              2. Utilizar redes de comunicação (facebook, whatsapp, etc)                                                                     </t>
  </si>
  <si>
    <t>Especificar UC01-Manter Produtos(escolhido para testar a arquitetura)</t>
  </si>
  <si>
    <t xml:space="preserve">INICIAÇÃO </t>
  </si>
  <si>
    <t>/01/2021</t>
  </si>
  <si>
    <t>Revisão (2.0</t>
  </si>
  <si>
    <t>Em execução</t>
  </si>
  <si>
    <t>RM#001 - Exclusao casos de uso "manter dados" e "registrar-se"</t>
  </si>
  <si>
    <t xml:space="preserve"> Planejar o Sprint</t>
  </si>
  <si>
    <t xml:space="preserve"> Estudar tecnologias</t>
  </si>
  <si>
    <t xml:space="preserve"> Preparar ambiente de desenvolvimento</t>
  </si>
  <si>
    <t xml:space="preserve"> Criar guia de emplementação</t>
  </si>
  <si>
    <t xml:space="preserve"> Implementar e testar arquitetura</t>
  </si>
  <si>
    <t xml:space="preserve"> Aplicar checklist da fase</t>
  </si>
  <si>
    <t xml:space="preserve"> Revisar planejamento</t>
  </si>
  <si>
    <t xml:space="preserve"> Manter Produtos(escolhido para testar arquitetura)</t>
  </si>
  <si>
    <t>gerenciar balconistas</t>
  </si>
  <si>
    <t>Balconista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</si>
</sst>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 numFmtId="169" formatCode="_-&quot;R$&quot;\ * #,##0.00_-;\-&quot;R$&quot;\ * #,##0.00_-;_-&quot;R$&quot;\ * &quot;-&quot;??_-;_-@_-"/>
    <numFmt numFmtId="170" formatCode="_-* #,##0.00_-;\-* #,##0.00_-;_-* &quot;-&quot;??_-;_-@_-"/>
  </numFmts>
  <fonts count="45"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
      <sz val="1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xf numFmtId="169" fontId="1" fillId="0" borderId="0" applyFont="0" applyFill="0" applyBorder="0" applyAlignment="0" applyProtection="0"/>
    <xf numFmtId="170" fontId="1" fillId="0" borderId="0" applyFont="0" applyFill="0" applyBorder="0" applyAlignment="0" applyProtection="0"/>
  </cellStyleXfs>
  <cellXfs count="21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1" fontId="13" fillId="5" borderId="1" xfId="0" applyNumberFormat="1" applyFont="1" applyFill="1" applyBorder="1"/>
    <xf numFmtId="0" fontId="0" fillId="4" borderId="1" xfId="0" applyFill="1" applyBorder="1" applyAlignment="1" applyProtection="1">
      <alignment horizontal="left"/>
      <protection locked="0"/>
    </xf>
    <xf numFmtId="0" fontId="29" fillId="4" borderId="1" xfId="0" applyNumberFormat="1" applyFont="1" applyFill="1" applyBorder="1" applyAlignment="1" applyProtection="1">
      <alignment horizontal="left" wrapText="1"/>
      <protection locked="0"/>
    </xf>
    <xf numFmtId="0" fontId="31" fillId="4" borderId="1" xfId="0" applyFont="1" applyFill="1" applyBorder="1" applyProtection="1">
      <protection locked="0"/>
    </xf>
    <xf numFmtId="0" fontId="44" fillId="4" borderId="1" xfId="0" applyFont="1" applyFill="1" applyBorder="1" applyProtection="1">
      <protection locked="0"/>
    </xf>
  </cellXfs>
  <cellStyles count="7">
    <cellStyle name="Hiperlink" xfId="4" builtinId="8"/>
    <cellStyle name="Moeda" xfId="1" builtinId="4"/>
    <cellStyle name="Moeda 2" xfId="5" xr:uid="{223E5040-0714-429E-AED4-B5FAB4510168}"/>
    <cellStyle name="Normal" xfId="0" builtinId="0"/>
    <cellStyle name="Porcentagem" xfId="2" builtinId="5"/>
    <cellStyle name="Vírgula" xfId="3" builtinId="3"/>
    <cellStyle name="Vírgula 2" xfId="6" xr:uid="{D46D6D05-E20D-4DA2-A69E-06D74D7E8849}"/>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11/nov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0"/>
                <c:pt idx="0">
                  <c:v>34</c:v>
                </c:pt>
                <c:pt idx="1">
                  <c:v>27</c:v>
                </c:pt>
                <c:pt idx="2">
                  <c:v>25</c:v>
                </c:pt>
                <c:pt idx="3">
                  <c:v>20</c:v>
                </c:pt>
                <c:pt idx="4">
                  <c:v>18</c:v>
                </c:pt>
                <c:pt idx="5">
                  <c:v>14</c:v>
                </c:pt>
                <c:pt idx="6">
                  <c:v>10</c:v>
                </c:pt>
                <c:pt idx="7">
                  <c:v>7</c:v>
                </c:pt>
                <c:pt idx="8">
                  <c:v>2</c:v>
                </c:pt>
                <c:pt idx="9">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11/nov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34</c:v>
                </c:pt>
                <c:pt idx="1">
                  <c:v>30.6</c:v>
                </c:pt>
                <c:pt idx="2">
                  <c:v>27.200000000000003</c:v>
                </c:pt>
                <c:pt idx="3">
                  <c:v>23.800000000000004</c:v>
                </c:pt>
                <c:pt idx="4">
                  <c:v>20.400000000000006</c:v>
                </c:pt>
                <c:pt idx="5">
                  <c:v>17.000000000000007</c:v>
                </c:pt>
                <c:pt idx="6">
                  <c:v>13.600000000000007</c:v>
                </c:pt>
                <c:pt idx="7">
                  <c:v>10.200000000000006</c:v>
                </c:pt>
                <c:pt idx="8">
                  <c:v>6.800000000000006</c:v>
                </c:pt>
                <c:pt idx="9">
                  <c:v>3.4000000000000061</c:v>
                </c:pt>
                <c:pt idx="10">
                  <c:v>6.2172489379008766E-15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30/nov</c:v>
                </c:pt>
                <c:pt idx="2">
                  <c:v>Dia 2</c:v>
                </c:pt>
                <c:pt idx="3">
                  <c:v>Dia 3</c:v>
                </c:pt>
                <c:pt idx="4">
                  <c:v>Dia 4</c:v>
                </c:pt>
                <c:pt idx="5">
                  <c:v>Dia 5</c:v>
                </c:pt>
                <c:pt idx="6">
                  <c:v>Dia 6</c:v>
                </c:pt>
                <c:pt idx="7">
                  <c:v>Dia 7</c:v>
                </c:pt>
                <c:pt idx="8">
                  <c:v>Dia 8</c:v>
                </c:pt>
                <c:pt idx="9">
                  <c:v>Dia 9</c:v>
                </c:pt>
                <c:pt idx="10">
                  <c:v>Dia 10</c:v>
                </c:pt>
              </c:strCache>
            </c:strRef>
          </c:cat>
          <c:val>
            <c:numRef>
              <c:f>Sprint2!$B$12</c:f>
              <c:numCache>
                <c:formatCode>General</c:formatCode>
                <c:ptCount val="1"/>
                <c:pt idx="0">
                  <c:v>45</c:v>
                </c:pt>
              </c:numCache>
            </c:numRef>
          </c:val>
          <c:smooth val="0"/>
          <c:extLst>
            <c:ext xmlns:c16="http://schemas.microsoft.com/office/drawing/2014/chart" uri="{C3380CC4-5D6E-409C-BE32-E72D297353CC}">
              <c16:uniqueId val="{00000000-50CA-4CD1-9B69-EC3965F35CBA}"/>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30/nov</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45</c:v>
                </c:pt>
                <c:pt idx="1">
                  <c:v>40.5</c:v>
                </c:pt>
                <c:pt idx="2">
                  <c:v>36</c:v>
                </c:pt>
                <c:pt idx="3">
                  <c:v>31.5</c:v>
                </c:pt>
                <c:pt idx="4">
                  <c:v>27</c:v>
                </c:pt>
                <c:pt idx="5">
                  <c:v>22.5</c:v>
                </c:pt>
                <c:pt idx="6">
                  <c:v>18</c:v>
                </c:pt>
                <c:pt idx="7">
                  <c:v>13.5</c:v>
                </c:pt>
                <c:pt idx="8">
                  <c:v>9</c:v>
                </c:pt>
                <c:pt idx="9">
                  <c:v>4.5</c:v>
                </c:pt>
                <c:pt idx="10">
                  <c:v>0</c:v>
                </c:pt>
              </c:numCache>
            </c:numRef>
          </c:val>
          <c:smooth val="0"/>
          <c:extLst>
            <c:ext xmlns:c16="http://schemas.microsoft.com/office/drawing/2014/chart" uri="{C3380CC4-5D6E-409C-BE32-E72D297353CC}">
              <c16:uniqueId val="{00000001-50CA-4CD1-9B69-EC3965F35CBA}"/>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Sprint3!$B$12</c:f>
              <c:numCache>
                <c:formatCode>General</c:formatCode>
                <c:ptCount val="1"/>
                <c:pt idx="0">
                  <c:v>0</c:v>
                </c:pt>
              </c:numCache>
            </c:numRef>
          </c:val>
          <c:smooth val="0"/>
          <c:extLst>
            <c:ext xmlns:c16="http://schemas.microsoft.com/office/drawing/2014/chart" uri="{C3380CC4-5D6E-409C-BE32-E72D297353CC}">
              <c16:uniqueId val="{00000000-D9FC-48A9-BED4-8D983CB5670F}"/>
            </c:ext>
          </c:extLst>
        </c:ser>
        <c:ser>
          <c:idx val="1"/>
          <c:order val="1"/>
          <c:tx>
            <c:strRef>
              <c:f>Sprint3!$A$13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Sprint3!$B$13:$L$13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D9FC-48A9-BED4-8D983CB5670F}"/>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Sprint4!$B$12</c:f>
              <c:numCache>
                <c:formatCode>General</c:formatCode>
                <c:ptCount val="1"/>
                <c:pt idx="0">
                  <c:v>0</c:v>
                </c:pt>
              </c:numCache>
            </c:numRef>
          </c:val>
          <c:smooth val="0"/>
          <c:extLst>
            <c:ext xmlns:c16="http://schemas.microsoft.com/office/drawing/2014/chart" uri="{C3380CC4-5D6E-409C-BE32-E72D297353CC}">
              <c16:uniqueId val="{00000000-BD3A-48A6-B16D-887D9AF03AAD}"/>
            </c:ext>
          </c:extLst>
        </c:ser>
        <c:ser>
          <c:idx val="1"/>
          <c:order val="1"/>
          <c:tx>
            <c:strRef>
              <c:f>Sprint4!$A$13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Sprint4!$B$13:$L$13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BD3A-48A6-B16D-887D9AF03AAD}"/>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E51EF6B2-E6E7-4DA6-9632-305CC4C86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7EBCEE72-9F3B-4E8C-A7AC-810C929B4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6E0262F3-5233-4FBC-8A8A-96E0B3166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4E1403A9-DB2B-43B8-A5E0-F2AA43A4BC65}">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905AE307-341E-4D9D-96D6-A124F9306E20}">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7B3A5E7-9006-4AEC-8DDD-5A5686B085BC}">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lhinaa.25@gmail.com" TargetMode="External"/><Relationship Id="rId2" Type="http://schemas.openxmlformats.org/officeDocument/2006/relationships/hyperlink" Target="mailto:feliper297@gmail.com" TargetMode="External"/><Relationship Id="rId1" Type="http://schemas.openxmlformats.org/officeDocument/2006/relationships/hyperlink" Target="mailto:ferdinaura@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feliper297@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9" sqref="C9"/>
    </sheetView>
  </sheetViews>
  <sheetFormatPr defaultRowHeight="15" x14ac:dyDescent="0.25"/>
  <cols>
    <col min="1" max="1" width="23.28515625" customWidth="1"/>
    <col min="2" max="2" width="48.140625" customWidth="1"/>
    <col min="3" max="3" width="31.7109375" customWidth="1"/>
  </cols>
  <sheetData>
    <row r="1" spans="1:3" ht="20.25" x14ac:dyDescent="0.25">
      <c r="A1" s="151" t="s">
        <v>43</v>
      </c>
      <c r="B1" s="151"/>
      <c r="C1" s="151"/>
    </row>
    <row r="2" spans="1:3" ht="25.5" x14ac:dyDescent="0.25">
      <c r="A2" s="152" t="s">
        <v>258</v>
      </c>
      <c r="B2" s="152"/>
      <c r="C2" s="152"/>
    </row>
    <row r="3" spans="1:3" x14ac:dyDescent="0.25">
      <c r="A3" s="13" t="s">
        <v>47</v>
      </c>
      <c r="B3" s="13" t="s">
        <v>48</v>
      </c>
      <c r="C3" s="13" t="s">
        <v>49</v>
      </c>
    </row>
    <row r="4" spans="1:3" x14ac:dyDescent="0.25">
      <c r="A4" s="18" t="s">
        <v>44</v>
      </c>
      <c r="B4" s="18" t="s">
        <v>252</v>
      </c>
      <c r="C4" s="150" t="s">
        <v>280</v>
      </c>
    </row>
    <row r="5" spans="1:3" x14ac:dyDescent="0.25">
      <c r="A5" s="18" t="s">
        <v>45</v>
      </c>
      <c r="B5" s="18" t="s">
        <v>253</v>
      </c>
      <c r="C5" s="150" t="s">
        <v>256</v>
      </c>
    </row>
    <row r="6" spans="1:3" x14ac:dyDescent="0.25">
      <c r="A6" s="18" t="s">
        <v>46</v>
      </c>
      <c r="B6" s="18" t="s">
        <v>253</v>
      </c>
      <c r="C6" s="150" t="s">
        <v>256</v>
      </c>
    </row>
    <row r="7" spans="1:3" x14ac:dyDescent="0.25">
      <c r="A7" s="18" t="s">
        <v>46</v>
      </c>
      <c r="B7" s="18" t="s">
        <v>254</v>
      </c>
      <c r="C7" s="150" t="s">
        <v>255</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7" r:id="rId1" xr:uid="{3B07CDE7-F8BC-4FD4-980C-E906050D61F7}"/>
    <hyperlink ref="C6" r:id="rId2" xr:uid="{6DE4B081-41BB-4E72-8C04-E7F8B166DA06}"/>
    <hyperlink ref="C4" r:id="rId3" xr:uid="{430694B8-C8EB-4940-8AE3-F420FEA86902}"/>
    <hyperlink ref="C5" r:id="rId4" xr:uid="{97E77DC1-5DD9-48DF-A363-E35C54A440D2}"/>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C3F8-469A-4655-820D-E945B3342669}">
  <dimension ref="A1:O19"/>
  <sheetViews>
    <sheetView workbookViewId="0">
      <selection activeCell="J18" sqref="J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43130</v>
      </c>
      <c r="D1" s="43" t="s">
        <v>32</v>
      </c>
      <c r="E1" s="43" t="s">
        <v>33</v>
      </c>
      <c r="F1" s="43" t="s">
        <v>34</v>
      </c>
      <c r="G1" s="43" t="s">
        <v>35</v>
      </c>
      <c r="H1" s="43" t="s">
        <v>36</v>
      </c>
      <c r="I1" s="43" t="s">
        <v>37</v>
      </c>
      <c r="J1" s="43" t="s">
        <v>38</v>
      </c>
      <c r="K1" s="43" t="s">
        <v>39</v>
      </c>
      <c r="L1" s="43" t="s">
        <v>40</v>
      </c>
    </row>
    <row r="2" spans="1:13" x14ac:dyDescent="0.25">
      <c r="A2" s="122"/>
      <c r="B2" s="15"/>
      <c r="C2" s="15"/>
      <c r="D2" s="15"/>
      <c r="E2" s="15"/>
      <c r="F2" s="15"/>
      <c r="G2" s="15"/>
      <c r="H2" s="15"/>
      <c r="I2" s="15"/>
      <c r="J2" s="15"/>
      <c r="K2" s="15"/>
      <c r="L2" s="15"/>
    </row>
    <row r="3" spans="1:13" x14ac:dyDescent="0.25">
      <c r="A3" s="122"/>
      <c r="B3" s="15"/>
      <c r="C3" s="15"/>
      <c r="D3" s="15"/>
      <c r="E3" s="15"/>
      <c r="F3" s="15"/>
      <c r="G3" s="15"/>
      <c r="H3" s="15"/>
      <c r="I3" s="15"/>
      <c r="J3" s="15"/>
      <c r="K3" s="15"/>
      <c r="L3" s="15"/>
    </row>
    <row r="4" spans="1:13" x14ac:dyDescent="0.25">
      <c r="A4" s="122"/>
      <c r="B4" s="15"/>
      <c r="C4" s="15"/>
      <c r="D4" s="15"/>
      <c r="E4" s="15"/>
      <c r="F4" s="15"/>
      <c r="G4" s="15"/>
      <c r="H4" s="15"/>
      <c r="I4" s="15"/>
      <c r="J4" s="15"/>
      <c r="K4" s="15"/>
      <c r="L4" s="15"/>
    </row>
    <row r="5" spans="1:13" x14ac:dyDescent="0.25">
      <c r="A5" s="122"/>
      <c r="B5" s="15"/>
      <c r="C5" s="15"/>
      <c r="D5" s="15"/>
      <c r="E5" s="15"/>
      <c r="F5" s="15"/>
      <c r="G5" s="15"/>
      <c r="H5" s="15"/>
      <c r="I5" s="15"/>
      <c r="J5" s="15"/>
      <c r="K5" s="15"/>
      <c r="L5" s="15"/>
    </row>
    <row r="6" spans="1:13" x14ac:dyDescent="0.25">
      <c r="A6" s="122"/>
      <c r="B6" s="15"/>
      <c r="C6" s="15"/>
      <c r="D6" s="15"/>
      <c r="E6" s="15"/>
      <c r="F6" s="15"/>
      <c r="G6" s="15"/>
      <c r="H6" s="15"/>
      <c r="I6" s="15"/>
      <c r="J6" s="15"/>
      <c r="K6" s="15"/>
      <c r="L6" s="15"/>
    </row>
    <row r="7" spans="1:13" x14ac:dyDescent="0.25">
      <c r="A7" s="122"/>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0</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0</v>
      </c>
      <c r="C13" s="37">
        <f>B13-($B$13/COUNTA($C$1:$L$1))</f>
        <v>0</v>
      </c>
      <c r="D13" s="37">
        <f t="shared" ref="D13:L13" si="1">C13-($B$13/COUNTA($C$1:$L$1))</f>
        <v>0</v>
      </c>
      <c r="E13" s="37">
        <f t="shared" si="1"/>
        <v>0</v>
      </c>
      <c r="F13" s="37">
        <f t="shared" si="1"/>
        <v>0</v>
      </c>
      <c r="G13" s="37">
        <f t="shared" si="1"/>
        <v>0</v>
      </c>
      <c r="H13" s="37">
        <f t="shared" si="1"/>
        <v>0</v>
      </c>
      <c r="I13" s="37">
        <f t="shared" si="1"/>
        <v>0</v>
      </c>
      <c r="J13" s="37">
        <f t="shared" si="1"/>
        <v>0</v>
      </c>
      <c r="K13" s="37">
        <f t="shared" si="1"/>
        <v>0</v>
      </c>
      <c r="L13" s="37">
        <f t="shared" si="1"/>
        <v>0</v>
      </c>
    </row>
    <row r="14" spans="1:13" x14ac:dyDescent="0.25">
      <c r="A14" s="40" t="s">
        <v>64</v>
      </c>
      <c r="B14" s="41">
        <f ca="1">OFFSET(Sprint4!$B$12,0,0,1,COUNT(Sprint4!$B$12:$L$12))</f>
        <v>0</v>
      </c>
      <c r="C14" s="41">
        <f ca="1">OFFSET(Sprint4!$B$12,0,0,1,COUNT(Sprint4!$B$12:$L$12))</f>
        <v>0</v>
      </c>
      <c r="D14" s="41">
        <f ca="1">OFFSET(Sprint4!$B$12,0,0,1,COUNT(Sprint4!$B$12:$L$12))</f>
        <v>0</v>
      </c>
      <c r="E14" s="41">
        <f ca="1">OFFSET(Sprint4!$B$12,0,0,1,COUNT(Sprint4!$B$12:$L$12))</f>
        <v>0</v>
      </c>
      <c r="F14" s="41">
        <f ca="1">OFFSET(Sprint4!$B$12,0,0,1,COUNT(Sprint4!$B$12:$L$12))</f>
        <v>0</v>
      </c>
      <c r="G14" s="41">
        <f ca="1">OFFSET(Sprint4!$B$12,0,0,1,COUNT(Sprint4!$B$12:$L$12))</f>
        <v>0</v>
      </c>
      <c r="H14" s="41">
        <f ca="1">OFFSET(Sprint4!$B$12,0,0,1,COUNT(Sprint4!$B$12:$L$12))</f>
        <v>0</v>
      </c>
      <c r="I14" s="41">
        <f ca="1">OFFSET(Sprint4!$B$12,0,0,1,COUNT(Sprint4!$B$12:$L$12))</f>
        <v>0</v>
      </c>
      <c r="J14" s="41">
        <f ca="1">OFFSET(Sprint4!$B$12,0,0,1,COUNT(Sprint4!$B$12:$L$12))</f>
        <v>0</v>
      </c>
      <c r="K14" s="41">
        <f ca="1">OFFSET(Sprint4!$B$12,0,0,1,COUNT(Sprint4!$B$12:$L$12))</f>
        <v>0</v>
      </c>
      <c r="L14" s="41">
        <f ca="1">OFFSET(Sprint4!$B$12,0,0,1,COUNT(Sprint4!$B$12:$L$12))</f>
        <v>0</v>
      </c>
    </row>
    <row r="15" spans="1:13" x14ac:dyDescent="0.25">
      <c r="A15" s="40" t="s">
        <v>65</v>
      </c>
      <c r="B15" s="42" t="e">
        <f ca="1">B14/$B$13</f>
        <v>#DIV/0!</v>
      </c>
      <c r="C15" s="42" t="e">
        <f ca="1">100%-(C14/$B$13)</f>
        <v>#DIV/0!</v>
      </c>
      <c r="D15" s="42" t="e">
        <f t="shared" ref="D15:L15" ca="1" si="2">100%-(D14/$B$13)</f>
        <v>#DIV/0!</v>
      </c>
      <c r="E15" s="42" t="e">
        <f t="shared" ca="1" si="2"/>
        <v>#DIV/0!</v>
      </c>
      <c r="F15" s="42" t="e">
        <f t="shared" ca="1" si="2"/>
        <v>#DIV/0!</v>
      </c>
      <c r="G15" s="42" t="e">
        <f t="shared" ca="1" si="2"/>
        <v>#DIV/0!</v>
      </c>
      <c r="H15" s="42" t="e">
        <f t="shared" ca="1" si="2"/>
        <v>#DIV/0!</v>
      </c>
      <c r="I15" s="42" t="e">
        <f t="shared" ca="1" si="2"/>
        <v>#DIV/0!</v>
      </c>
      <c r="J15" s="42" t="e">
        <f t="shared" ca="1" si="2"/>
        <v>#DIV/0!</v>
      </c>
      <c r="K15" s="42" t="e">
        <f t="shared" ca="1" si="2"/>
        <v>#DIV/0!</v>
      </c>
      <c r="L15" s="42" t="e">
        <f t="shared" ca="1" si="2"/>
        <v>#DIV/0!</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17" workbookViewId="0">
      <selection activeCell="K22" sqref="K22"/>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179</v>
      </c>
      <c r="B1" s="201"/>
      <c r="C1" s="201"/>
      <c r="D1" s="201"/>
      <c r="E1" s="201"/>
      <c r="F1" s="201"/>
      <c r="G1" s="201"/>
      <c r="H1" s="201"/>
      <c r="I1" s="201"/>
      <c r="J1" s="201"/>
      <c r="K1" s="201"/>
      <c r="L1" s="201"/>
      <c r="M1" s="201"/>
      <c r="N1" s="201"/>
    </row>
    <row r="2" spans="1:23" s="103" customFormat="1" ht="12.75" customHeight="1" x14ac:dyDescent="0.2">
      <c r="A2" s="202" t="s">
        <v>118</v>
      </c>
      <c r="B2" s="202"/>
      <c r="C2" s="202"/>
      <c r="D2" s="202"/>
      <c r="E2" s="202"/>
      <c r="F2" s="202"/>
      <c r="G2" s="202"/>
      <c r="H2" s="202"/>
      <c r="I2" s="202"/>
      <c r="J2" s="202"/>
      <c r="K2" s="202"/>
      <c r="L2" s="202"/>
      <c r="M2" s="202"/>
      <c r="N2" s="202"/>
    </row>
    <row r="3" spans="1:23" s="103" customFormat="1" ht="15" customHeight="1" x14ac:dyDescent="0.2">
      <c r="A3" s="203" t="s">
        <v>166</v>
      </c>
      <c r="B3" s="203"/>
      <c r="C3" s="203"/>
      <c r="D3" s="203"/>
      <c r="E3" s="203"/>
      <c r="F3" s="203"/>
      <c r="G3" s="203"/>
      <c r="H3" s="203"/>
      <c r="I3" s="203"/>
      <c r="J3" s="203"/>
      <c r="K3" s="203"/>
      <c r="L3" s="203"/>
      <c r="M3" s="203"/>
      <c r="N3" s="203"/>
    </row>
    <row r="4" spans="1:23" s="103" customFormat="1" ht="15" customHeight="1" x14ac:dyDescent="0.2">
      <c r="A4" s="204" t="s">
        <v>135</v>
      </c>
      <c r="B4" s="204"/>
      <c r="C4" s="204"/>
      <c r="D4" s="204"/>
      <c r="E4" s="204"/>
      <c r="F4" s="204"/>
      <c r="G4" s="204"/>
      <c r="H4" s="204"/>
      <c r="I4" s="204"/>
      <c r="J4" s="204"/>
      <c r="K4" s="204"/>
      <c r="L4" s="204"/>
      <c r="M4" s="204"/>
      <c r="N4" s="204"/>
    </row>
    <row r="5" spans="1:23" s="103" customFormat="1" ht="15.75" customHeight="1" x14ac:dyDescent="0.2">
      <c r="A5" s="205" t="s">
        <v>167</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151</v>
      </c>
      <c r="B7" s="200"/>
      <c r="D7" s="199" t="s">
        <v>168</v>
      </c>
      <c r="E7" s="200"/>
      <c r="G7" s="195" t="s">
        <v>137</v>
      </c>
      <c r="H7" s="195"/>
      <c r="I7" s="195"/>
      <c r="J7" s="195"/>
      <c r="K7" s="195"/>
      <c r="M7" s="199" t="s">
        <v>169</v>
      </c>
      <c r="N7" s="200"/>
    </row>
    <row r="8" spans="1:23" s="22" customFormat="1" ht="17.25" customHeight="1" x14ac:dyDescent="0.2">
      <c r="A8" s="104" t="s">
        <v>149</v>
      </c>
      <c r="B8" s="105" t="s">
        <v>139</v>
      </c>
      <c r="D8" s="104" t="s">
        <v>152</v>
      </c>
      <c r="E8" s="105" t="s">
        <v>139</v>
      </c>
      <c r="G8" s="104" t="s">
        <v>141</v>
      </c>
      <c r="H8" s="104" t="s">
        <v>147</v>
      </c>
      <c r="I8" s="104" t="s">
        <v>94</v>
      </c>
      <c r="J8" s="105" t="s">
        <v>148</v>
      </c>
      <c r="K8" s="105" t="s">
        <v>140</v>
      </c>
      <c r="M8" s="105" t="s">
        <v>171</v>
      </c>
      <c r="N8" s="105" t="s">
        <v>170</v>
      </c>
    </row>
    <row r="9" spans="1:23" s="22" customFormat="1" ht="12" x14ac:dyDescent="0.2">
      <c r="A9" s="102" t="s">
        <v>150</v>
      </c>
      <c r="B9" s="106" t="s">
        <v>94</v>
      </c>
      <c r="D9" s="102" t="s">
        <v>275</v>
      </c>
      <c r="E9" s="106" t="s">
        <v>147</v>
      </c>
      <c r="G9" s="104" t="s">
        <v>136</v>
      </c>
      <c r="H9" s="102">
        <v>2</v>
      </c>
      <c r="I9" s="102">
        <v>0</v>
      </c>
      <c r="J9" s="102">
        <v>0</v>
      </c>
      <c r="K9" s="105">
        <f>(H9*4)+(I9*6)+(J9*8)</f>
        <v>8</v>
      </c>
      <c r="M9" s="108" t="s">
        <v>153</v>
      </c>
      <c r="N9" s="110">
        <v>4</v>
      </c>
    </row>
    <row r="10" spans="1:23" s="22" customFormat="1" ht="12" x14ac:dyDescent="0.2">
      <c r="A10" s="102" t="s">
        <v>270</v>
      </c>
      <c r="B10" s="106" t="s">
        <v>148</v>
      </c>
      <c r="D10" s="102" t="s">
        <v>276</v>
      </c>
      <c r="E10" s="106" t="s">
        <v>148</v>
      </c>
      <c r="G10" s="104" t="s">
        <v>138</v>
      </c>
      <c r="H10" s="102"/>
      <c r="I10" s="102"/>
      <c r="J10" s="102"/>
      <c r="K10" s="105">
        <f>(H10*3)+(I10*4)+(J10*6)</f>
        <v>0</v>
      </c>
      <c r="M10" s="108" t="s">
        <v>154</v>
      </c>
      <c r="N10" s="110">
        <v>3</v>
      </c>
    </row>
    <row r="11" spans="1:23" s="22" customFormat="1" ht="12" x14ac:dyDescent="0.2">
      <c r="A11" s="102" t="s">
        <v>271</v>
      </c>
      <c r="B11" s="106" t="s">
        <v>94</v>
      </c>
      <c r="D11" s="102" t="s">
        <v>277</v>
      </c>
      <c r="E11" s="106" t="s">
        <v>94</v>
      </c>
      <c r="G11" s="195" t="s">
        <v>142</v>
      </c>
      <c r="H11" s="195"/>
      <c r="I11" s="195"/>
      <c r="J11" s="195"/>
      <c r="K11" s="195"/>
      <c r="M11" s="108" t="s">
        <v>155</v>
      </c>
      <c r="N11" s="110">
        <v>4</v>
      </c>
    </row>
    <row r="12" spans="1:23" s="22" customFormat="1" ht="12" x14ac:dyDescent="0.2">
      <c r="A12" s="102" t="s">
        <v>272</v>
      </c>
      <c r="B12" s="106" t="s">
        <v>148</v>
      </c>
      <c r="D12" s="102" t="s">
        <v>278</v>
      </c>
      <c r="E12" s="106" t="s">
        <v>94</v>
      </c>
      <c r="G12" s="104" t="s">
        <v>141</v>
      </c>
      <c r="H12" s="104" t="s">
        <v>147</v>
      </c>
      <c r="I12" s="104" t="s">
        <v>94</v>
      </c>
      <c r="J12" s="105" t="s">
        <v>148</v>
      </c>
      <c r="K12" s="105" t="s">
        <v>140</v>
      </c>
      <c r="M12" s="108" t="s">
        <v>178</v>
      </c>
      <c r="N12" s="110">
        <v>3</v>
      </c>
    </row>
    <row r="13" spans="1:23" s="22" customFormat="1" ht="12" x14ac:dyDescent="0.2">
      <c r="A13" s="102" t="s">
        <v>273</v>
      </c>
      <c r="B13" s="106" t="s">
        <v>148</v>
      </c>
      <c r="D13" s="102" t="s">
        <v>279</v>
      </c>
      <c r="E13" s="106" t="s">
        <v>148</v>
      </c>
      <c r="G13" s="104" t="s">
        <v>143</v>
      </c>
      <c r="H13" s="102">
        <v>1</v>
      </c>
      <c r="I13" s="102"/>
      <c r="J13" s="102"/>
      <c r="K13" s="105">
        <f>(H13*3)+(I13*4)+(J13*6)</f>
        <v>3</v>
      </c>
      <c r="M13" s="108" t="s">
        <v>156</v>
      </c>
      <c r="N13" s="110">
        <v>4</v>
      </c>
      <c r="W13" s="22" t="s">
        <v>177</v>
      </c>
    </row>
    <row r="14" spans="1:23" s="22" customFormat="1" ht="12" x14ac:dyDescent="0.2">
      <c r="A14" s="102" t="s">
        <v>274</v>
      </c>
      <c r="B14" s="106" t="s">
        <v>94</v>
      </c>
      <c r="D14" s="102" t="s">
        <v>296</v>
      </c>
      <c r="E14" s="106" t="s">
        <v>94</v>
      </c>
      <c r="G14" s="104" t="s">
        <v>144</v>
      </c>
      <c r="H14" s="102"/>
      <c r="I14" s="102"/>
      <c r="J14" s="102"/>
      <c r="K14" s="105">
        <f>(H14*4)+(I14*5)+(J14*7)</f>
        <v>0</v>
      </c>
      <c r="M14" s="108" t="s">
        <v>157</v>
      </c>
      <c r="N14" s="110">
        <v>3</v>
      </c>
    </row>
    <row r="15" spans="1:23" s="22" customFormat="1" ht="12" x14ac:dyDescent="0.2">
      <c r="A15" s="102" t="s">
        <v>297</v>
      </c>
      <c r="B15" s="106" t="s">
        <v>94</v>
      </c>
      <c r="D15" s="102"/>
      <c r="E15" s="106"/>
      <c r="G15" s="104" t="s">
        <v>145</v>
      </c>
      <c r="H15" s="102">
        <v>1</v>
      </c>
      <c r="I15" s="102"/>
      <c r="J15" s="102"/>
      <c r="K15" s="105">
        <f>(H15*3)+(I15*4)+(J15*6)</f>
        <v>3</v>
      </c>
      <c r="M15" s="108" t="s">
        <v>158</v>
      </c>
      <c r="N15" s="110">
        <v>3</v>
      </c>
    </row>
    <row r="16" spans="1:23" s="22" customFormat="1" ht="12" customHeight="1" x14ac:dyDescent="0.2">
      <c r="A16" s="102"/>
      <c r="B16" s="106"/>
      <c r="D16" s="102"/>
      <c r="E16" s="106"/>
      <c r="G16" s="196" t="s">
        <v>146</v>
      </c>
      <c r="H16" s="197"/>
      <c r="I16" s="197"/>
      <c r="J16" s="198"/>
      <c r="K16" s="107">
        <f>SUM(K9,K10,K13,K14,K15)</f>
        <v>14</v>
      </c>
      <c r="M16" s="108" t="s">
        <v>159</v>
      </c>
      <c r="N16" s="110">
        <v>3</v>
      </c>
    </row>
    <row r="17" spans="1:14" s="22" customFormat="1" ht="12" x14ac:dyDescent="0.2">
      <c r="A17" s="102"/>
      <c r="B17" s="106"/>
      <c r="D17" s="102"/>
      <c r="E17" s="106"/>
      <c r="M17" s="108" t="s">
        <v>160</v>
      </c>
      <c r="N17" s="110">
        <v>2</v>
      </c>
    </row>
    <row r="18" spans="1:14" s="22" customFormat="1" ht="12" x14ac:dyDescent="0.2">
      <c r="A18" s="102"/>
      <c r="B18" s="106"/>
      <c r="D18" s="102"/>
      <c r="E18" s="106"/>
      <c r="M18" s="108" t="s">
        <v>161</v>
      </c>
      <c r="N18" s="110">
        <v>2</v>
      </c>
    </row>
    <row r="19" spans="1:14" s="22" customFormat="1" ht="12" x14ac:dyDescent="0.2">
      <c r="A19" s="102"/>
      <c r="B19" s="106"/>
      <c r="D19" s="102"/>
      <c r="E19" s="106"/>
      <c r="M19" s="108" t="s">
        <v>162</v>
      </c>
      <c r="N19" s="110">
        <v>3</v>
      </c>
    </row>
    <row r="20" spans="1:14" s="22" customFormat="1" ht="12" x14ac:dyDescent="0.2">
      <c r="A20" s="102"/>
      <c r="B20" s="106"/>
      <c r="D20" s="102"/>
      <c r="E20" s="106"/>
      <c r="M20" s="108" t="s">
        <v>163</v>
      </c>
      <c r="N20" s="110">
        <v>3</v>
      </c>
    </row>
    <row r="21" spans="1:14" s="22" customFormat="1" ht="12" x14ac:dyDescent="0.2">
      <c r="M21" s="108" t="s">
        <v>164</v>
      </c>
      <c r="N21" s="110">
        <v>2</v>
      </c>
    </row>
    <row r="22" spans="1:14" s="22" customFormat="1" ht="12" x14ac:dyDescent="0.2">
      <c r="M22" s="108" t="s">
        <v>165</v>
      </c>
      <c r="N22" s="110">
        <v>3</v>
      </c>
    </row>
    <row r="23" spans="1:14" s="22" customFormat="1" ht="12" x14ac:dyDescent="0.2">
      <c r="M23" s="109" t="s">
        <v>172</v>
      </c>
      <c r="N23" s="111">
        <f>SUM(N9:N22)</f>
        <v>42</v>
      </c>
    </row>
    <row r="24" spans="1:14" x14ac:dyDescent="0.25">
      <c r="M24" s="109" t="s">
        <v>173</v>
      </c>
      <c r="N24" s="107">
        <f>(N23*0.01)+0.65</f>
        <v>1.07</v>
      </c>
    </row>
    <row r="25" spans="1:14" x14ac:dyDescent="0.25">
      <c r="M25" s="109" t="s">
        <v>174</v>
      </c>
      <c r="N25" s="112">
        <f>K16*N24</f>
        <v>14.98</v>
      </c>
    </row>
    <row r="26" spans="1:14" x14ac:dyDescent="0.25">
      <c r="M26" s="109" t="s">
        <v>175</v>
      </c>
      <c r="N26" s="113">
        <v>13</v>
      </c>
    </row>
    <row r="27" spans="1:14" ht="21" x14ac:dyDescent="0.25">
      <c r="M27" s="114" t="s">
        <v>176</v>
      </c>
      <c r="N27" s="115">
        <f>N25*N26</f>
        <v>194.74</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workbookViewId="0">
      <selection activeCell="J11" sqref="J11"/>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183</v>
      </c>
      <c r="B1" s="201"/>
      <c r="C1" s="201"/>
      <c r="D1" s="201"/>
      <c r="E1" s="201"/>
      <c r="F1" s="201"/>
      <c r="G1" s="201"/>
      <c r="H1" s="201"/>
      <c r="I1" s="201"/>
      <c r="J1" s="201"/>
      <c r="K1" s="201"/>
      <c r="L1" s="201"/>
      <c r="M1" s="201"/>
      <c r="N1" s="201"/>
    </row>
    <row r="2" spans="1:14" ht="7.5" customHeight="1" x14ac:dyDescent="0.25"/>
    <row r="3" spans="1:14" ht="18.75" x14ac:dyDescent="0.3">
      <c r="A3" s="207" t="s">
        <v>57</v>
      </c>
      <c r="B3" s="207"/>
      <c r="C3" s="207"/>
      <c r="E3" s="194" t="s">
        <v>77</v>
      </c>
      <c r="F3" s="194"/>
      <c r="G3" s="194"/>
      <c r="H3" s="194"/>
      <c r="I3" s="194"/>
      <c r="J3" s="194"/>
      <c r="K3" s="194"/>
      <c r="L3" s="194"/>
      <c r="M3" s="194"/>
      <c r="N3" s="194"/>
    </row>
    <row r="4" spans="1:14" x14ac:dyDescent="0.25">
      <c r="A4" s="9" t="s">
        <v>79</v>
      </c>
      <c r="B4" s="134">
        <f>'#Estimativa-APF#'!$N$27</f>
        <v>194.74</v>
      </c>
      <c r="C4" s="8" t="s">
        <v>13</v>
      </c>
      <c r="E4" s="208" t="s">
        <v>11</v>
      </c>
      <c r="F4" s="206" t="s">
        <v>0</v>
      </c>
      <c r="G4" s="206"/>
      <c r="H4" s="206" t="s">
        <v>1</v>
      </c>
      <c r="I4" s="206"/>
      <c r="J4" s="206" t="s">
        <v>2</v>
      </c>
      <c r="K4" s="206"/>
      <c r="L4" s="206" t="s">
        <v>3</v>
      </c>
      <c r="M4" s="206"/>
      <c r="N4" s="120"/>
    </row>
    <row r="5" spans="1:14" ht="18.75" x14ac:dyDescent="0.3">
      <c r="A5" s="56" t="s">
        <v>185</v>
      </c>
      <c r="B5" s="26">
        <v>0.1</v>
      </c>
      <c r="C5" s="2" t="s">
        <v>55</v>
      </c>
      <c r="E5" s="208"/>
      <c r="F5" s="206" t="s">
        <v>12</v>
      </c>
      <c r="G5" s="206"/>
      <c r="H5" s="206" t="s">
        <v>12</v>
      </c>
      <c r="I5" s="206"/>
      <c r="J5" s="206" t="s">
        <v>12</v>
      </c>
      <c r="K5" s="206"/>
      <c r="L5" s="206" t="s">
        <v>12</v>
      </c>
      <c r="M5" s="206"/>
      <c r="N5" s="27" t="s">
        <v>181</v>
      </c>
    </row>
    <row r="6" spans="1:14" x14ac:dyDescent="0.25">
      <c r="A6" s="55" t="s">
        <v>78</v>
      </c>
      <c r="B6" s="135">
        <f>B4+(B4*B5)</f>
        <v>214.214</v>
      </c>
      <c r="C6" s="2" t="s">
        <v>13</v>
      </c>
      <c r="E6" s="208"/>
      <c r="F6" s="116">
        <f>B6*G6</f>
        <v>10.710700000000001</v>
      </c>
      <c r="G6" s="17">
        <v>0.05</v>
      </c>
      <c r="H6" s="116">
        <f>B4*I6</f>
        <v>38.948000000000008</v>
      </c>
      <c r="I6" s="17">
        <v>0.2</v>
      </c>
      <c r="J6" s="116">
        <f>B4*K6</f>
        <v>126.58100000000002</v>
      </c>
      <c r="K6" s="17">
        <v>0.65</v>
      </c>
      <c r="L6" s="116">
        <f>B4*M6</f>
        <v>19.474000000000004</v>
      </c>
      <c r="M6" s="17">
        <v>0.1</v>
      </c>
      <c r="N6" s="116"/>
    </row>
    <row r="7" spans="1:14" ht="15.75" x14ac:dyDescent="0.25">
      <c r="A7" s="8" t="s">
        <v>26</v>
      </c>
      <c r="B7" s="15">
        <v>3</v>
      </c>
      <c r="C7" s="8"/>
      <c r="E7" s="4" t="s">
        <v>4</v>
      </c>
      <c r="F7" s="116">
        <f>F6*G7</f>
        <v>5.8908850000000008</v>
      </c>
      <c r="G7" s="17">
        <v>0.55000000000000004</v>
      </c>
      <c r="H7" s="116">
        <f>H6*I7</f>
        <v>11.684400000000002</v>
      </c>
      <c r="I7" s="17">
        <v>0.3</v>
      </c>
      <c r="J7" s="116">
        <f>J6*K7</f>
        <v>15.189720000000001</v>
      </c>
      <c r="K7" s="17">
        <v>0.12</v>
      </c>
      <c r="L7" s="116">
        <f>L6*M7</f>
        <v>0.97370000000000023</v>
      </c>
      <c r="M7" s="17">
        <v>0.05</v>
      </c>
      <c r="N7" s="119">
        <f>SUM(F7,H7,J7,L7)</f>
        <v>33.738705000000003</v>
      </c>
    </row>
    <row r="8" spans="1:14" ht="15.75" x14ac:dyDescent="0.25">
      <c r="A8" s="8" t="s">
        <v>58</v>
      </c>
      <c r="B8" s="15">
        <v>8</v>
      </c>
      <c r="C8" s="8" t="s">
        <v>29</v>
      </c>
      <c r="E8" s="4" t="s">
        <v>5</v>
      </c>
      <c r="F8" s="116">
        <f>F6*G8</f>
        <v>1.6066050000000001</v>
      </c>
      <c r="G8" s="17">
        <v>0.15</v>
      </c>
      <c r="H8" s="116">
        <f>H6*I8</f>
        <v>7.7896000000000019</v>
      </c>
      <c r="I8" s="17">
        <v>0.2</v>
      </c>
      <c r="J8" s="116">
        <f>J6*K8</f>
        <v>12.658100000000003</v>
      </c>
      <c r="K8" s="17">
        <v>0.1</v>
      </c>
      <c r="L8" s="116">
        <f>L6*M8</f>
        <v>0.97370000000000023</v>
      </c>
      <c r="M8" s="17">
        <v>0.05</v>
      </c>
      <c r="N8" s="119">
        <f t="shared" ref="N8:N14" si="0">SUM(F8,H8,J8,L8)</f>
        <v>23.028005000000007</v>
      </c>
    </row>
    <row r="9" spans="1:14" ht="15.75" x14ac:dyDescent="0.25">
      <c r="A9" s="29" t="s">
        <v>59</v>
      </c>
      <c r="B9" s="30">
        <v>2</v>
      </c>
      <c r="C9" s="29" t="s">
        <v>28</v>
      </c>
      <c r="E9" s="4" t="s">
        <v>6</v>
      </c>
      <c r="F9" s="116">
        <f>F6*G9</f>
        <v>0.21421400000000002</v>
      </c>
      <c r="G9" s="17">
        <v>0.02</v>
      </c>
      <c r="H9" s="116">
        <f>H6*I9</f>
        <v>7.7896000000000019</v>
      </c>
      <c r="I9" s="17">
        <v>0.2</v>
      </c>
      <c r="J9" s="116">
        <f>J6*K9</f>
        <v>50.632400000000011</v>
      </c>
      <c r="K9" s="17">
        <v>0.4</v>
      </c>
      <c r="L9" s="116">
        <f>L6*M9</f>
        <v>2.9211000000000005</v>
      </c>
      <c r="M9" s="17">
        <v>0.15</v>
      </c>
      <c r="N9" s="119">
        <f t="shared" si="0"/>
        <v>61.557314000000012</v>
      </c>
    </row>
    <row r="10" spans="1:14" ht="15.75" x14ac:dyDescent="0.25">
      <c r="A10" s="10" t="s">
        <v>67</v>
      </c>
      <c r="B10" s="11">
        <f>(B7*B8)*B9</f>
        <v>48</v>
      </c>
      <c r="C10" s="10" t="s">
        <v>13</v>
      </c>
      <c r="E10" s="4" t="s">
        <v>7</v>
      </c>
      <c r="F10" s="116">
        <f>F6*G10</f>
        <v>0.53553500000000009</v>
      </c>
      <c r="G10" s="17">
        <v>0.05</v>
      </c>
      <c r="H10" s="116">
        <f>H6*I10</f>
        <v>3.1158400000000008</v>
      </c>
      <c r="I10" s="17">
        <v>0.08</v>
      </c>
      <c r="J10" s="116">
        <f>J6*K10</f>
        <v>12.658100000000003</v>
      </c>
      <c r="K10" s="17">
        <v>0.1</v>
      </c>
      <c r="L10" s="116">
        <f>L6*M10</f>
        <v>1.9474000000000005</v>
      </c>
      <c r="M10" s="17">
        <v>0.1</v>
      </c>
      <c r="N10" s="119">
        <f t="shared" si="0"/>
        <v>18.256875000000004</v>
      </c>
    </row>
    <row r="11" spans="1:14" ht="15.75" x14ac:dyDescent="0.25">
      <c r="A11" s="9" t="s">
        <v>27</v>
      </c>
      <c r="B11" s="46">
        <f>B6/B10*2</f>
        <v>8.9255833333333339</v>
      </c>
      <c r="C11" s="9" t="s">
        <v>28</v>
      </c>
      <c r="E11" s="4" t="s">
        <v>8</v>
      </c>
      <c r="F11" s="116">
        <f>F6*G11</f>
        <v>0</v>
      </c>
      <c r="G11" s="17">
        <v>0</v>
      </c>
      <c r="H11" s="116">
        <f>H6*I11</f>
        <v>0.77896000000000021</v>
      </c>
      <c r="I11" s="17">
        <v>0.02</v>
      </c>
      <c r="J11" s="116">
        <f>J6*K11</f>
        <v>6.3290500000000014</v>
      </c>
      <c r="K11" s="17">
        <v>0.05</v>
      </c>
      <c r="L11" s="116">
        <f>L6*M11</f>
        <v>1.9474000000000005</v>
      </c>
      <c r="M11" s="17">
        <v>0.1</v>
      </c>
      <c r="N11" s="119">
        <f t="shared" si="0"/>
        <v>9.055410000000002</v>
      </c>
    </row>
    <row r="12" spans="1:14" x14ac:dyDescent="0.25">
      <c r="A12" s="9" t="s">
        <v>56</v>
      </c>
      <c r="B12" s="46">
        <f>B11/4</f>
        <v>2.2313958333333335</v>
      </c>
      <c r="C12" s="9" t="s">
        <v>52</v>
      </c>
      <c r="E12" s="53" t="s">
        <v>18</v>
      </c>
      <c r="F12" s="117">
        <f>SUM(F7:F11)</f>
        <v>8.2472390000000004</v>
      </c>
      <c r="G12" s="54">
        <f t="shared" ref="G12:M12" si="1">SUM(G7:G11)</f>
        <v>0.77000000000000013</v>
      </c>
      <c r="H12" s="117">
        <f t="shared" si="1"/>
        <v>31.158400000000007</v>
      </c>
      <c r="I12" s="54">
        <f t="shared" si="1"/>
        <v>0.79999999999999993</v>
      </c>
      <c r="J12" s="117">
        <f t="shared" si="1"/>
        <v>97.467370000000017</v>
      </c>
      <c r="K12" s="54">
        <f t="shared" si="1"/>
        <v>0.77</v>
      </c>
      <c r="L12" s="117">
        <f t="shared" si="1"/>
        <v>8.763300000000001</v>
      </c>
      <c r="M12" s="54">
        <f t="shared" si="1"/>
        <v>0.44999999999999996</v>
      </c>
      <c r="N12" s="53"/>
    </row>
    <row r="13" spans="1:14" ht="15.75" x14ac:dyDescent="0.25">
      <c r="A13" s="10" t="s">
        <v>180</v>
      </c>
      <c r="B13" s="52">
        <f>B11/B9</f>
        <v>4.4627916666666669</v>
      </c>
      <c r="C13" s="10" t="s">
        <v>50</v>
      </c>
      <c r="E13" s="4" t="s">
        <v>9</v>
      </c>
      <c r="F13" s="116">
        <f>F6*G13</f>
        <v>0.32132100000000002</v>
      </c>
      <c r="G13" s="17">
        <v>0.03</v>
      </c>
      <c r="H13" s="116">
        <f>H6*I13</f>
        <v>3.1158400000000008</v>
      </c>
      <c r="I13" s="17">
        <v>0.08</v>
      </c>
      <c r="J13" s="116">
        <f>J6*K13</f>
        <v>16.455530000000003</v>
      </c>
      <c r="K13" s="17">
        <v>0.13</v>
      </c>
      <c r="L13" s="116">
        <f>L6*M13</f>
        <v>5.8422000000000009</v>
      </c>
      <c r="M13" s="17">
        <v>0.3</v>
      </c>
      <c r="N13" s="119">
        <f t="shared" si="0"/>
        <v>25.734891000000005</v>
      </c>
    </row>
    <row r="14" spans="1:14" ht="15.75" x14ac:dyDescent="0.25">
      <c r="E14" s="4" t="s">
        <v>10</v>
      </c>
      <c r="F14" s="116">
        <f>F6*G14</f>
        <v>2.1421400000000004</v>
      </c>
      <c r="G14" s="17">
        <v>0.2</v>
      </c>
      <c r="H14" s="116">
        <f>H6*I14</f>
        <v>4.6737600000000006</v>
      </c>
      <c r="I14" s="17">
        <v>0.12</v>
      </c>
      <c r="J14" s="116">
        <f>J6*K14</f>
        <v>12.658100000000003</v>
      </c>
      <c r="K14" s="17">
        <v>0.1</v>
      </c>
      <c r="L14" s="116">
        <f>L6*M14</f>
        <v>4.8685000000000009</v>
      </c>
      <c r="M14" s="17">
        <v>0.25</v>
      </c>
      <c r="N14" s="119">
        <f t="shared" si="0"/>
        <v>24.342500000000005</v>
      </c>
    </row>
    <row r="15" spans="1:14" x14ac:dyDescent="0.25">
      <c r="E15" s="53" t="s">
        <v>19</v>
      </c>
      <c r="F15" s="117">
        <f>SUM(F13:F14)</f>
        <v>2.4634610000000006</v>
      </c>
      <c r="G15" s="54">
        <f t="shared" ref="G15:M15" si="2">SUM(G13:G14)</f>
        <v>0.23</v>
      </c>
      <c r="H15" s="117">
        <f t="shared" si="2"/>
        <v>7.7896000000000019</v>
      </c>
      <c r="I15" s="54">
        <f t="shared" si="2"/>
        <v>0.2</v>
      </c>
      <c r="J15" s="117">
        <f t="shared" si="2"/>
        <v>29.113630000000008</v>
      </c>
      <c r="K15" s="54">
        <f t="shared" si="2"/>
        <v>0.23</v>
      </c>
      <c r="L15" s="117">
        <f t="shared" si="2"/>
        <v>10.710700000000003</v>
      </c>
      <c r="M15" s="54">
        <f t="shared" si="2"/>
        <v>0.55000000000000004</v>
      </c>
      <c r="N15" s="53"/>
    </row>
    <row r="16" spans="1:14" ht="18.75" x14ac:dyDescent="0.3">
      <c r="A16" s="207" t="s">
        <v>14</v>
      </c>
      <c r="B16" s="207"/>
      <c r="C16" s="207"/>
      <c r="E16" s="27" t="s">
        <v>182</v>
      </c>
      <c r="F16" s="118">
        <f>F12+F15</f>
        <v>10.710700000000001</v>
      </c>
      <c r="G16" s="28">
        <f t="shared" ref="G16:M16" si="3">G12+G15</f>
        <v>1.0000000000000002</v>
      </c>
      <c r="H16" s="118">
        <f t="shared" si="3"/>
        <v>38.948000000000008</v>
      </c>
      <c r="I16" s="28">
        <f t="shared" si="3"/>
        <v>1</v>
      </c>
      <c r="J16" s="118">
        <f t="shared" si="3"/>
        <v>126.58100000000002</v>
      </c>
      <c r="K16" s="28">
        <f t="shared" si="3"/>
        <v>1</v>
      </c>
      <c r="L16" s="118">
        <f t="shared" si="3"/>
        <v>19.474000000000004</v>
      </c>
      <c r="M16" s="28">
        <f t="shared" si="3"/>
        <v>1</v>
      </c>
      <c r="N16" s="121">
        <f>SUM(N7:N11,N13,N14)</f>
        <v>195.71370000000002</v>
      </c>
    </row>
    <row r="17" spans="1:14" x14ac:dyDescent="0.25">
      <c r="A17" s="29" t="s">
        <v>17</v>
      </c>
      <c r="B17" s="16">
        <v>20</v>
      </c>
      <c r="C17" s="2"/>
      <c r="N17" s="1"/>
    </row>
    <row r="18" spans="1:14" x14ac:dyDescent="0.25">
      <c r="A18" s="29" t="s">
        <v>15</v>
      </c>
      <c r="B18" s="5">
        <f>B6*B17</f>
        <v>4284.28</v>
      </c>
      <c r="C18" s="2"/>
      <c r="L18" s="1"/>
      <c r="N18" s="1"/>
    </row>
    <row r="19" spans="1:14" x14ac:dyDescent="0.25">
      <c r="A19" s="29" t="s">
        <v>20</v>
      </c>
      <c r="B19" s="26">
        <v>0.1</v>
      </c>
      <c r="C19" s="2"/>
      <c r="N19" s="1"/>
    </row>
    <row r="20" spans="1:14" x14ac:dyDescent="0.25">
      <c r="A20" s="29" t="s">
        <v>16</v>
      </c>
      <c r="B20" s="6">
        <f>B18*B19</f>
        <v>428.428</v>
      </c>
      <c r="C20" s="2"/>
      <c r="L20" s="1"/>
      <c r="N20" s="1"/>
    </row>
    <row r="21" spans="1:14" ht="15.75" x14ac:dyDescent="0.25">
      <c r="A21" s="24" t="s">
        <v>22</v>
      </c>
      <c r="B21" s="25">
        <f>B18+B20</f>
        <v>4712.7079999999996</v>
      </c>
      <c r="C21" s="2"/>
      <c r="N21" s="1"/>
    </row>
    <row r="22" spans="1:14" x14ac:dyDescent="0.25">
      <c r="A22" s="29" t="s">
        <v>21</v>
      </c>
      <c r="B22" s="26">
        <v>0.2</v>
      </c>
      <c r="C22" s="2"/>
      <c r="J22" s="1"/>
    </row>
    <row r="23" spans="1:14" x14ac:dyDescent="0.25">
      <c r="A23" s="29" t="s">
        <v>23</v>
      </c>
      <c r="B23" s="7">
        <f>B21*B22</f>
        <v>942.54160000000002</v>
      </c>
      <c r="C23" s="2"/>
    </row>
    <row r="24" spans="1:14" ht="15.75" x14ac:dyDescent="0.25">
      <c r="A24" s="24" t="s">
        <v>24</v>
      </c>
      <c r="B24" s="25">
        <f>B21+B23</f>
        <v>5655.2495999999992</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6" workbookViewId="0">
      <selection activeCell="D18" sqref="D18"/>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3" t="s">
        <v>61</v>
      </c>
      <c r="B1" s="164"/>
      <c r="C1" s="164"/>
      <c r="D1" s="164"/>
      <c r="F1" s="156" t="s">
        <v>215</v>
      </c>
      <c r="G1" s="157"/>
      <c r="H1" s="157"/>
      <c r="I1" s="157"/>
      <c r="J1" s="157"/>
      <c r="K1" s="157"/>
      <c r="L1" s="157"/>
    </row>
    <row r="2" spans="1:12" ht="42" customHeight="1" x14ac:dyDescent="0.2">
      <c r="A2" s="158" t="s">
        <v>222</v>
      </c>
      <c r="B2" s="159"/>
      <c r="C2" s="159"/>
      <c r="D2" s="159"/>
      <c r="F2" s="160" t="s">
        <v>245</v>
      </c>
      <c r="G2" s="161"/>
      <c r="H2" s="161"/>
      <c r="I2" s="161"/>
      <c r="J2" s="161"/>
      <c r="K2" s="161"/>
      <c r="L2" s="161"/>
    </row>
    <row r="3" spans="1:12" ht="24" x14ac:dyDescent="0.2">
      <c r="A3" s="138" t="s">
        <v>134</v>
      </c>
      <c r="B3" s="138" t="s">
        <v>195</v>
      </c>
      <c r="C3" s="138" t="s">
        <v>196</v>
      </c>
      <c r="D3" s="138" t="s">
        <v>214</v>
      </c>
      <c r="F3" s="138" t="s">
        <v>134</v>
      </c>
      <c r="G3" s="139" t="s">
        <v>213</v>
      </c>
      <c r="H3" s="162" t="s">
        <v>215</v>
      </c>
      <c r="I3" s="162"/>
      <c r="J3" s="162"/>
      <c r="K3" s="162"/>
      <c r="L3" s="162"/>
    </row>
    <row r="4" spans="1:12" ht="24" x14ac:dyDescent="0.2">
      <c r="A4" s="153" t="s">
        <v>0</v>
      </c>
      <c r="B4" s="154"/>
      <c r="C4" s="155"/>
      <c r="D4" s="131" t="s">
        <v>12</v>
      </c>
      <c r="F4" s="129" t="s">
        <v>221</v>
      </c>
      <c r="G4" s="129" t="s">
        <v>220</v>
      </c>
      <c r="H4" s="131" t="s">
        <v>216</v>
      </c>
      <c r="I4" s="131" t="s">
        <v>217</v>
      </c>
      <c r="J4" s="131" t="s">
        <v>218</v>
      </c>
      <c r="K4" s="136" t="s">
        <v>219</v>
      </c>
      <c r="L4" s="131" t="s">
        <v>25</v>
      </c>
    </row>
    <row r="5" spans="1:12" ht="12.75" x14ac:dyDescent="0.2">
      <c r="A5" s="126">
        <v>1</v>
      </c>
      <c r="B5" s="123" t="s">
        <v>0</v>
      </c>
      <c r="C5" s="140" t="s">
        <v>190</v>
      </c>
      <c r="D5" s="133">
        <v>4</v>
      </c>
      <c r="F5" s="127">
        <v>1</v>
      </c>
      <c r="G5" s="140" t="s">
        <v>259</v>
      </c>
      <c r="H5" s="130">
        <v>10</v>
      </c>
      <c r="I5" s="130">
        <v>0</v>
      </c>
      <c r="J5" s="130">
        <v>10</v>
      </c>
      <c r="K5" s="130">
        <v>7</v>
      </c>
      <c r="L5" s="132">
        <f>SUM(H5:K5)</f>
        <v>27</v>
      </c>
    </row>
    <row r="6" spans="1:12" ht="12.75" x14ac:dyDescent="0.2">
      <c r="A6" s="126">
        <v>2</v>
      </c>
      <c r="B6" s="123" t="s">
        <v>0</v>
      </c>
      <c r="C6" s="140" t="s">
        <v>188</v>
      </c>
      <c r="D6" s="133">
        <v>2</v>
      </c>
      <c r="F6" s="127">
        <v>2</v>
      </c>
      <c r="G6" s="140" t="s">
        <v>260</v>
      </c>
      <c r="H6" s="130">
        <v>10</v>
      </c>
      <c r="I6" s="130">
        <v>0</v>
      </c>
      <c r="J6" s="130">
        <v>10</v>
      </c>
      <c r="K6" s="130">
        <v>10</v>
      </c>
      <c r="L6" s="132">
        <f t="shared" ref="L6:L19" si="0">SUM(H6:K6)</f>
        <v>30</v>
      </c>
    </row>
    <row r="7" spans="1:12" ht="12.75" x14ac:dyDescent="0.2">
      <c r="A7" s="126">
        <v>3</v>
      </c>
      <c r="B7" s="123" t="s">
        <v>0</v>
      </c>
      <c r="C7" s="140" t="s">
        <v>187</v>
      </c>
      <c r="D7" s="133">
        <v>5</v>
      </c>
      <c r="F7" s="127">
        <v>3</v>
      </c>
      <c r="G7" s="140" t="s">
        <v>261</v>
      </c>
      <c r="H7" s="130">
        <v>7</v>
      </c>
      <c r="I7" s="130">
        <v>7</v>
      </c>
      <c r="J7" s="130">
        <v>10</v>
      </c>
      <c r="K7" s="130">
        <v>10</v>
      </c>
      <c r="L7" s="132">
        <f t="shared" si="0"/>
        <v>34</v>
      </c>
    </row>
    <row r="8" spans="1:12" ht="12.75" x14ac:dyDescent="0.2">
      <c r="A8" s="126">
        <v>4</v>
      </c>
      <c r="B8" s="123" t="s">
        <v>0</v>
      </c>
      <c r="C8" s="140" t="s">
        <v>189</v>
      </c>
      <c r="D8" s="133">
        <v>12</v>
      </c>
      <c r="F8" s="127">
        <v>4</v>
      </c>
      <c r="G8" s="140" t="s">
        <v>262</v>
      </c>
      <c r="H8" s="130">
        <v>5</v>
      </c>
      <c r="I8" s="130">
        <v>0</v>
      </c>
      <c r="J8" s="130">
        <v>10</v>
      </c>
      <c r="K8" s="130">
        <v>5</v>
      </c>
      <c r="L8" s="132">
        <f t="shared" si="0"/>
        <v>20</v>
      </c>
    </row>
    <row r="9" spans="1:12" ht="12.75" x14ac:dyDescent="0.2">
      <c r="A9" s="126">
        <v>5</v>
      </c>
      <c r="B9" s="123" t="s">
        <v>0</v>
      </c>
      <c r="C9" s="140" t="s">
        <v>193</v>
      </c>
      <c r="D9" s="133">
        <v>8</v>
      </c>
      <c r="F9" s="127">
        <v>5</v>
      </c>
      <c r="G9" s="140" t="s">
        <v>263</v>
      </c>
      <c r="H9" s="130">
        <v>7</v>
      </c>
      <c r="I9" s="130">
        <v>0</v>
      </c>
      <c r="J9" s="130">
        <v>10</v>
      </c>
      <c r="K9" s="130">
        <v>5</v>
      </c>
      <c r="L9" s="132">
        <f t="shared" si="0"/>
        <v>22</v>
      </c>
    </row>
    <row r="10" spans="1:12" ht="12.75" x14ac:dyDescent="0.2">
      <c r="A10" s="126">
        <v>6</v>
      </c>
      <c r="B10" s="123" t="s">
        <v>0</v>
      </c>
      <c r="C10" s="140" t="s">
        <v>198</v>
      </c>
      <c r="D10" s="133">
        <v>2</v>
      </c>
      <c r="F10" s="127"/>
      <c r="G10" s="140"/>
      <c r="H10" s="130"/>
      <c r="I10" s="130"/>
      <c r="J10" s="130"/>
      <c r="K10" s="130"/>
      <c r="L10" s="132">
        <f t="shared" si="0"/>
        <v>0</v>
      </c>
    </row>
    <row r="11" spans="1:12" ht="15" customHeight="1" x14ac:dyDescent="0.2">
      <c r="A11" s="153" t="s">
        <v>1</v>
      </c>
      <c r="B11" s="154"/>
      <c r="C11" s="155"/>
      <c r="D11" s="131">
        <f>SUM(D5:D10)</f>
        <v>33</v>
      </c>
      <c r="F11" s="128"/>
      <c r="G11" s="140"/>
      <c r="H11" s="130"/>
      <c r="I11" s="130"/>
      <c r="J11" s="130"/>
      <c r="K11" s="130"/>
      <c r="L11" s="132">
        <f t="shared" si="0"/>
        <v>0</v>
      </c>
    </row>
    <row r="12" spans="1:12" ht="12.75" x14ac:dyDescent="0.2">
      <c r="A12" s="126">
        <v>7</v>
      </c>
      <c r="B12" s="123" t="s">
        <v>1</v>
      </c>
      <c r="C12" s="140" t="s">
        <v>191</v>
      </c>
      <c r="D12" s="133">
        <v>4</v>
      </c>
      <c r="F12" s="128"/>
      <c r="G12" s="140"/>
      <c r="H12" s="130"/>
      <c r="I12" s="130"/>
      <c r="J12" s="130"/>
      <c r="K12" s="130"/>
      <c r="L12" s="132">
        <f t="shared" si="0"/>
        <v>0</v>
      </c>
    </row>
    <row r="13" spans="1:12" ht="12.75" x14ac:dyDescent="0.2">
      <c r="A13" s="126">
        <v>8</v>
      </c>
      <c r="B13" s="123" t="s">
        <v>1</v>
      </c>
      <c r="C13" s="140" t="s">
        <v>223</v>
      </c>
      <c r="D13" s="133">
        <v>4</v>
      </c>
      <c r="F13" s="128"/>
      <c r="G13" s="140"/>
      <c r="H13" s="130"/>
      <c r="I13" s="130"/>
      <c r="J13" s="130"/>
      <c r="K13" s="130"/>
      <c r="L13" s="132">
        <f t="shared" si="0"/>
        <v>0</v>
      </c>
    </row>
    <row r="14" spans="1:12" ht="12.75" x14ac:dyDescent="0.2">
      <c r="A14" s="126">
        <v>9</v>
      </c>
      <c r="B14" s="123" t="s">
        <v>1</v>
      </c>
      <c r="C14" s="125" t="s">
        <v>224</v>
      </c>
      <c r="D14" s="133">
        <v>2</v>
      </c>
      <c r="F14" s="128"/>
      <c r="G14" s="140"/>
      <c r="H14" s="130"/>
      <c r="I14" s="130"/>
      <c r="J14" s="130"/>
      <c r="K14" s="130"/>
      <c r="L14" s="132">
        <f t="shared" si="0"/>
        <v>0</v>
      </c>
    </row>
    <row r="15" spans="1:12" ht="12.75" x14ac:dyDescent="0.2">
      <c r="A15" s="126">
        <v>10</v>
      </c>
      <c r="B15" s="123" t="s">
        <v>1</v>
      </c>
      <c r="C15" s="141" t="s">
        <v>282</v>
      </c>
      <c r="D15" s="133">
        <v>2</v>
      </c>
      <c r="F15" s="128"/>
      <c r="G15" s="140"/>
      <c r="H15" s="130"/>
      <c r="I15" s="130"/>
      <c r="J15" s="130"/>
      <c r="K15" s="130"/>
      <c r="L15" s="132">
        <f t="shared" si="0"/>
        <v>0</v>
      </c>
    </row>
    <row r="16" spans="1:12" ht="12.75" x14ac:dyDescent="0.2">
      <c r="A16" s="126">
        <v>11</v>
      </c>
      <c r="B16" s="123" t="s">
        <v>1</v>
      </c>
      <c r="C16" s="142" t="s">
        <v>225</v>
      </c>
      <c r="D16" s="133">
        <v>6</v>
      </c>
      <c r="F16" s="128"/>
      <c r="G16" s="140"/>
      <c r="H16" s="130"/>
      <c r="I16" s="130"/>
      <c r="J16" s="130"/>
      <c r="K16" s="130"/>
      <c r="L16" s="132">
        <f t="shared" si="0"/>
        <v>0</v>
      </c>
    </row>
    <row r="17" spans="1:12" ht="12.75" x14ac:dyDescent="0.2">
      <c r="A17" s="126">
        <v>12</v>
      </c>
      <c r="B17" s="123" t="s">
        <v>1</v>
      </c>
      <c r="C17" s="142" t="s">
        <v>226</v>
      </c>
      <c r="D17" s="133">
        <v>8</v>
      </c>
      <c r="F17" s="128"/>
      <c r="G17" s="140"/>
      <c r="H17" s="130"/>
      <c r="I17" s="130"/>
      <c r="J17" s="130"/>
      <c r="K17" s="130"/>
      <c r="L17" s="132">
        <f t="shared" si="0"/>
        <v>0</v>
      </c>
    </row>
    <row r="18" spans="1:12" ht="12.75" x14ac:dyDescent="0.2">
      <c r="A18" s="126">
        <v>13</v>
      </c>
      <c r="B18" s="123" t="s">
        <v>1</v>
      </c>
      <c r="C18" s="125" t="s">
        <v>197</v>
      </c>
      <c r="D18" s="133">
        <v>2</v>
      </c>
      <c r="F18" s="128"/>
      <c r="G18" s="140"/>
      <c r="H18" s="130"/>
      <c r="I18" s="130"/>
      <c r="J18" s="130"/>
      <c r="K18" s="130"/>
      <c r="L18" s="132">
        <f t="shared" si="0"/>
        <v>0</v>
      </c>
    </row>
    <row r="19" spans="1:12" ht="12.75" x14ac:dyDescent="0.2">
      <c r="A19" s="126">
        <v>14</v>
      </c>
      <c r="B19" s="123" t="s">
        <v>1</v>
      </c>
      <c r="C19" s="125" t="s">
        <v>200</v>
      </c>
      <c r="D19" s="133">
        <v>10</v>
      </c>
      <c r="F19" s="128"/>
      <c r="G19" s="140"/>
      <c r="H19" s="130"/>
      <c r="I19" s="130"/>
      <c r="J19" s="130"/>
      <c r="K19" s="130"/>
      <c r="L19" s="132">
        <f t="shared" si="0"/>
        <v>0</v>
      </c>
    </row>
    <row r="20" spans="1:12" x14ac:dyDescent="0.25">
      <c r="A20" s="126">
        <v>15</v>
      </c>
      <c r="B20" s="123" t="s">
        <v>1</v>
      </c>
      <c r="C20" s="125" t="s">
        <v>194</v>
      </c>
      <c r="D20" s="133">
        <v>3</v>
      </c>
      <c r="F20"/>
      <c r="G20"/>
      <c r="H20" s="124"/>
      <c r="I20" s="124"/>
      <c r="J20" s="124"/>
      <c r="K20" s="124"/>
      <c r="L20" s="124"/>
    </row>
    <row r="21" spans="1:12" x14ac:dyDescent="0.25">
      <c r="A21" s="126">
        <v>16</v>
      </c>
      <c r="B21" s="123" t="s">
        <v>1</v>
      </c>
      <c r="C21" s="125" t="s">
        <v>199</v>
      </c>
      <c r="D21" s="133">
        <v>2</v>
      </c>
      <c r="F21"/>
      <c r="G21"/>
      <c r="H21" s="124"/>
      <c r="I21" s="124"/>
      <c r="J21" s="124"/>
      <c r="K21" s="124"/>
      <c r="L21" s="124"/>
    </row>
    <row r="22" spans="1:12" ht="15" customHeight="1" x14ac:dyDescent="0.25">
      <c r="A22" s="153" t="s">
        <v>2</v>
      </c>
      <c r="B22" s="154"/>
      <c r="C22" s="155"/>
      <c r="D22" s="131">
        <f>SUM(D12:D21)</f>
        <v>43</v>
      </c>
      <c r="F22"/>
      <c r="G22"/>
      <c r="H22" s="124"/>
      <c r="I22" s="124"/>
      <c r="J22" s="124"/>
      <c r="K22" s="124"/>
      <c r="L22" s="124"/>
    </row>
    <row r="23" spans="1:12" x14ac:dyDescent="0.25">
      <c r="A23" s="126">
        <v>17</v>
      </c>
      <c r="B23" s="123" t="s">
        <v>2</v>
      </c>
      <c r="C23" s="140" t="s">
        <v>191</v>
      </c>
      <c r="D23" s="133"/>
      <c r="F23"/>
      <c r="G23"/>
      <c r="H23" s="124"/>
      <c r="I23" s="124"/>
      <c r="J23" s="124"/>
      <c r="K23" s="124"/>
      <c r="L23" s="124"/>
    </row>
    <row r="24" spans="1:12" ht="12.75" x14ac:dyDescent="0.2">
      <c r="A24" s="126">
        <v>18</v>
      </c>
      <c r="B24" s="123" t="s">
        <v>2</v>
      </c>
      <c r="C24" s="141" t="s">
        <v>192</v>
      </c>
      <c r="D24" s="133"/>
    </row>
    <row r="25" spans="1:12" ht="12.75" x14ac:dyDescent="0.2">
      <c r="A25" s="126">
        <v>19</v>
      </c>
      <c r="B25" s="123" t="s">
        <v>2</v>
      </c>
      <c r="C25" s="142" t="s">
        <v>186</v>
      </c>
      <c r="D25" s="133"/>
    </row>
    <row r="26" spans="1:12" ht="12.75" x14ac:dyDescent="0.2">
      <c r="A26" s="126">
        <v>20</v>
      </c>
      <c r="B26" s="123" t="s">
        <v>2</v>
      </c>
      <c r="C26" s="142" t="s">
        <v>226</v>
      </c>
      <c r="D26" s="133"/>
    </row>
    <row r="27" spans="1:12" ht="12.75" x14ac:dyDescent="0.2">
      <c r="A27" s="126">
        <v>21</v>
      </c>
      <c r="B27" s="123" t="s">
        <v>2</v>
      </c>
      <c r="C27" s="142" t="s">
        <v>243</v>
      </c>
      <c r="D27" s="133"/>
    </row>
    <row r="28" spans="1:12" ht="12.75" x14ac:dyDescent="0.2">
      <c r="A28" s="126">
        <v>22</v>
      </c>
      <c r="B28" s="123" t="s">
        <v>2</v>
      </c>
      <c r="C28" s="142" t="s">
        <v>244</v>
      </c>
      <c r="D28" s="133"/>
    </row>
    <row r="29" spans="1:12" ht="12.75" x14ac:dyDescent="0.2">
      <c r="A29" s="126">
        <v>23</v>
      </c>
      <c r="B29" s="123" t="s">
        <v>2</v>
      </c>
      <c r="C29" s="141" t="s">
        <v>204</v>
      </c>
      <c r="D29" s="133"/>
    </row>
    <row r="30" spans="1:12" ht="12.75" x14ac:dyDescent="0.2">
      <c r="A30" s="126">
        <v>24</v>
      </c>
      <c r="B30" s="123" t="s">
        <v>2</v>
      </c>
      <c r="C30" s="142" t="s">
        <v>205</v>
      </c>
      <c r="D30" s="133"/>
    </row>
    <row r="31" spans="1:12" ht="12.75" x14ac:dyDescent="0.2">
      <c r="A31" s="126">
        <v>25</v>
      </c>
      <c r="B31" s="123" t="s">
        <v>2</v>
      </c>
      <c r="C31" s="142" t="s">
        <v>201</v>
      </c>
      <c r="D31" s="133"/>
    </row>
    <row r="32" spans="1:12" ht="12.75" x14ac:dyDescent="0.2">
      <c r="A32" s="126">
        <v>26</v>
      </c>
      <c r="B32" s="123" t="s">
        <v>2</v>
      </c>
      <c r="C32" s="142" t="s">
        <v>203</v>
      </c>
      <c r="D32" s="133"/>
    </row>
    <row r="33" spans="1:4" ht="12.75" x14ac:dyDescent="0.2">
      <c r="A33" s="126">
        <v>27</v>
      </c>
      <c r="B33" s="123" t="s">
        <v>2</v>
      </c>
      <c r="C33" s="142" t="s">
        <v>202</v>
      </c>
      <c r="D33" s="133"/>
    </row>
    <row r="34" spans="1:4" ht="12.75" x14ac:dyDescent="0.2">
      <c r="A34" s="126">
        <v>28</v>
      </c>
      <c r="B34" s="123" t="s">
        <v>2</v>
      </c>
      <c r="C34" s="141" t="s">
        <v>227</v>
      </c>
      <c r="D34" s="133"/>
    </row>
    <row r="35" spans="1:4" ht="12.75" x14ac:dyDescent="0.2">
      <c r="A35" s="126">
        <v>29</v>
      </c>
      <c r="B35" s="123" t="s">
        <v>2</v>
      </c>
      <c r="C35" s="142" t="s">
        <v>228</v>
      </c>
      <c r="D35" s="133"/>
    </row>
    <row r="36" spans="1:4" ht="12.75" x14ac:dyDescent="0.2">
      <c r="A36" s="126">
        <v>30</v>
      </c>
      <c r="B36" s="123" t="s">
        <v>2</v>
      </c>
      <c r="C36" s="142" t="s">
        <v>229</v>
      </c>
      <c r="D36" s="133"/>
    </row>
    <row r="37" spans="1:4" ht="12.75" x14ac:dyDescent="0.2">
      <c r="A37" s="126">
        <v>31</v>
      </c>
      <c r="B37" s="123" t="s">
        <v>2</v>
      </c>
      <c r="C37" s="142" t="s">
        <v>230</v>
      </c>
      <c r="D37" s="133"/>
    </row>
    <row r="38" spans="1:4" ht="12.75" x14ac:dyDescent="0.2">
      <c r="A38" s="126">
        <v>32</v>
      </c>
      <c r="B38" s="123" t="s">
        <v>2</v>
      </c>
      <c r="C38" s="142" t="s">
        <v>231</v>
      </c>
      <c r="D38" s="133"/>
    </row>
    <row r="39" spans="1:4" ht="12.75" x14ac:dyDescent="0.2">
      <c r="A39" s="126">
        <v>33</v>
      </c>
      <c r="B39" s="123" t="s">
        <v>2</v>
      </c>
      <c r="C39" s="141" t="s">
        <v>232</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194</v>
      </c>
      <c r="D44" s="133"/>
    </row>
    <row r="45" spans="1:4" ht="12.75" x14ac:dyDescent="0.2">
      <c r="A45" s="126">
        <v>35</v>
      </c>
      <c r="B45" s="123" t="s">
        <v>2</v>
      </c>
      <c r="C45" s="125" t="s">
        <v>199</v>
      </c>
      <c r="D45" s="133"/>
    </row>
    <row r="46" spans="1:4" ht="15" customHeight="1" x14ac:dyDescent="0.2">
      <c r="A46" s="153" t="s">
        <v>3</v>
      </c>
      <c r="B46" s="154"/>
      <c r="C46" s="155"/>
      <c r="D46" s="131">
        <f>SUM(D23:D45)</f>
        <v>0</v>
      </c>
    </row>
    <row r="47" spans="1:4" ht="12.75" x14ac:dyDescent="0.2">
      <c r="A47" s="126">
        <v>36</v>
      </c>
      <c r="B47" s="123" t="s">
        <v>3</v>
      </c>
      <c r="C47" s="140" t="s">
        <v>191</v>
      </c>
      <c r="D47" s="133"/>
    </row>
    <row r="48" spans="1:4" ht="12.75" x14ac:dyDescent="0.2">
      <c r="A48" s="126">
        <v>37</v>
      </c>
      <c r="B48" s="123" t="s">
        <v>3</v>
      </c>
      <c r="C48" s="125" t="s">
        <v>206</v>
      </c>
      <c r="D48" s="133"/>
    </row>
    <row r="49" spans="1:4" ht="12.75" x14ac:dyDescent="0.2">
      <c r="A49" s="126">
        <v>38</v>
      </c>
      <c r="B49" s="123" t="s">
        <v>3</v>
      </c>
      <c r="C49" s="125" t="s">
        <v>207</v>
      </c>
      <c r="D49" s="133"/>
    </row>
    <row r="50" spans="1:4" ht="12.75" x14ac:dyDescent="0.2">
      <c r="A50" s="126">
        <v>39</v>
      </c>
      <c r="B50" s="123" t="s">
        <v>3</v>
      </c>
      <c r="C50" s="125" t="s">
        <v>212</v>
      </c>
      <c r="D50" s="133"/>
    </row>
    <row r="51" spans="1:4" ht="12.75" x14ac:dyDescent="0.2">
      <c r="A51" s="126">
        <v>40</v>
      </c>
      <c r="B51" s="123" t="s">
        <v>3</v>
      </c>
      <c r="C51" s="140" t="s">
        <v>208</v>
      </c>
      <c r="D51" s="133"/>
    </row>
    <row r="52" spans="1:4" ht="12.75" x14ac:dyDescent="0.2">
      <c r="A52" s="126">
        <v>41</v>
      </c>
      <c r="B52" s="123" t="s">
        <v>3</v>
      </c>
      <c r="C52" s="140" t="s">
        <v>209</v>
      </c>
      <c r="D52" s="133"/>
    </row>
    <row r="53" spans="1:4" ht="12.75" x14ac:dyDescent="0.2">
      <c r="A53" s="126">
        <v>42</v>
      </c>
      <c r="B53" s="123" t="s">
        <v>3</v>
      </c>
      <c r="C53" s="140" t="s">
        <v>211</v>
      </c>
      <c r="D53" s="133"/>
    </row>
    <row r="54" spans="1:4" ht="12.75" x14ac:dyDescent="0.2">
      <c r="A54" s="126">
        <v>43</v>
      </c>
      <c r="B54" s="123" t="s">
        <v>3</v>
      </c>
      <c r="C54" s="140" t="s">
        <v>210</v>
      </c>
      <c r="D54" s="133"/>
    </row>
    <row r="55" spans="1:4" ht="12.75" x14ac:dyDescent="0.2">
      <c r="A55" s="126">
        <v>44</v>
      </c>
      <c r="B55" s="137" t="s">
        <v>3</v>
      </c>
      <c r="C55" s="125" t="s">
        <v>194</v>
      </c>
      <c r="D55" s="133"/>
    </row>
    <row r="56" spans="1:4" ht="12" x14ac:dyDescent="0.2">
      <c r="A56" s="153"/>
      <c r="B56" s="154"/>
      <c r="C56" s="155"/>
      <c r="D56" s="131">
        <f>SUM(D47:D55)</f>
        <v>0</v>
      </c>
    </row>
    <row r="57" spans="1:4" ht="15.75" x14ac:dyDescent="0.2">
      <c r="D57" s="143">
        <f>SUM(D11,D22,D46,D56)</f>
        <v>76</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G9" sqref="G9"/>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5" t="s">
        <v>183</v>
      </c>
      <c r="B1" s="165"/>
      <c r="C1" s="165"/>
    </row>
    <row r="2" spans="1:3" ht="7.5" customHeight="1" x14ac:dyDescent="0.25"/>
    <row r="3" spans="1:3" ht="15.75" x14ac:dyDescent="0.25">
      <c r="A3" s="166" t="s">
        <v>57</v>
      </c>
      <c r="B3" s="166"/>
      <c r="C3" s="166"/>
    </row>
    <row r="4" spans="1:3" ht="18.75" x14ac:dyDescent="0.3">
      <c r="A4" s="27" t="s">
        <v>247</v>
      </c>
      <c r="B4" s="147">
        <f>'Backlog Produto'!$D$57</f>
        <v>76</v>
      </c>
      <c r="C4" s="27" t="s">
        <v>13</v>
      </c>
    </row>
    <row r="5" spans="1:3" x14ac:dyDescent="0.25">
      <c r="A5" s="56" t="s">
        <v>185</v>
      </c>
      <c r="B5" s="26">
        <v>0</v>
      </c>
      <c r="C5" s="56" t="s">
        <v>235</v>
      </c>
    </row>
    <row r="6" spans="1:3" x14ac:dyDescent="0.25">
      <c r="A6" s="8" t="s">
        <v>234</v>
      </c>
      <c r="B6" s="15">
        <v>1</v>
      </c>
      <c r="C6" s="29"/>
    </row>
    <row r="7" spans="1:3" x14ac:dyDescent="0.25">
      <c r="A7" s="29" t="s">
        <v>233</v>
      </c>
      <c r="B7" s="15">
        <v>10</v>
      </c>
      <c r="C7" s="29" t="s">
        <v>13</v>
      </c>
    </row>
    <row r="8" spans="1:3" x14ac:dyDescent="0.25">
      <c r="A8" s="29" t="s">
        <v>240</v>
      </c>
      <c r="B8" s="145">
        <f>B6*B7*2</f>
        <v>20</v>
      </c>
      <c r="C8" s="29" t="s">
        <v>13</v>
      </c>
    </row>
    <row r="9" spans="1:3" ht="18.75" x14ac:dyDescent="0.3">
      <c r="A9" s="27" t="s">
        <v>236</v>
      </c>
      <c r="B9" s="144">
        <f>B11/2</f>
        <v>3.8</v>
      </c>
      <c r="C9" s="27" t="s">
        <v>246</v>
      </c>
    </row>
    <row r="10" spans="1:3" x14ac:dyDescent="0.25">
      <c r="A10" s="56" t="s">
        <v>239</v>
      </c>
      <c r="B10" s="146">
        <f>B4+(B4*B5)</f>
        <v>76</v>
      </c>
      <c r="C10" s="56" t="s">
        <v>13</v>
      </c>
    </row>
    <row r="11" spans="1:3" x14ac:dyDescent="0.25">
      <c r="A11" s="29" t="s">
        <v>237</v>
      </c>
      <c r="B11" s="145">
        <f>B10/B8*2</f>
        <v>7.6</v>
      </c>
      <c r="C11" s="29" t="s">
        <v>28</v>
      </c>
    </row>
    <row r="12" spans="1:3" ht="18.75" x14ac:dyDescent="0.3">
      <c r="A12" s="27" t="s">
        <v>238</v>
      </c>
      <c r="B12" s="144">
        <f>B11/4</f>
        <v>1.9</v>
      </c>
      <c r="C12" s="27" t="s">
        <v>52</v>
      </c>
    </row>
    <row r="14" spans="1:3" ht="15.75" x14ac:dyDescent="0.25">
      <c r="A14" s="166" t="s">
        <v>14</v>
      </c>
      <c r="B14" s="166"/>
      <c r="C14" s="166"/>
    </row>
    <row r="15" spans="1:3" x14ac:dyDescent="0.25">
      <c r="A15" s="29" t="s">
        <v>17</v>
      </c>
      <c r="B15" s="149">
        <v>20</v>
      </c>
      <c r="C15" s="2"/>
    </row>
    <row r="16" spans="1:3" x14ac:dyDescent="0.25">
      <c r="A16" s="29" t="s">
        <v>15</v>
      </c>
      <c r="B16" s="5">
        <f>B10*B15</f>
        <v>1520</v>
      </c>
      <c r="C16" s="2"/>
    </row>
    <row r="17" spans="1:3" x14ac:dyDescent="0.25">
      <c r="A17" s="29" t="s">
        <v>20</v>
      </c>
      <c r="B17" s="26">
        <v>0</v>
      </c>
      <c r="C17" s="2"/>
    </row>
    <row r="18" spans="1:3" x14ac:dyDescent="0.25">
      <c r="A18" s="29" t="s">
        <v>16</v>
      </c>
      <c r="B18" s="6">
        <f>B16*B17</f>
        <v>0</v>
      </c>
      <c r="C18" s="2"/>
    </row>
    <row r="19" spans="1:3" ht="18.75" x14ac:dyDescent="0.3">
      <c r="A19" s="27" t="s">
        <v>241</v>
      </c>
      <c r="B19" s="148">
        <f>B16+B18</f>
        <v>1520</v>
      </c>
      <c r="C19" s="2"/>
    </row>
    <row r="20" spans="1:3" x14ac:dyDescent="0.25">
      <c r="A20" s="29" t="s">
        <v>21</v>
      </c>
      <c r="B20" s="26">
        <v>0.2</v>
      </c>
      <c r="C20" s="2"/>
    </row>
    <row r="21" spans="1:3" x14ac:dyDescent="0.25">
      <c r="A21" s="29" t="s">
        <v>23</v>
      </c>
      <c r="B21" s="7">
        <f>B19*B20</f>
        <v>304</v>
      </c>
      <c r="C21" s="2"/>
    </row>
    <row r="22" spans="1:3" ht="18.75" x14ac:dyDescent="0.3">
      <c r="A22" s="27" t="s">
        <v>242</v>
      </c>
      <c r="B22" s="148">
        <f>B19+B21</f>
        <v>1824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H6" sqref="H6"/>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184</v>
      </c>
      <c r="B1" s="168"/>
      <c r="C1" s="168"/>
      <c r="D1" s="168"/>
      <c r="E1" s="168"/>
      <c r="F1" s="168"/>
      <c r="G1" s="168"/>
      <c r="H1" s="168"/>
      <c r="I1" s="168"/>
      <c r="J1" s="168"/>
      <c r="K1" s="168"/>
    </row>
    <row r="2" spans="1:11" ht="15.75" x14ac:dyDescent="0.25">
      <c r="A2" s="170" t="s">
        <v>75</v>
      </c>
      <c r="B2" s="172"/>
      <c r="C2" s="82" t="e">
        <f>Planejamento!#REF!</f>
        <v>#REF!</v>
      </c>
      <c r="D2" s="169" t="s">
        <v>60</v>
      </c>
      <c r="E2" s="169"/>
      <c r="F2" s="83" t="e">
        <f>Planejamento!#REF!</f>
        <v>#REF!</v>
      </c>
      <c r="G2" s="170" t="s">
        <v>76</v>
      </c>
      <c r="H2" s="171"/>
      <c r="I2" s="171"/>
      <c r="J2" s="172"/>
      <c r="K2" s="82">
        <f>Planejamento!$B$10</f>
        <v>76</v>
      </c>
    </row>
    <row r="3" spans="1:11" ht="12.75" x14ac:dyDescent="0.2">
      <c r="A3" s="84"/>
      <c r="B3" s="85"/>
      <c r="C3" s="173" t="s">
        <v>73</v>
      </c>
      <c r="D3" s="173"/>
      <c r="E3" s="173"/>
      <c r="F3" s="86"/>
      <c r="G3" s="174" t="s">
        <v>72</v>
      </c>
      <c r="H3" s="175"/>
      <c r="I3" s="176"/>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211" t="s">
        <v>283</v>
      </c>
      <c r="C5" s="93">
        <v>44146</v>
      </c>
      <c r="D5" s="93">
        <v>44160</v>
      </c>
      <c r="E5" s="94">
        <v>33</v>
      </c>
      <c r="F5" s="95" t="s">
        <v>54</v>
      </c>
      <c r="G5" s="93">
        <v>44146</v>
      </c>
      <c r="H5" s="93">
        <v>44160</v>
      </c>
      <c r="I5" s="94">
        <v>33</v>
      </c>
      <c r="J5" s="96">
        <f>E5-I5</f>
        <v>0</v>
      </c>
      <c r="K5" s="97" t="s">
        <v>257</v>
      </c>
    </row>
    <row r="6" spans="1:11" ht="12.75" x14ac:dyDescent="0.2">
      <c r="A6" s="91">
        <v>2</v>
      </c>
      <c r="B6" s="211" t="s">
        <v>1</v>
      </c>
      <c r="C6" s="93">
        <v>44165</v>
      </c>
      <c r="D6" s="93">
        <v>44188</v>
      </c>
      <c r="E6" s="94">
        <v>43</v>
      </c>
      <c r="F6" s="95" t="s">
        <v>54</v>
      </c>
      <c r="G6" s="93">
        <v>44165</v>
      </c>
      <c r="H6" s="93">
        <v>44192</v>
      </c>
      <c r="I6" s="98">
        <v>43</v>
      </c>
      <c r="J6" s="99"/>
      <c r="K6" s="97" t="s">
        <v>285</v>
      </c>
    </row>
    <row r="7" spans="1:11" ht="12.75" x14ac:dyDescent="0.2">
      <c r="A7" s="91">
        <v>3</v>
      </c>
      <c r="B7" s="211" t="s">
        <v>2</v>
      </c>
      <c r="C7" s="93">
        <v>44189</v>
      </c>
      <c r="D7" s="93" t="s">
        <v>284</v>
      </c>
      <c r="E7" s="94"/>
      <c r="F7" s="95" t="s">
        <v>286</v>
      </c>
      <c r="G7" s="93"/>
      <c r="H7" s="93"/>
      <c r="I7" s="98"/>
      <c r="J7" s="99"/>
      <c r="K7" s="97"/>
    </row>
    <row r="8" spans="1:11" ht="12.75" x14ac:dyDescent="0.2">
      <c r="A8" s="91">
        <v>4</v>
      </c>
      <c r="B8" s="211" t="s">
        <v>3</v>
      </c>
      <c r="C8" s="93" t="s">
        <v>264</v>
      </c>
      <c r="D8" s="93" t="s">
        <v>284</v>
      </c>
      <c r="E8" s="94"/>
      <c r="F8" s="95" t="s">
        <v>265</v>
      </c>
      <c r="G8" s="93"/>
      <c r="H8" s="93"/>
      <c r="I8" s="98"/>
      <c r="J8" s="99"/>
      <c r="K8" s="97"/>
    </row>
    <row r="9" spans="1:11" ht="12.75" x14ac:dyDescent="0.2">
      <c r="A9" s="91">
        <v>5</v>
      </c>
      <c r="B9" s="92"/>
      <c r="C9" s="93"/>
      <c r="D9" s="93"/>
      <c r="E9" s="94"/>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76</v>
      </c>
      <c r="F15" s="31"/>
      <c r="G15" s="48"/>
      <c r="H15" s="48"/>
      <c r="I15" s="49">
        <f>SUM(I5:I14)</f>
        <v>76</v>
      </c>
      <c r="J15" s="50">
        <f>SUM(J5:J14)</f>
        <v>0</v>
      </c>
      <c r="K15" s="1"/>
    </row>
    <row r="16" spans="1:11" x14ac:dyDescent="0.2">
      <c r="A16" s="22"/>
      <c r="C16" s="22"/>
    </row>
  </sheetData>
  <mergeCells count="6">
    <mergeCell ref="A1:K1"/>
    <mergeCell ref="D2:E2"/>
    <mergeCell ref="G2:J2"/>
    <mergeCell ref="A2:B2"/>
    <mergeCell ref="C3:E3"/>
    <mergeCell ref="G3:I3"/>
  </mergeCells>
  <phoneticPr fontId="43" type="noConversion"/>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5" workbookViewId="0">
      <selection activeCell="F67" sqref="F67"/>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80</v>
      </c>
      <c r="B1" s="168"/>
      <c r="C1" s="168"/>
      <c r="D1" s="168"/>
      <c r="E1" s="168"/>
      <c r="F1" s="168"/>
      <c r="G1" s="168"/>
      <c r="H1" s="168"/>
      <c r="I1" s="168"/>
      <c r="J1" s="168"/>
      <c r="K1" s="168"/>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77" t="s">
        <v>111</v>
      </c>
      <c r="E33" s="178"/>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5" t="s">
        <v>118</v>
      </c>
      <c r="B41" s="185"/>
      <c r="C41" s="185"/>
      <c r="D41" s="185"/>
      <c r="E41" s="185"/>
      <c r="F41" s="185"/>
      <c r="G41" s="185"/>
      <c r="H41" s="185"/>
      <c r="I41" s="185"/>
      <c r="J41" s="185"/>
      <c r="K41" s="185"/>
    </row>
    <row r="42" spans="1:11" s="57" customFormat="1" ht="12.75" customHeight="1" x14ac:dyDescent="0.25">
      <c r="A42" s="186" t="s">
        <v>119</v>
      </c>
      <c r="B42" s="186"/>
      <c r="C42" s="186"/>
      <c r="D42" s="186"/>
      <c r="E42" s="186"/>
      <c r="F42" s="186"/>
      <c r="G42" s="186"/>
      <c r="H42" s="186"/>
      <c r="I42" s="186"/>
      <c r="J42" s="186"/>
      <c r="K42" s="186"/>
    </row>
    <row r="43" spans="1:11" s="57" customFormat="1" ht="15" customHeight="1" x14ac:dyDescent="0.25">
      <c r="A43" s="187" t="s">
        <v>133</v>
      </c>
      <c r="B43" s="187"/>
      <c r="C43" s="187"/>
      <c r="D43" s="187"/>
      <c r="E43" s="187"/>
      <c r="F43" s="187"/>
      <c r="G43" s="187"/>
      <c r="H43" s="187"/>
      <c r="I43" s="187"/>
      <c r="J43" s="187"/>
      <c r="K43" s="187"/>
    </row>
    <row r="44" spans="1:11" s="57" customFormat="1" ht="15.75" customHeight="1" x14ac:dyDescent="0.25">
      <c r="A44" s="188" t="s">
        <v>120</v>
      </c>
      <c r="B44" s="188"/>
      <c r="C44" s="188"/>
      <c r="D44" s="188"/>
      <c r="E44" s="188"/>
      <c r="F44" s="188"/>
      <c r="G44" s="188"/>
      <c r="H44" s="188"/>
      <c r="I44" s="188"/>
      <c r="J44" s="188"/>
      <c r="K44" s="188"/>
    </row>
    <row r="45" spans="1:11" ht="9" customHeight="1" x14ac:dyDescent="0.2"/>
    <row r="46" spans="1:11" ht="15.75" thickBot="1" x14ac:dyDescent="0.3">
      <c r="A46" s="179" t="s">
        <v>121</v>
      </c>
      <c r="B46" s="180"/>
      <c r="C46" s="180"/>
      <c r="D46" s="180"/>
      <c r="E46" s="180"/>
      <c r="F46" s="180"/>
      <c r="G46" s="180"/>
      <c r="H46" s="180"/>
      <c r="I46" s="180"/>
      <c r="J46" s="180"/>
      <c r="K46" s="180"/>
    </row>
    <row r="47" spans="1:11" s="71" customFormat="1" ht="12.75" customHeight="1" x14ac:dyDescent="0.25">
      <c r="A47" s="81" t="s">
        <v>122</v>
      </c>
      <c r="B47" s="80"/>
      <c r="C47" s="181" t="s">
        <v>123</v>
      </c>
      <c r="D47" s="181"/>
      <c r="E47" s="181"/>
      <c r="F47" s="181"/>
      <c r="G47" s="181"/>
      <c r="H47" s="181"/>
      <c r="I47" s="181"/>
      <c r="J47" s="181"/>
      <c r="K47" s="181"/>
    </row>
    <row r="48" spans="1:11" s="72" customFormat="1" ht="11.25" customHeight="1" x14ac:dyDescent="0.25">
      <c r="A48" s="184"/>
      <c r="B48" s="184" t="s">
        <v>132</v>
      </c>
      <c r="C48" s="184" t="s">
        <v>124</v>
      </c>
      <c r="D48" s="184" t="s">
        <v>125</v>
      </c>
      <c r="E48" s="184" t="s">
        <v>96</v>
      </c>
      <c r="F48" s="184" t="s">
        <v>126</v>
      </c>
      <c r="G48" s="184" t="s">
        <v>100</v>
      </c>
      <c r="H48" s="191" t="s">
        <v>127</v>
      </c>
      <c r="I48" s="192"/>
      <c r="J48" s="192"/>
      <c r="K48" s="192"/>
    </row>
    <row r="49" spans="1:11" s="72" customFormat="1" ht="11.25" customHeight="1" x14ac:dyDescent="0.25">
      <c r="A49" s="184"/>
      <c r="B49" s="184"/>
      <c r="C49" s="184"/>
      <c r="D49" s="184"/>
      <c r="E49" s="184"/>
      <c r="F49" s="184"/>
      <c r="G49" s="184"/>
      <c r="H49" s="182" t="s">
        <v>128</v>
      </c>
      <c r="I49" s="183"/>
      <c r="J49" s="73" t="s">
        <v>129</v>
      </c>
      <c r="K49" s="73" t="s">
        <v>130</v>
      </c>
    </row>
    <row r="50" spans="1:11" s="72" customFormat="1" ht="60" customHeight="1" x14ac:dyDescent="0.25">
      <c r="A50" s="100">
        <v>1</v>
      </c>
      <c r="B50" s="101" t="s">
        <v>266</v>
      </c>
      <c r="C50" s="74">
        <v>44157</v>
      </c>
      <c r="D50" s="75" t="s">
        <v>94</v>
      </c>
      <c r="E50" s="75" t="s">
        <v>98</v>
      </c>
      <c r="F50" s="76" t="str">
        <f>IF(OR((CODE($D50)*CODE($E50))=$D$36,(CODE($D50)*CODE($E50))=$D$35),$D$15,IF(OR((CODE($D50)*CODE($E50))=$D$34,(CODE($D50)*CODE($E50))=$D$37),$D$16,IF(OR((CODE($D50)*CODE($E50))=$D$38,(CODE($D50)*CODE($E50))=$D$39),$D$17,)))</f>
        <v>Média</v>
      </c>
      <c r="G50" s="75" t="s">
        <v>101</v>
      </c>
      <c r="H50" s="189"/>
      <c r="I50" s="190"/>
      <c r="J50" s="79"/>
      <c r="K50" s="79" t="s">
        <v>281</v>
      </c>
    </row>
    <row r="51" spans="1:11" s="72" customFormat="1" ht="50.1" customHeight="1" x14ac:dyDescent="0.25">
      <c r="A51" s="100">
        <v>2</v>
      </c>
      <c r="B51" s="101" t="s">
        <v>267</v>
      </c>
      <c r="C51" s="74">
        <v>44181</v>
      </c>
      <c r="D51" s="75" t="s">
        <v>94</v>
      </c>
      <c r="E51" s="75" t="s">
        <v>98</v>
      </c>
      <c r="F51" s="76" t="str">
        <f>IF(OR((CODE($D51)*CODE($E51))=$D$36,(CODE($D51)*CODE($E51))=$D$35),$D$15,IF(OR((CODE($D51)*CODE($E51))=$D$34,(CODE($D51)*CODE($E51))=$D$37),$D$16,IF(OR((CODE($D51)*CODE($E51))=$D$38,(CODE($D51)*CODE($E51))=$D$39),$D$17,)))</f>
        <v>Média</v>
      </c>
      <c r="G51" s="75" t="s">
        <v>103</v>
      </c>
      <c r="H51" s="77"/>
      <c r="I51" s="78"/>
      <c r="J51" s="79"/>
      <c r="K51" s="79" t="s">
        <v>268</v>
      </c>
    </row>
    <row r="52" spans="1:11" s="72" customFormat="1" ht="11.25" customHeight="1" x14ac:dyDescent="0.25">
      <c r="A52" s="100"/>
      <c r="B52" s="101"/>
      <c r="C52" s="74"/>
      <c r="D52" s="75"/>
      <c r="E52" s="75"/>
      <c r="F52" s="76" t="e">
        <f t="shared" ref="F52:F58" si="0">IF(OR((CODE($D52)*CODE($E52))=$D$36,(CODE($D52)*CODE($E52))=$D$35),$D$15,IF(OR((CODE($D52)*CODE($E52))=$D$34,(CODE($D52)*CODE($E52))=$D$37),$D$16,IF(OR((CODE($D52)*CODE($E52))=$D$38,(CODE($D52)*CODE($E52))=$D$39),$D$17,)))</f>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89"/>
      <c r="I59" s="19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89"/>
      <c r="I60" s="190"/>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F8" sqref="F8"/>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248</v>
      </c>
      <c r="B1" s="194"/>
      <c r="C1" s="194"/>
      <c r="D1" s="194"/>
    </row>
    <row r="2" spans="1:4" ht="12.75" x14ac:dyDescent="0.2">
      <c r="A2" s="84"/>
      <c r="B2" s="85"/>
      <c r="C2" s="173" t="s">
        <v>73</v>
      </c>
      <c r="D2" s="173"/>
    </row>
    <row r="3" spans="1:4" ht="12.75" x14ac:dyDescent="0.2">
      <c r="A3" s="89" t="s">
        <v>221</v>
      </c>
      <c r="B3" s="89" t="s">
        <v>249</v>
      </c>
      <c r="C3" s="89" t="s">
        <v>250</v>
      </c>
      <c r="D3" s="89" t="s">
        <v>251</v>
      </c>
    </row>
    <row r="4" spans="1:4" ht="25.5" x14ac:dyDescent="0.2">
      <c r="A4" s="91">
        <v>1</v>
      </c>
      <c r="B4" s="92" t="s">
        <v>287</v>
      </c>
      <c r="C4" s="93">
        <v>44146</v>
      </c>
      <c r="D4" s="75" t="s">
        <v>269</v>
      </c>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I18" sqref="I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44146</v>
      </c>
      <c r="D1" s="43" t="s">
        <v>32</v>
      </c>
      <c r="E1" s="43" t="s">
        <v>33</v>
      </c>
      <c r="F1" s="43" t="s">
        <v>34</v>
      </c>
      <c r="G1" s="43" t="s">
        <v>35</v>
      </c>
      <c r="H1" s="43" t="s">
        <v>36</v>
      </c>
      <c r="I1" s="43" t="s">
        <v>37</v>
      </c>
      <c r="J1" s="43" t="s">
        <v>38</v>
      </c>
      <c r="K1" s="43" t="s">
        <v>39</v>
      </c>
      <c r="L1" s="43" t="s">
        <v>40</v>
      </c>
    </row>
    <row r="2" spans="1:13" x14ac:dyDescent="0.25">
      <c r="A2" s="122" t="s">
        <v>190</v>
      </c>
      <c r="B2" s="15">
        <v>9</v>
      </c>
      <c r="C2" s="15">
        <v>5</v>
      </c>
      <c r="D2" s="15">
        <v>2</v>
      </c>
      <c r="E2" s="15">
        <v>2</v>
      </c>
      <c r="F2" s="15"/>
      <c r="G2" s="15"/>
      <c r="H2" s="15"/>
      <c r="I2" s="15"/>
      <c r="J2" s="15"/>
      <c r="K2" s="15"/>
      <c r="L2" s="15"/>
    </row>
    <row r="3" spans="1:13" x14ac:dyDescent="0.25">
      <c r="A3" s="122" t="s">
        <v>188</v>
      </c>
      <c r="B3" s="15">
        <v>2</v>
      </c>
      <c r="C3" s="15">
        <v>2</v>
      </c>
      <c r="D3" s="15"/>
      <c r="E3" s="15"/>
      <c r="F3" s="15"/>
      <c r="G3" s="15"/>
      <c r="H3" s="15"/>
      <c r="I3" s="15"/>
      <c r="J3" s="15"/>
      <c r="K3" s="15"/>
      <c r="L3" s="15"/>
    </row>
    <row r="4" spans="1:13" x14ac:dyDescent="0.25">
      <c r="A4" s="122" t="s">
        <v>187</v>
      </c>
      <c r="B4" s="15">
        <v>5</v>
      </c>
      <c r="C4" s="15"/>
      <c r="D4" s="15"/>
      <c r="E4" s="15">
        <v>3</v>
      </c>
      <c r="F4" s="15">
        <v>2</v>
      </c>
      <c r="G4" s="15"/>
      <c r="H4" s="15"/>
      <c r="I4" s="15"/>
      <c r="J4" s="15"/>
      <c r="K4" s="15"/>
      <c r="L4" s="15"/>
    </row>
    <row r="5" spans="1:13" x14ac:dyDescent="0.25">
      <c r="A5" s="122" t="s">
        <v>189</v>
      </c>
      <c r="B5" s="15">
        <v>11</v>
      </c>
      <c r="C5" s="15"/>
      <c r="D5" s="15"/>
      <c r="E5" s="15"/>
      <c r="F5" s="15"/>
      <c r="G5" s="15">
        <v>4</v>
      </c>
      <c r="H5" s="15">
        <v>4</v>
      </c>
      <c r="I5" s="15">
        <v>3</v>
      </c>
      <c r="J5" s="15"/>
      <c r="K5" s="15"/>
      <c r="L5" s="15"/>
    </row>
    <row r="6" spans="1:13" x14ac:dyDescent="0.25">
      <c r="A6" s="122" t="s">
        <v>193</v>
      </c>
      <c r="B6" s="15">
        <v>3</v>
      </c>
      <c r="C6" s="15"/>
      <c r="D6" s="15"/>
      <c r="E6" s="15"/>
      <c r="F6" s="15"/>
      <c r="G6" s="15"/>
      <c r="H6" s="15"/>
      <c r="I6" s="15"/>
      <c r="J6" s="15">
        <v>3</v>
      </c>
      <c r="K6" s="15"/>
      <c r="L6" s="15"/>
    </row>
    <row r="7" spans="1:13" x14ac:dyDescent="0.25">
      <c r="A7" s="122" t="s">
        <v>198</v>
      </c>
      <c r="B7" s="15">
        <v>4</v>
      </c>
      <c r="C7" s="15"/>
      <c r="D7" s="15"/>
      <c r="E7" s="15"/>
      <c r="F7" s="15"/>
      <c r="G7" s="15"/>
      <c r="H7" s="15"/>
      <c r="I7" s="15"/>
      <c r="J7" s="15">
        <v>2</v>
      </c>
      <c r="K7" s="15">
        <v>2</v>
      </c>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34</v>
      </c>
      <c r="C12" s="39">
        <f>IF(SUM(C2:C11)&gt;0,B12-SUM(C2:C11), "")</f>
        <v>27</v>
      </c>
      <c r="D12" s="39">
        <f t="shared" ref="D12:K12" si="0">IF(SUM(D2:D11)&gt;0,C12-SUM(D2:D11), "")</f>
        <v>25</v>
      </c>
      <c r="E12" s="39">
        <f t="shared" si="0"/>
        <v>20</v>
      </c>
      <c r="F12" s="39">
        <f t="shared" si="0"/>
        <v>18</v>
      </c>
      <c r="G12" s="39">
        <f t="shared" si="0"/>
        <v>14</v>
      </c>
      <c r="H12" s="39">
        <f t="shared" si="0"/>
        <v>10</v>
      </c>
      <c r="I12" s="39">
        <f t="shared" si="0"/>
        <v>7</v>
      </c>
      <c r="J12" s="39">
        <f t="shared" si="0"/>
        <v>2</v>
      </c>
      <c r="K12" s="39">
        <f t="shared" si="0"/>
        <v>0</v>
      </c>
      <c r="L12" s="39" t="str">
        <f>IF(SUM(L2:L11)&gt;0,K12-SUM(L2:L11), "")</f>
        <v/>
      </c>
      <c r="M12" s="34"/>
    </row>
    <row r="13" spans="1:13" x14ac:dyDescent="0.25">
      <c r="A13" s="35" t="s">
        <v>31</v>
      </c>
      <c r="B13" s="36">
        <f>B12</f>
        <v>34</v>
      </c>
      <c r="C13" s="37">
        <f>B13-($B$13/COUNTA($C$1:$L$1))</f>
        <v>30.6</v>
      </c>
      <c r="D13" s="37">
        <f t="shared" ref="D13:L13" si="1">C13-($B$13/COUNTA($C$1:$L$1))</f>
        <v>27.200000000000003</v>
      </c>
      <c r="E13" s="37">
        <f t="shared" si="1"/>
        <v>23.800000000000004</v>
      </c>
      <c r="F13" s="37">
        <f t="shared" si="1"/>
        <v>20.400000000000006</v>
      </c>
      <c r="G13" s="37">
        <f t="shared" si="1"/>
        <v>17.000000000000007</v>
      </c>
      <c r="H13" s="37">
        <f t="shared" si="1"/>
        <v>13.600000000000007</v>
      </c>
      <c r="I13" s="37">
        <f t="shared" si="1"/>
        <v>10.200000000000006</v>
      </c>
      <c r="J13" s="37">
        <f t="shared" si="1"/>
        <v>6.800000000000006</v>
      </c>
      <c r="K13" s="37">
        <f t="shared" si="1"/>
        <v>3.4000000000000061</v>
      </c>
      <c r="L13" s="37">
        <f t="shared" si="1"/>
        <v>6.2172489379008766E-15</v>
      </c>
    </row>
    <row r="14" spans="1:13" x14ac:dyDescent="0.25">
      <c r="A14" s="40" t="s">
        <v>64</v>
      </c>
      <c r="B14" s="41">
        <f ca="1">OFFSET(Sprint1!$B$12,0,0,1,COUNT(Sprint1!$B$12:$L$12))</f>
        <v>34</v>
      </c>
      <c r="C14" s="41">
        <f ca="1">OFFSET(Sprint1!$B$12,0,0,1,COUNT(Sprint1!$B$12:$L$12))</f>
        <v>27</v>
      </c>
      <c r="D14" s="41">
        <f ca="1">OFFSET(Sprint1!$B$12,0,0,1,COUNT(Sprint1!$B$12:$L$12))</f>
        <v>25</v>
      </c>
      <c r="E14" s="41">
        <f ca="1">OFFSET(Sprint1!$B$12,0,0,1,COUNT(Sprint1!$B$12:$L$12))</f>
        <v>20</v>
      </c>
      <c r="F14" s="41">
        <f ca="1">OFFSET(Sprint1!$B$12,0,0,1,COUNT(Sprint1!$B$12:$L$12))</f>
        <v>18</v>
      </c>
      <c r="G14" s="41">
        <f ca="1">OFFSET(Sprint1!$B$12,0,0,1,COUNT(Sprint1!$B$12:$L$12))</f>
        <v>14</v>
      </c>
      <c r="H14" s="41">
        <f ca="1">OFFSET(Sprint1!$B$12,0,0,1,COUNT(Sprint1!$B$12:$L$12))</f>
        <v>10</v>
      </c>
      <c r="I14" s="41">
        <f ca="1">OFFSET(Sprint1!$B$12,0,0,1,COUNT(Sprint1!$B$12:$L$12))</f>
        <v>7</v>
      </c>
      <c r="J14" s="41">
        <f ca="1">OFFSET(Sprint1!$B$12,0,0,1,COUNT(Sprint1!$B$12:$L$12))</f>
        <v>2</v>
      </c>
      <c r="K14" s="41">
        <f ca="1">OFFSET(Sprint1!$B$12,0,0,1,COUNT(Sprint1!$B$12:$L$12))</f>
        <v>0</v>
      </c>
      <c r="L14" s="41" t="e">
        <f ca="1">OFFSET(Sprint1!$B$12,0,0,1,COUNT(Sprint1!$B$12:$L$12))</f>
        <v>#VALUE!</v>
      </c>
    </row>
    <row r="15" spans="1:13" x14ac:dyDescent="0.25">
      <c r="A15" s="40" t="s">
        <v>65</v>
      </c>
      <c r="B15" s="42">
        <f ca="1">B14/$B$13</f>
        <v>1</v>
      </c>
      <c r="C15" s="42">
        <f ca="1">100%-(C14/$B$13)</f>
        <v>0.20588235294117652</v>
      </c>
      <c r="D15" s="42">
        <f t="shared" ref="D15:L15" ca="1" si="2">100%-(D14/$B$13)</f>
        <v>0.26470588235294112</v>
      </c>
      <c r="E15" s="42">
        <f t="shared" ca="1" si="2"/>
        <v>0.41176470588235292</v>
      </c>
      <c r="F15" s="42">
        <f t="shared" ca="1" si="2"/>
        <v>0.47058823529411764</v>
      </c>
      <c r="G15" s="42">
        <f t="shared" ca="1" si="2"/>
        <v>0.58823529411764708</v>
      </c>
      <c r="H15" s="42">
        <f t="shared" ca="1" si="2"/>
        <v>0.70588235294117641</v>
      </c>
      <c r="I15" s="42">
        <f t="shared" ca="1" si="2"/>
        <v>0.79411764705882359</v>
      </c>
      <c r="J15" s="42">
        <f t="shared" ca="1" si="2"/>
        <v>0.94117647058823528</v>
      </c>
      <c r="K15" s="42">
        <f t="shared" ca="1" si="2"/>
        <v>1</v>
      </c>
      <c r="L15" s="42" t="e">
        <f t="shared" ca="1" si="2"/>
        <v>#VALUE!</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246A-D8B5-4437-98BB-55C2D881EE20}">
  <dimension ref="A1:O19"/>
  <sheetViews>
    <sheetView workbookViewId="0">
      <selection activeCell="H19" sqref="H19"/>
    </sheetView>
  </sheetViews>
  <sheetFormatPr defaultRowHeight="15" x14ac:dyDescent="0.25"/>
  <cols>
    <col min="1" max="1" width="40.42578125"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44165</v>
      </c>
      <c r="D1" s="43" t="s">
        <v>32</v>
      </c>
      <c r="E1" s="43" t="s">
        <v>33</v>
      </c>
      <c r="F1" s="43" t="s">
        <v>34</v>
      </c>
      <c r="G1" s="43" t="s">
        <v>35</v>
      </c>
      <c r="H1" s="43" t="s">
        <v>36</v>
      </c>
      <c r="I1" s="43" t="s">
        <v>37</v>
      </c>
      <c r="J1" s="43" t="s">
        <v>38</v>
      </c>
      <c r="K1" s="43" t="s">
        <v>39</v>
      </c>
      <c r="L1" s="43" t="s">
        <v>40</v>
      </c>
    </row>
    <row r="2" spans="1:13" x14ac:dyDescent="0.25">
      <c r="A2" s="212" t="s">
        <v>288</v>
      </c>
      <c r="B2" s="15">
        <v>5</v>
      </c>
      <c r="C2" s="15">
        <v>5</v>
      </c>
      <c r="D2" s="15"/>
      <c r="E2" s="15"/>
      <c r="F2" s="15"/>
      <c r="G2" s="15"/>
      <c r="H2" s="15"/>
      <c r="I2" s="15"/>
      <c r="J2" s="15"/>
      <c r="K2" s="15"/>
      <c r="L2" s="15"/>
    </row>
    <row r="3" spans="1:13" x14ac:dyDescent="0.25">
      <c r="A3" s="212" t="s">
        <v>289</v>
      </c>
      <c r="B3" s="15">
        <v>7</v>
      </c>
      <c r="C3" s="15">
        <v>4</v>
      </c>
      <c r="D3" s="15">
        <v>3</v>
      </c>
      <c r="E3" s="15"/>
      <c r="F3" s="15"/>
      <c r="G3" s="15"/>
      <c r="H3" s="15"/>
      <c r="I3" s="15"/>
      <c r="J3" s="15"/>
      <c r="K3" s="15"/>
      <c r="L3" s="15"/>
    </row>
    <row r="4" spans="1:13" x14ac:dyDescent="0.25">
      <c r="A4" s="212" t="s">
        <v>290</v>
      </c>
      <c r="B4" s="15">
        <v>6</v>
      </c>
      <c r="C4" s="15"/>
      <c r="D4" s="15"/>
      <c r="E4" s="15">
        <v>4</v>
      </c>
      <c r="F4" s="15">
        <v>2</v>
      </c>
      <c r="G4" s="15"/>
      <c r="H4" s="15"/>
      <c r="I4" s="15"/>
      <c r="J4" s="15"/>
      <c r="K4" s="15"/>
      <c r="L4" s="15"/>
    </row>
    <row r="5" spans="1:13" x14ac:dyDescent="0.25">
      <c r="A5" s="212" t="s">
        <v>295</v>
      </c>
      <c r="B5" s="15">
        <v>6</v>
      </c>
      <c r="C5" s="15"/>
      <c r="D5" s="15"/>
      <c r="E5" s="15"/>
      <c r="F5" s="15">
        <v>3</v>
      </c>
      <c r="G5" s="15">
        <v>3</v>
      </c>
      <c r="H5" s="15"/>
      <c r="I5" s="15"/>
      <c r="J5" s="15"/>
      <c r="K5" s="15"/>
      <c r="L5" s="15"/>
    </row>
    <row r="6" spans="1:13" x14ac:dyDescent="0.25">
      <c r="A6" s="212" t="s">
        <v>291</v>
      </c>
      <c r="B6" s="15">
        <v>2</v>
      </c>
      <c r="C6" s="15"/>
      <c r="D6" s="15"/>
      <c r="E6" s="15"/>
      <c r="F6" s="15"/>
      <c r="G6" s="15"/>
      <c r="H6" s="15">
        <v>2</v>
      </c>
      <c r="I6" s="15"/>
      <c r="J6" s="15"/>
      <c r="K6" s="15"/>
      <c r="L6" s="15"/>
    </row>
    <row r="7" spans="1:13" x14ac:dyDescent="0.25">
      <c r="A7" s="212" t="s">
        <v>292</v>
      </c>
      <c r="B7" s="15">
        <v>14</v>
      </c>
      <c r="C7" s="15"/>
      <c r="D7" s="15"/>
      <c r="E7" s="15"/>
      <c r="F7" s="15"/>
      <c r="G7" s="15"/>
      <c r="H7" s="15"/>
      <c r="I7" s="15">
        <v>4</v>
      </c>
      <c r="J7" s="15">
        <v>4</v>
      </c>
      <c r="K7" s="15">
        <v>6</v>
      </c>
      <c r="L7" s="15"/>
    </row>
    <row r="8" spans="1:13" x14ac:dyDescent="0.25">
      <c r="A8" s="210" t="s">
        <v>293</v>
      </c>
      <c r="B8" s="15">
        <v>2</v>
      </c>
      <c r="C8" s="15"/>
      <c r="D8" s="15"/>
      <c r="E8" s="15"/>
      <c r="F8" s="15"/>
      <c r="G8" s="15"/>
      <c r="H8" s="15"/>
      <c r="I8" s="15"/>
      <c r="J8" s="15"/>
      <c r="K8" s="15"/>
      <c r="L8" s="15">
        <v>2</v>
      </c>
    </row>
    <row r="9" spans="1:13" x14ac:dyDescent="0.25">
      <c r="A9" s="213" t="s">
        <v>294</v>
      </c>
      <c r="B9" s="15">
        <v>3</v>
      </c>
      <c r="C9" s="15"/>
      <c r="D9" s="15"/>
      <c r="E9" s="15"/>
      <c r="F9" s="15"/>
      <c r="G9" s="15"/>
      <c r="H9" s="15"/>
      <c r="I9" s="15"/>
      <c r="J9" s="15"/>
      <c r="K9" s="15"/>
      <c r="L9" s="15">
        <v>3</v>
      </c>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45</v>
      </c>
      <c r="C12" s="39">
        <f>IF(SUM(C2:C11)&gt;0,B12-SUM(C2:C11), "")</f>
        <v>36</v>
      </c>
      <c r="D12" s="39">
        <f t="shared" ref="D12:K12" si="0">IF(SUM(D2:D11)&gt;0,C12-SUM(D2:D11), "")</f>
        <v>33</v>
      </c>
      <c r="E12" s="39">
        <f t="shared" si="0"/>
        <v>29</v>
      </c>
      <c r="F12" s="39">
        <f t="shared" si="0"/>
        <v>24</v>
      </c>
      <c r="G12" s="39">
        <f t="shared" si="0"/>
        <v>21</v>
      </c>
      <c r="H12" s="39">
        <f t="shared" si="0"/>
        <v>19</v>
      </c>
      <c r="I12" s="39">
        <f t="shared" si="0"/>
        <v>15</v>
      </c>
      <c r="J12" s="39">
        <f t="shared" si="0"/>
        <v>11</v>
      </c>
      <c r="K12" s="39">
        <f t="shared" si="0"/>
        <v>5</v>
      </c>
      <c r="L12" s="39">
        <f>IF(SUM(L2:L11)&gt;0,K12-SUM(L2:L11), "")</f>
        <v>0</v>
      </c>
      <c r="M12" s="34"/>
    </row>
    <row r="13" spans="1:13" x14ac:dyDescent="0.25">
      <c r="A13" s="35" t="s">
        <v>31</v>
      </c>
      <c r="B13" s="36">
        <f>B12</f>
        <v>45</v>
      </c>
      <c r="C13" s="37">
        <f>B13-($B$13/COUNTA($C$1:$L$1))</f>
        <v>40.5</v>
      </c>
      <c r="D13" s="37">
        <f t="shared" ref="D13:L13" si="1">C13-($B$13/COUNTA($C$1:$L$1))</f>
        <v>36</v>
      </c>
      <c r="E13" s="37">
        <f t="shared" si="1"/>
        <v>31.5</v>
      </c>
      <c r="F13" s="37">
        <f t="shared" si="1"/>
        <v>27</v>
      </c>
      <c r="G13" s="37">
        <f t="shared" si="1"/>
        <v>22.5</v>
      </c>
      <c r="H13" s="37">
        <f t="shared" si="1"/>
        <v>18</v>
      </c>
      <c r="I13" s="37">
        <f t="shared" si="1"/>
        <v>13.5</v>
      </c>
      <c r="J13" s="37">
        <f t="shared" si="1"/>
        <v>9</v>
      </c>
      <c r="K13" s="37">
        <f t="shared" si="1"/>
        <v>4.5</v>
      </c>
      <c r="L13" s="37">
        <f t="shared" si="1"/>
        <v>0</v>
      </c>
    </row>
    <row r="14" spans="1:13" x14ac:dyDescent="0.25">
      <c r="A14" s="40" t="s">
        <v>64</v>
      </c>
      <c r="B14" s="41">
        <f ca="1">OFFSET(Sprint2!$B$12,0,0,1,COUNT(Sprint2!$B$12:$L$12))</f>
        <v>45</v>
      </c>
      <c r="C14" s="41">
        <f ca="1">OFFSET(Sprint2!$B$12,0,0,1,COUNT(Sprint2!$B$12:$L$12))</f>
        <v>36</v>
      </c>
      <c r="D14" s="41">
        <f ca="1">OFFSET(Sprint2!$B$12,0,0,1,COUNT(Sprint2!$B$12:$L$12))</f>
        <v>33</v>
      </c>
      <c r="E14" s="41">
        <f ca="1">OFFSET(Sprint2!$B$12,0,0,1,COUNT(Sprint2!$B$12:$L$12))</f>
        <v>29</v>
      </c>
      <c r="F14" s="41">
        <f ca="1">OFFSET(Sprint2!$B$12,0,0,1,COUNT(Sprint2!$B$12:$L$12))</f>
        <v>24</v>
      </c>
      <c r="G14" s="41">
        <f ca="1">OFFSET(Sprint2!$B$12,0,0,1,COUNT(Sprint2!$B$12:$L$12))</f>
        <v>21</v>
      </c>
      <c r="H14" s="41">
        <f ca="1">OFFSET(Sprint2!$B$12,0,0,1,COUNT(Sprint2!$B$12:$L$12))</f>
        <v>19</v>
      </c>
      <c r="I14" s="41">
        <f ca="1">OFFSET(Sprint2!$B$12,0,0,1,COUNT(Sprint2!$B$12:$L$12))</f>
        <v>15</v>
      </c>
      <c r="J14" s="41">
        <f ca="1">OFFSET(Sprint2!$B$12,0,0,1,COUNT(Sprint2!$B$12:$L$12))</f>
        <v>11</v>
      </c>
      <c r="K14" s="41">
        <f ca="1">OFFSET(Sprint2!$B$12,0,0,1,COUNT(Sprint2!$B$12:$L$12))</f>
        <v>5</v>
      </c>
      <c r="L14" s="41">
        <f ca="1">OFFSET(Sprint2!$B$12,0,0,1,COUNT(Sprint2!$B$12:$L$12))</f>
        <v>0</v>
      </c>
    </row>
    <row r="15" spans="1:13" x14ac:dyDescent="0.25">
      <c r="A15" s="40" t="s">
        <v>65</v>
      </c>
      <c r="B15" s="42">
        <f ca="1">B14/$B$13</f>
        <v>1</v>
      </c>
      <c r="C15" s="42">
        <f ca="1">100%-(C14/$B$13)</f>
        <v>0.19999999999999996</v>
      </c>
      <c r="D15" s="42">
        <f t="shared" ref="D15:L15" ca="1" si="2">100%-(D14/$B$13)</f>
        <v>0.26666666666666672</v>
      </c>
      <c r="E15" s="42">
        <f t="shared" ca="1" si="2"/>
        <v>0.35555555555555551</v>
      </c>
      <c r="F15" s="42">
        <f t="shared" ca="1" si="2"/>
        <v>0.46666666666666667</v>
      </c>
      <c r="G15" s="42">
        <f t="shared" ca="1" si="2"/>
        <v>0.53333333333333333</v>
      </c>
      <c r="H15" s="42">
        <f t="shared" ca="1" si="2"/>
        <v>0.57777777777777772</v>
      </c>
      <c r="I15" s="42">
        <f t="shared" ca="1" si="2"/>
        <v>0.66666666666666674</v>
      </c>
      <c r="J15" s="42">
        <f t="shared" ca="1" si="2"/>
        <v>0.75555555555555554</v>
      </c>
      <c r="K15" s="42">
        <f t="shared" ca="1" si="2"/>
        <v>0.88888888888888884</v>
      </c>
      <c r="L15" s="42">
        <f t="shared" ca="1" si="2"/>
        <v>1</v>
      </c>
    </row>
    <row r="16" spans="1:13" ht="18.75" x14ac:dyDescent="0.3">
      <c r="A16" s="45" t="s">
        <v>68</v>
      </c>
      <c r="B16" s="209">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33C3D-FEAA-4346-9A47-2F4D0E382F30}">
  <dimension ref="A1:O19"/>
  <sheetViews>
    <sheetView workbookViewId="0">
      <selection activeCell="H18" sqref="H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43130</v>
      </c>
      <c r="D1" s="43" t="s">
        <v>32</v>
      </c>
      <c r="E1" s="43" t="s">
        <v>33</v>
      </c>
      <c r="F1" s="43" t="s">
        <v>34</v>
      </c>
      <c r="G1" s="43" t="s">
        <v>35</v>
      </c>
      <c r="H1" s="43" t="s">
        <v>36</v>
      </c>
      <c r="I1" s="43" t="s">
        <v>37</v>
      </c>
      <c r="J1" s="43" t="s">
        <v>38</v>
      </c>
      <c r="K1" s="43" t="s">
        <v>39</v>
      </c>
      <c r="L1" s="43" t="s">
        <v>40</v>
      </c>
    </row>
    <row r="2" spans="1:13" x14ac:dyDescent="0.25">
      <c r="A2" s="122"/>
      <c r="B2" s="15"/>
      <c r="C2" s="15"/>
      <c r="D2" s="15"/>
      <c r="E2" s="15"/>
      <c r="F2" s="15"/>
      <c r="G2" s="15"/>
      <c r="H2" s="15"/>
      <c r="I2" s="15"/>
      <c r="J2" s="15"/>
      <c r="K2" s="15"/>
      <c r="L2" s="15"/>
    </row>
    <row r="3" spans="1:13" x14ac:dyDescent="0.25">
      <c r="A3" s="122"/>
      <c r="B3" s="15"/>
      <c r="C3" s="15"/>
      <c r="D3" s="15"/>
      <c r="E3" s="15"/>
      <c r="F3" s="15"/>
      <c r="G3" s="15"/>
      <c r="H3" s="15"/>
      <c r="I3" s="15"/>
      <c r="J3" s="15"/>
      <c r="K3" s="15"/>
      <c r="L3" s="15"/>
    </row>
    <row r="4" spans="1:13" x14ac:dyDescent="0.25">
      <c r="A4" s="122"/>
      <c r="B4" s="15"/>
      <c r="C4" s="15"/>
      <c r="D4" s="15"/>
      <c r="E4" s="15"/>
      <c r="F4" s="15"/>
      <c r="G4" s="15"/>
      <c r="H4" s="15"/>
      <c r="I4" s="15"/>
      <c r="J4" s="15"/>
      <c r="K4" s="15"/>
      <c r="L4" s="15"/>
    </row>
    <row r="5" spans="1:13" x14ac:dyDescent="0.25">
      <c r="A5" s="122"/>
      <c r="B5" s="15"/>
      <c r="C5" s="15"/>
      <c r="D5" s="15"/>
      <c r="E5" s="15"/>
      <c r="F5" s="15"/>
      <c r="G5" s="15"/>
      <c r="H5" s="15"/>
      <c r="I5" s="15"/>
      <c r="J5" s="15"/>
      <c r="K5" s="15"/>
      <c r="L5" s="15"/>
    </row>
    <row r="6" spans="1:13" x14ac:dyDescent="0.25">
      <c r="A6" s="122"/>
      <c r="B6" s="15"/>
      <c r="C6" s="15"/>
      <c r="D6" s="15"/>
      <c r="E6" s="15"/>
      <c r="F6" s="15"/>
      <c r="G6" s="15"/>
      <c r="H6" s="15"/>
      <c r="I6" s="15"/>
      <c r="J6" s="15"/>
      <c r="K6" s="15"/>
      <c r="L6" s="15"/>
    </row>
    <row r="7" spans="1:13" x14ac:dyDescent="0.25">
      <c r="A7" s="122"/>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0</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0</v>
      </c>
      <c r="C13" s="37">
        <f>B13-($B$13/COUNTA($C$1:$L$1))</f>
        <v>0</v>
      </c>
      <c r="D13" s="37">
        <f t="shared" ref="D13:L13" si="1">C13-($B$13/COUNTA($C$1:$L$1))</f>
        <v>0</v>
      </c>
      <c r="E13" s="37">
        <f t="shared" si="1"/>
        <v>0</v>
      </c>
      <c r="F13" s="37">
        <f t="shared" si="1"/>
        <v>0</v>
      </c>
      <c r="G13" s="37">
        <f t="shared" si="1"/>
        <v>0</v>
      </c>
      <c r="H13" s="37">
        <f t="shared" si="1"/>
        <v>0</v>
      </c>
      <c r="I13" s="37">
        <f t="shared" si="1"/>
        <v>0</v>
      </c>
      <c r="J13" s="37">
        <f t="shared" si="1"/>
        <v>0</v>
      </c>
      <c r="K13" s="37">
        <f t="shared" si="1"/>
        <v>0</v>
      </c>
      <c r="L13" s="37">
        <f t="shared" si="1"/>
        <v>0</v>
      </c>
    </row>
    <row r="14" spans="1:13" x14ac:dyDescent="0.25">
      <c r="A14" s="40" t="s">
        <v>64</v>
      </c>
      <c r="B14" s="41">
        <f ca="1">OFFSET(Sprint3!$B$12,0,0,1,COUNT(Sprint3!$B$12:$L$12))</f>
        <v>0</v>
      </c>
      <c r="C14" s="41">
        <f ca="1">OFFSET(Sprint3!$B$12,0,0,1,COUNT(Sprint3!$B$12:$L$12))</f>
        <v>0</v>
      </c>
      <c r="D14" s="41">
        <f ca="1">OFFSET(Sprint3!$B$12,0,0,1,COUNT(Sprint3!$B$12:$L$12))</f>
        <v>0</v>
      </c>
      <c r="E14" s="41">
        <f ca="1">OFFSET(Sprint3!$B$12,0,0,1,COUNT(Sprint3!$B$12:$L$12))</f>
        <v>0</v>
      </c>
      <c r="F14" s="41">
        <f ca="1">OFFSET(Sprint3!$B$12,0,0,1,COUNT(Sprint3!$B$12:$L$12))</f>
        <v>0</v>
      </c>
      <c r="G14" s="41">
        <f ca="1">OFFSET(Sprint3!$B$12,0,0,1,COUNT(Sprint3!$B$12:$L$12))</f>
        <v>0</v>
      </c>
      <c r="H14" s="41">
        <f ca="1">OFFSET(Sprint3!$B$12,0,0,1,COUNT(Sprint3!$B$12:$L$12))</f>
        <v>0</v>
      </c>
      <c r="I14" s="41">
        <f ca="1">OFFSET(Sprint3!$B$12,0,0,1,COUNT(Sprint3!$B$12:$L$12))</f>
        <v>0</v>
      </c>
      <c r="J14" s="41">
        <f ca="1">OFFSET(Sprint3!$B$12,0,0,1,COUNT(Sprint3!$B$12:$L$12))</f>
        <v>0</v>
      </c>
      <c r="K14" s="41">
        <f ca="1">OFFSET(Sprint3!$B$12,0,0,1,COUNT(Sprint3!$B$12:$L$12))</f>
        <v>0</v>
      </c>
      <c r="L14" s="41">
        <f ca="1">OFFSET(Sprint3!$B$12,0,0,1,COUNT(Sprint3!$B$12:$L$12))</f>
        <v>0</v>
      </c>
    </row>
    <row r="15" spans="1:13" x14ac:dyDescent="0.25">
      <c r="A15" s="40" t="s">
        <v>65</v>
      </c>
      <c r="B15" s="42" t="e">
        <f ca="1">B14/$B$13</f>
        <v>#DIV/0!</v>
      </c>
      <c r="C15" s="42" t="e">
        <f ca="1">100%-(C14/$B$13)</f>
        <v>#DIV/0!</v>
      </c>
      <c r="D15" s="42" t="e">
        <f t="shared" ref="D15:L15" ca="1" si="2">100%-(D14/$B$13)</f>
        <v>#DIV/0!</v>
      </c>
      <c r="E15" s="42" t="e">
        <f t="shared" ca="1" si="2"/>
        <v>#DIV/0!</v>
      </c>
      <c r="F15" s="42" t="e">
        <f t="shared" ca="1" si="2"/>
        <v>#DIV/0!</v>
      </c>
      <c r="G15" s="42" t="e">
        <f t="shared" ca="1" si="2"/>
        <v>#DIV/0!</v>
      </c>
      <c r="H15" s="42" t="e">
        <f t="shared" ca="1" si="2"/>
        <v>#DIV/0!</v>
      </c>
      <c r="I15" s="42" t="e">
        <f t="shared" ca="1" si="2"/>
        <v>#DIV/0!</v>
      </c>
      <c r="J15" s="42" t="e">
        <f t="shared" ca="1" si="2"/>
        <v>#DIV/0!</v>
      </c>
      <c r="K15" s="42" t="e">
        <f t="shared" ca="1" si="2"/>
        <v>#DIV/0!</v>
      </c>
      <c r="L15" s="42" t="e">
        <f t="shared" ca="1" si="2"/>
        <v>#DIV/0!</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Equipe</vt:lpstr>
      <vt:lpstr>Backlog Produto</vt:lpstr>
      <vt:lpstr>Planejamento</vt:lpstr>
      <vt:lpstr>Entregas</vt:lpstr>
      <vt:lpstr>Riscos</vt:lpstr>
      <vt:lpstr>Mudanças</vt:lpstr>
      <vt:lpstr>Sprint1</vt:lpstr>
      <vt:lpstr>Sprint2</vt:lpstr>
      <vt:lpstr>Sprint3</vt:lpstr>
      <vt:lpstr>Sprint4</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Rodriegues</dc:creator>
  <cp:lastModifiedBy>Felipe Rodriegues</cp:lastModifiedBy>
  <dcterms:created xsi:type="dcterms:W3CDTF">2010-08-26T13:25:48Z</dcterms:created>
  <dcterms:modified xsi:type="dcterms:W3CDTF">2020-12-27T17:57:33Z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