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 tabRatio="616"/>
  </bookViews>
  <sheets>
    <sheet name="Comparações" sheetId="30" r:id="rId1"/>
    <sheet name="E - Frutas vermelhas" sheetId="12" r:id="rId2"/>
    <sheet name="A - %Nutella" sheetId="25" r:id="rId3"/>
    <sheet name="A - Churros" sheetId="8" r:id="rId4"/>
    <sheet name="A% - Nozes com doce de leite" sheetId="23" r:id="rId5"/>
    <sheet name="A - Doce de leite" sheetId="11" r:id="rId6"/>
    <sheet name="A - Choc branco" sheetId="28" r:id="rId7"/>
    <sheet name="D - Damasco" sheetId="10" r:id="rId8"/>
    <sheet name="D - Limão" sheetId="15" r:id="rId9"/>
    <sheet name="D - Maracujá" sheetId="16" r:id="rId10"/>
    <sheet name="C - Beijinho" sheetId="1" r:id="rId11"/>
    <sheet name="C%- Nozes com brigadeiro branco" sheetId="22" r:id="rId12"/>
    <sheet name="B - Café" sheetId="4" r:id="rId13"/>
    <sheet name="B - Cereja" sheetId="6" r:id="rId14"/>
    <sheet name="B - Negresco" sheetId="21" r:id="rId15"/>
    <sheet name="B - Kitkat" sheetId="13" r:id="rId16"/>
    <sheet name="B - Confetti" sheetId="9" r:id="rId17"/>
    <sheet name="%B - Leite ninho com nutella" sheetId="14" r:id="rId18"/>
    <sheet name="%B - Nozes com chocolate" sheetId="24" r:id="rId19"/>
    <sheet name="B - Brigadeiro" sheetId="2" r:id="rId20"/>
    <sheet name="%B - Paçoquinha" sheetId="26" r:id="rId21"/>
    <sheet name="Média" sheetId="29" r:id="rId2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K17" i="26" l="1"/>
  <c r="K19" i="24"/>
  <c r="K18" i="22"/>
  <c r="K18" i="21"/>
  <c r="K19" i="16"/>
  <c r="K18" i="15"/>
  <c r="K18" i="14"/>
  <c r="K19" i="13"/>
  <c r="K18" i="10"/>
  <c r="K19" i="9"/>
  <c r="K18" i="6"/>
  <c r="K19" i="4"/>
  <c r="K19" i="2"/>
  <c r="L21" i="1"/>
  <c r="L22" i="24"/>
  <c r="M22" i="24" s="1"/>
  <c r="L20" i="25"/>
  <c r="M20" i="25" s="1"/>
  <c r="L19" i="8"/>
  <c r="M19" i="8" s="1"/>
  <c r="L19" i="23"/>
  <c r="M19" i="23" s="1"/>
  <c r="L19" i="12"/>
  <c r="M19" i="12"/>
  <c r="L19" i="11"/>
  <c r="M19" i="11" s="1"/>
  <c r="L18" i="28"/>
  <c r="M18" i="28" s="1"/>
  <c r="M24" i="1"/>
  <c r="N24" i="1" s="1"/>
  <c r="N26" i="1" s="1"/>
  <c r="M22" i="1"/>
  <c r="N22" i="1" s="1"/>
  <c r="L22" i="2"/>
  <c r="M22" i="2" s="1"/>
  <c r="M24" i="2" s="1"/>
  <c r="L20" i="2"/>
  <c r="M20" i="2" s="1"/>
  <c r="O20" i="2" s="1"/>
  <c r="L22" i="4"/>
  <c r="M22" i="4" s="1"/>
  <c r="M24" i="4" s="1"/>
  <c r="L20" i="4"/>
  <c r="M20" i="4"/>
  <c r="O20" i="4" s="1"/>
  <c r="L21" i="6"/>
  <c r="L19" i="6"/>
  <c r="M19" i="6" s="1"/>
  <c r="M21" i="6"/>
  <c r="M23" i="6" s="1"/>
  <c r="L20" i="9"/>
  <c r="L22" i="9"/>
  <c r="M22" i="9"/>
  <c r="M24" i="9" s="1"/>
  <c r="M20" i="9"/>
  <c r="O20" i="9" s="1"/>
  <c r="L21" i="10"/>
  <c r="M21" i="10" s="1"/>
  <c r="M23" i="10" s="1"/>
  <c r="L19" i="10"/>
  <c r="M19" i="10" s="1"/>
  <c r="O19" i="10" s="1"/>
  <c r="L22" i="13"/>
  <c r="L20" i="13"/>
  <c r="M22" i="13"/>
  <c r="M24" i="13" s="1"/>
  <c r="M20" i="13"/>
  <c r="O20" i="13" s="1"/>
  <c r="L21" i="14"/>
  <c r="M21" i="14" s="1"/>
  <c r="M23" i="14" s="1"/>
  <c r="L19" i="14"/>
  <c r="M19" i="14" s="1"/>
  <c r="O19" i="14" s="1"/>
  <c r="L19" i="15"/>
  <c r="L21" i="15"/>
  <c r="M21" i="15"/>
  <c r="M23" i="15" s="1"/>
  <c r="M19" i="15"/>
  <c r="O19" i="15" s="1"/>
  <c r="L22" i="16"/>
  <c r="L20" i="16"/>
  <c r="M22" i="16"/>
  <c r="M24" i="16" s="1"/>
  <c r="M20" i="16"/>
  <c r="O20" i="16" s="1"/>
  <c r="L19" i="21"/>
  <c r="M19" i="21"/>
  <c r="L21" i="21"/>
  <c r="M21" i="21" s="1"/>
  <c r="M23" i="21" s="1"/>
  <c r="L21" i="22"/>
  <c r="M21" i="22" s="1"/>
  <c r="M23" i="22" s="1"/>
  <c r="L19" i="22"/>
  <c r="M19" i="22" s="1"/>
  <c r="O19" i="22" s="1"/>
  <c r="M20" i="24"/>
  <c r="L20" i="26"/>
  <c r="M20" i="26" s="1"/>
  <c r="M22" i="26" s="1"/>
  <c r="L18" i="26"/>
  <c r="M18" i="26" s="1"/>
  <c r="O18" i="26" s="1"/>
  <c r="O19" i="21" l="1"/>
  <c r="O19" i="6"/>
  <c r="O20" i="24"/>
  <c r="M24" i="24"/>
  <c r="H25" i="1"/>
  <c r="H24" i="1"/>
  <c r="H23" i="1"/>
  <c r="H22" i="1"/>
  <c r="H21" i="1"/>
  <c r="H19" i="1"/>
  <c r="H17" i="1"/>
  <c r="H16" i="1"/>
  <c r="H15" i="1"/>
  <c r="H14" i="1"/>
  <c r="H13" i="1"/>
  <c r="H12" i="1"/>
  <c r="H11" i="1"/>
  <c r="G23" i="2"/>
  <c r="G22" i="2"/>
  <c r="G21" i="2"/>
  <c r="G20" i="2"/>
  <c r="G19" i="2"/>
  <c r="G18" i="2"/>
  <c r="G16" i="2"/>
  <c r="G14" i="2"/>
  <c r="G13" i="2"/>
  <c r="G12" i="2"/>
  <c r="G11" i="2"/>
  <c r="G10" i="2"/>
  <c r="G9" i="2"/>
  <c r="G8" i="2"/>
  <c r="G16" i="28"/>
  <c r="G14" i="28"/>
  <c r="G13" i="28"/>
  <c r="G12" i="28"/>
  <c r="G11" i="28"/>
  <c r="G10" i="28"/>
  <c r="G9" i="28"/>
  <c r="G8" i="28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G18" i="8"/>
  <c r="G8" i="8"/>
  <c r="G9" i="8"/>
  <c r="G10" i="8"/>
  <c r="G11" i="8"/>
  <c r="G12" i="8"/>
  <c r="G13" i="8"/>
  <c r="G14" i="8"/>
  <c r="G16" i="8"/>
  <c r="G23" i="9"/>
  <c r="G22" i="9"/>
  <c r="G21" i="9"/>
  <c r="G20" i="9"/>
  <c r="G19" i="9"/>
  <c r="G18" i="9"/>
  <c r="G16" i="9"/>
  <c r="G14" i="9"/>
  <c r="G13" i="9"/>
  <c r="G12" i="9"/>
  <c r="G11" i="9"/>
  <c r="G10" i="9"/>
  <c r="G9" i="9"/>
  <c r="G8" i="9"/>
  <c r="G22" i="10"/>
  <c r="G21" i="10"/>
  <c r="G20" i="10"/>
  <c r="G19" i="10"/>
  <c r="G18" i="10"/>
  <c r="G16" i="10"/>
  <c r="G14" i="10"/>
  <c r="G13" i="10"/>
  <c r="G12" i="10"/>
  <c r="G11" i="10"/>
  <c r="G10" i="10"/>
  <c r="G9" i="10"/>
  <c r="G8" i="10"/>
  <c r="G18" i="11"/>
  <c r="G16" i="11"/>
  <c r="G14" i="11"/>
  <c r="G13" i="11"/>
  <c r="G12" i="11"/>
  <c r="G11" i="11"/>
  <c r="G10" i="11"/>
  <c r="G9" i="11"/>
  <c r="G8" i="11"/>
  <c r="G21" i="12"/>
  <c r="G20" i="12"/>
  <c r="G19" i="12"/>
  <c r="G18" i="12"/>
  <c r="G16" i="12"/>
  <c r="G14" i="12"/>
  <c r="G13" i="12"/>
  <c r="G12" i="12"/>
  <c r="G11" i="12"/>
  <c r="G10" i="12"/>
  <c r="G9" i="12"/>
  <c r="G8" i="12"/>
  <c r="G24" i="13"/>
  <c r="I24" i="13" s="1"/>
  <c r="G23" i="13"/>
  <c r="I23" i="13" s="1"/>
  <c r="G22" i="13"/>
  <c r="I22" i="13" s="1"/>
  <c r="G21" i="13"/>
  <c r="I21" i="13" s="1"/>
  <c r="G20" i="13"/>
  <c r="I20" i="13" s="1"/>
  <c r="G19" i="13"/>
  <c r="I19" i="13" s="1"/>
  <c r="G18" i="13"/>
  <c r="I18" i="13" s="1"/>
  <c r="G17" i="13"/>
  <c r="G16" i="13"/>
  <c r="G14" i="13"/>
  <c r="G13" i="13"/>
  <c r="G12" i="13"/>
  <c r="G11" i="13"/>
  <c r="G10" i="13"/>
  <c r="G9" i="13"/>
  <c r="G8" i="13"/>
  <c r="G23" i="14"/>
  <c r="I23" i="14" s="1"/>
  <c r="G22" i="14"/>
  <c r="I22" i="14" s="1"/>
  <c r="G21" i="14"/>
  <c r="I21" i="14" s="1"/>
  <c r="G20" i="14"/>
  <c r="G19" i="14"/>
  <c r="G18" i="14"/>
  <c r="G17" i="14"/>
  <c r="G16" i="14"/>
  <c r="G14" i="14"/>
  <c r="G13" i="14"/>
  <c r="G12" i="14"/>
  <c r="G11" i="14"/>
  <c r="G10" i="14"/>
  <c r="G9" i="14"/>
  <c r="G8" i="14"/>
  <c r="G21" i="15"/>
  <c r="G20" i="15"/>
  <c r="G19" i="15"/>
  <c r="G18" i="15"/>
  <c r="G17" i="15"/>
  <c r="G16" i="15"/>
  <c r="G14" i="15"/>
  <c r="G13" i="15"/>
  <c r="G12" i="15"/>
  <c r="G11" i="15"/>
  <c r="G10" i="15"/>
  <c r="G9" i="15"/>
  <c r="G8" i="15"/>
  <c r="G48" i="16"/>
  <c r="I48" i="16" s="1"/>
  <c r="G47" i="16"/>
  <c r="I47" i="16" s="1"/>
  <c r="G46" i="16"/>
  <c r="I46" i="16" s="1"/>
  <c r="G45" i="16"/>
  <c r="I45" i="16" s="1"/>
  <c r="G23" i="16"/>
  <c r="I23" i="16" s="1"/>
  <c r="G21" i="16"/>
  <c r="I21" i="16" s="1"/>
  <c r="G20" i="16"/>
  <c r="I20" i="16" s="1"/>
  <c r="G19" i="16"/>
  <c r="I19" i="16" s="1"/>
  <c r="G18" i="16"/>
  <c r="I18" i="16" s="1"/>
  <c r="G17" i="16"/>
  <c r="I17" i="16" s="1"/>
  <c r="G15" i="16"/>
  <c r="I15" i="16" s="1"/>
  <c r="G14" i="16"/>
  <c r="I14" i="16" s="1"/>
  <c r="G13" i="16"/>
  <c r="I13" i="16" s="1"/>
  <c r="G12" i="16"/>
  <c r="I12" i="16" s="1"/>
  <c r="G11" i="16"/>
  <c r="I11" i="16" s="1"/>
  <c r="G10" i="16"/>
  <c r="I10" i="16" s="1"/>
  <c r="G9" i="16"/>
  <c r="I9" i="16" s="1"/>
  <c r="G26" i="21"/>
  <c r="I26" i="21" s="1"/>
  <c r="G25" i="21"/>
  <c r="G24" i="21"/>
  <c r="G23" i="21"/>
  <c r="G22" i="21"/>
  <c r="G20" i="21"/>
  <c r="I20" i="21" s="1"/>
  <c r="G19" i="21"/>
  <c r="I19" i="21" s="1"/>
  <c r="G18" i="21"/>
  <c r="I18" i="21" s="1"/>
  <c r="G17" i="21"/>
  <c r="I17" i="21" s="1"/>
  <c r="G16" i="21"/>
  <c r="I16" i="21" s="1"/>
  <c r="G14" i="21"/>
  <c r="I14" i="21" s="1"/>
  <c r="G13" i="21"/>
  <c r="I13" i="21" s="1"/>
  <c r="G12" i="21"/>
  <c r="I12" i="21" s="1"/>
  <c r="G11" i="21"/>
  <c r="I11" i="21" s="1"/>
  <c r="G10" i="21"/>
  <c r="I10" i="21" s="1"/>
  <c r="G9" i="21"/>
  <c r="I9" i="21" s="1"/>
  <c r="G8" i="21"/>
  <c r="I8" i="21" s="1"/>
  <c r="G22" i="22"/>
  <c r="I22" i="22" s="1"/>
  <c r="G21" i="22"/>
  <c r="G20" i="22"/>
  <c r="G19" i="22"/>
  <c r="G18" i="22"/>
  <c r="G16" i="22"/>
  <c r="G14" i="22"/>
  <c r="G13" i="22"/>
  <c r="G12" i="22"/>
  <c r="G11" i="22"/>
  <c r="G10" i="22"/>
  <c r="G9" i="22"/>
  <c r="G8" i="22"/>
  <c r="G19" i="23"/>
  <c r="G24" i="24"/>
  <c r="G23" i="24"/>
  <c r="G22" i="24"/>
  <c r="G21" i="24"/>
  <c r="G20" i="24"/>
  <c r="G23" i="26"/>
  <c r="I23" i="26" s="1"/>
  <c r="G22" i="26"/>
  <c r="I22" i="26" s="1"/>
  <c r="G21" i="26"/>
  <c r="I21" i="26" s="1"/>
  <c r="G20" i="26"/>
  <c r="I20" i="26" s="1"/>
  <c r="G19" i="26"/>
  <c r="I19" i="26" s="1"/>
  <c r="G18" i="26"/>
  <c r="I18" i="26" s="1"/>
  <c r="I49" i="16" l="1"/>
  <c r="I52" i="16" s="1"/>
  <c r="D55" i="16" s="1"/>
  <c r="G55" i="16" s="1"/>
  <c r="I14" i="28" l="1"/>
  <c r="G22" i="28"/>
  <c r="I22" i="28" s="1"/>
  <c r="G21" i="28"/>
  <c r="I21" i="28" s="1"/>
  <c r="G19" i="28"/>
  <c r="I19" i="28" s="1"/>
  <c r="G18" i="28"/>
  <c r="I18" i="28" s="1"/>
  <c r="I16" i="28"/>
  <c r="I15" i="28"/>
  <c r="I13" i="28"/>
  <c r="I12" i="28"/>
  <c r="I11" i="28"/>
  <c r="I10" i="28"/>
  <c r="I9" i="28"/>
  <c r="I8" i="28"/>
  <c r="I23" i="28" l="1"/>
  <c r="I24" i="28" s="1"/>
  <c r="I26" i="28" s="1"/>
  <c r="D29" i="28" s="1"/>
  <c r="G29" i="28" s="1"/>
  <c r="B24" i="29" l="1"/>
  <c r="J19" i="1"/>
  <c r="J18" i="1"/>
  <c r="J17" i="1"/>
  <c r="J16" i="1"/>
  <c r="J15" i="1"/>
  <c r="J14" i="1"/>
  <c r="J13" i="1"/>
  <c r="J12" i="1"/>
  <c r="J11" i="1"/>
  <c r="I16" i="2" l="1"/>
  <c r="I15" i="2"/>
  <c r="I14" i="2"/>
  <c r="I13" i="2"/>
  <c r="I12" i="2"/>
  <c r="I11" i="2"/>
  <c r="I10" i="2"/>
  <c r="I9" i="2"/>
  <c r="I8" i="2"/>
  <c r="I16" i="4"/>
  <c r="I15" i="4"/>
  <c r="I14" i="4"/>
  <c r="I13" i="4"/>
  <c r="I12" i="4"/>
  <c r="I11" i="4"/>
  <c r="I10" i="4"/>
  <c r="I9" i="4"/>
  <c r="I8" i="4"/>
  <c r="G16" i="6"/>
  <c r="I16" i="6" s="1"/>
  <c r="I15" i="6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I16" i="8"/>
  <c r="I15" i="8"/>
  <c r="I14" i="8"/>
  <c r="I13" i="8"/>
  <c r="I12" i="8"/>
  <c r="I11" i="8"/>
  <c r="I10" i="8"/>
  <c r="I9" i="8"/>
  <c r="I8" i="8"/>
  <c r="I16" i="9"/>
  <c r="I15" i="9"/>
  <c r="I14" i="9"/>
  <c r="I13" i="9"/>
  <c r="I12" i="9"/>
  <c r="I11" i="9"/>
  <c r="I10" i="9"/>
  <c r="I9" i="9"/>
  <c r="I8" i="9"/>
  <c r="I16" i="10"/>
  <c r="I15" i="10"/>
  <c r="I14" i="10"/>
  <c r="I13" i="10"/>
  <c r="I12" i="10"/>
  <c r="I11" i="10"/>
  <c r="I10" i="10"/>
  <c r="I9" i="10"/>
  <c r="I8" i="10"/>
  <c r="I16" i="11"/>
  <c r="I15" i="11"/>
  <c r="I14" i="11"/>
  <c r="I13" i="11"/>
  <c r="I12" i="11"/>
  <c r="I11" i="11"/>
  <c r="I10" i="11"/>
  <c r="I9" i="11"/>
  <c r="I8" i="11"/>
  <c r="I16" i="12"/>
  <c r="I15" i="12"/>
  <c r="I14" i="12"/>
  <c r="I13" i="12"/>
  <c r="I12" i="12"/>
  <c r="I11" i="12"/>
  <c r="I10" i="12"/>
  <c r="I9" i="12"/>
  <c r="I8" i="12"/>
  <c r="I16" i="13"/>
  <c r="I15" i="13"/>
  <c r="I14" i="13"/>
  <c r="I13" i="13"/>
  <c r="I12" i="13"/>
  <c r="I11" i="13"/>
  <c r="I10" i="13"/>
  <c r="I9" i="13"/>
  <c r="I8" i="13"/>
  <c r="I16" i="14"/>
  <c r="I15" i="14"/>
  <c r="I14" i="14"/>
  <c r="I13" i="14"/>
  <c r="I12" i="14"/>
  <c r="I11" i="14"/>
  <c r="I10" i="14"/>
  <c r="I9" i="14"/>
  <c r="I8" i="14"/>
  <c r="I16" i="15"/>
  <c r="I15" i="15"/>
  <c r="I14" i="15"/>
  <c r="I13" i="15"/>
  <c r="I12" i="15"/>
  <c r="I11" i="15"/>
  <c r="I10" i="15"/>
  <c r="I9" i="15"/>
  <c r="I8" i="15"/>
  <c r="I16" i="22"/>
  <c r="I14" i="22"/>
  <c r="I13" i="22"/>
  <c r="I12" i="22"/>
  <c r="I11" i="22"/>
  <c r="I10" i="22"/>
  <c r="I9" i="22"/>
  <c r="I8" i="22"/>
  <c r="G16" i="23"/>
  <c r="I16" i="23" s="1"/>
  <c r="G16" i="24"/>
  <c r="I16" i="24" s="1"/>
  <c r="G14" i="23"/>
  <c r="I14" i="23" s="1"/>
  <c r="G13" i="23"/>
  <c r="I13" i="23" s="1"/>
  <c r="G12" i="23"/>
  <c r="I12" i="23" s="1"/>
  <c r="G11" i="23"/>
  <c r="I11" i="23" s="1"/>
  <c r="G10" i="23"/>
  <c r="I10" i="23" s="1"/>
  <c r="G9" i="23"/>
  <c r="I9" i="23" s="1"/>
  <c r="G8" i="23"/>
  <c r="I8" i="23" s="1"/>
  <c r="G14" i="24"/>
  <c r="I14" i="24" s="1"/>
  <c r="G13" i="24"/>
  <c r="I13" i="24" s="1"/>
  <c r="G12" i="24"/>
  <c r="I12" i="24" s="1"/>
  <c r="G11" i="24"/>
  <c r="I11" i="24" s="1"/>
  <c r="G10" i="24"/>
  <c r="I10" i="24" s="1"/>
  <c r="G9" i="24"/>
  <c r="I9" i="24" s="1"/>
  <c r="G8" i="24"/>
  <c r="I8" i="24" s="1"/>
  <c r="G16" i="25"/>
  <c r="I16" i="25" s="1"/>
  <c r="G14" i="25"/>
  <c r="I14" i="25" s="1"/>
  <c r="G13" i="25"/>
  <c r="I13" i="25" s="1"/>
  <c r="G12" i="25"/>
  <c r="I12" i="25" s="1"/>
  <c r="G11" i="25"/>
  <c r="I11" i="25" s="1"/>
  <c r="G10" i="25"/>
  <c r="I10" i="25" s="1"/>
  <c r="G9" i="25"/>
  <c r="I9" i="25" s="1"/>
  <c r="G8" i="25"/>
  <c r="I8" i="25" s="1"/>
  <c r="G17" i="25"/>
  <c r="I17" i="25" s="1"/>
  <c r="G16" i="26"/>
  <c r="I16" i="26" s="1"/>
  <c r="G17" i="26" l="1"/>
  <c r="I17" i="26" s="1"/>
  <c r="G14" i="26"/>
  <c r="I14" i="26" s="1"/>
  <c r="G13" i="26"/>
  <c r="I13" i="26" s="1"/>
  <c r="G12" i="26"/>
  <c r="I12" i="26" s="1"/>
  <c r="G11" i="26"/>
  <c r="I11" i="26" s="1"/>
  <c r="G10" i="26"/>
  <c r="I10" i="26" s="1"/>
  <c r="G9" i="26"/>
  <c r="I9" i="26" s="1"/>
  <c r="G8" i="26"/>
  <c r="I8" i="26" s="1"/>
  <c r="G18" i="25"/>
  <c r="I18" i="25" s="1"/>
  <c r="G19" i="25"/>
  <c r="I19" i="25" s="1"/>
  <c r="G21" i="25"/>
  <c r="G20" i="25"/>
  <c r="I20" i="25" s="1"/>
  <c r="I19" i="24"/>
  <c r="I24" i="24"/>
  <c r="I23" i="24"/>
  <c r="I22" i="24"/>
  <c r="I21" i="24"/>
  <c r="I20" i="24"/>
  <c r="G25" i="24"/>
  <c r="I25" i="24" s="1"/>
  <c r="G18" i="24"/>
  <c r="I18" i="24" s="1"/>
  <c r="G26" i="24"/>
  <c r="I19" i="23"/>
  <c r="G20" i="23"/>
  <c r="I20" i="23" s="1"/>
  <c r="G18" i="23"/>
  <c r="I18" i="23" s="1"/>
  <c r="I21" i="22"/>
  <c r="I20" i="22"/>
  <c r="I19" i="22"/>
  <c r="I18" i="22"/>
  <c r="G17" i="22"/>
  <c r="I17" i="22" s="1"/>
  <c r="I25" i="21"/>
  <c r="I24" i="21"/>
  <c r="I23" i="21"/>
  <c r="I22" i="21"/>
  <c r="G27" i="21"/>
  <c r="I23" i="9"/>
  <c r="G23" i="6"/>
  <c r="I23" i="6" s="1"/>
  <c r="I23" i="23" l="1"/>
  <c r="I24" i="23" s="1"/>
  <c r="I26" i="23" s="1"/>
  <c r="B7" i="29" s="1"/>
  <c r="I29" i="21"/>
  <c r="I30" i="21" s="1"/>
  <c r="I32" i="21" s="1"/>
  <c r="B9" i="29" s="1"/>
  <c r="I25" i="26"/>
  <c r="I26" i="26" s="1"/>
  <c r="I28" i="26" s="1"/>
  <c r="B4" i="29" s="1"/>
  <c r="I24" i="25"/>
  <c r="I27" i="25" s="1"/>
  <c r="B5" i="29" s="1"/>
  <c r="I29" i="24"/>
  <c r="I30" i="24" s="1"/>
  <c r="I32" i="24" s="1"/>
  <c r="B6" i="29" s="1"/>
  <c r="I25" i="22"/>
  <c r="I26" i="22" s="1"/>
  <c r="I28" i="22" s="1"/>
  <c r="B8" i="29" s="1"/>
  <c r="I27" i="16"/>
  <c r="I28" i="16" s="1"/>
  <c r="I30" i="16" s="1"/>
  <c r="B10" i="29" s="1"/>
  <c r="I21" i="15"/>
  <c r="G22" i="15"/>
  <c r="I22" i="15" s="1"/>
  <c r="I20" i="15"/>
  <c r="I19" i="15"/>
  <c r="I18" i="15"/>
  <c r="I17" i="15"/>
  <c r="I20" i="14"/>
  <c r="G24" i="14"/>
  <c r="I24" i="14" s="1"/>
  <c r="I19" i="14"/>
  <c r="I18" i="14"/>
  <c r="G26" i="13"/>
  <c r="I26" i="13" s="1"/>
  <c r="G25" i="13"/>
  <c r="I25" i="13" s="1"/>
  <c r="I20" i="12"/>
  <c r="G23" i="12"/>
  <c r="I23" i="12" s="1"/>
  <c r="G22" i="12"/>
  <c r="I22" i="12" s="1"/>
  <c r="I21" i="12"/>
  <c r="I19" i="12"/>
  <c r="I18" i="12"/>
  <c r="G22" i="11"/>
  <c r="I22" i="11" s="1"/>
  <c r="G21" i="11"/>
  <c r="I21" i="11" s="1"/>
  <c r="G20" i="11"/>
  <c r="I20" i="11" s="1"/>
  <c r="I18" i="11"/>
  <c r="G17" i="11"/>
  <c r="I17" i="11" s="1"/>
  <c r="I21" i="10"/>
  <c r="G24" i="10"/>
  <c r="I24" i="10" s="1"/>
  <c r="G23" i="10"/>
  <c r="I23" i="10" s="1"/>
  <c r="I22" i="10"/>
  <c r="I20" i="10"/>
  <c r="I19" i="10"/>
  <c r="I18" i="10"/>
  <c r="G17" i="10"/>
  <c r="I17" i="10" s="1"/>
  <c r="G26" i="9"/>
  <c r="I26" i="9" s="1"/>
  <c r="G25" i="9"/>
  <c r="I25" i="9" s="1"/>
  <c r="G24" i="9"/>
  <c r="I24" i="9" s="1"/>
  <c r="I22" i="9"/>
  <c r="I21" i="9"/>
  <c r="I20" i="9"/>
  <c r="I19" i="9"/>
  <c r="I18" i="9"/>
  <c r="G17" i="9"/>
  <c r="I17" i="9" s="1"/>
  <c r="G19" i="8"/>
  <c r="I19" i="8" s="1"/>
  <c r="G22" i="8"/>
  <c r="I22" i="8" s="1"/>
  <c r="G21" i="8"/>
  <c r="I21" i="8" s="1"/>
  <c r="G20" i="8"/>
  <c r="I20" i="8" s="1"/>
  <c r="I18" i="8"/>
  <c r="G26" i="6"/>
  <c r="I26" i="6" s="1"/>
  <c r="G25" i="6"/>
  <c r="I25" i="6" s="1"/>
  <c r="G24" i="6"/>
  <c r="I24" i="6" s="1"/>
  <c r="G22" i="6"/>
  <c r="I22" i="6" s="1"/>
  <c r="G21" i="6"/>
  <c r="I21" i="6" s="1"/>
  <c r="G20" i="6"/>
  <c r="I20" i="6" s="1"/>
  <c r="G19" i="6"/>
  <c r="I19" i="6" s="1"/>
  <c r="G18" i="6"/>
  <c r="I18" i="6" s="1"/>
  <c r="G17" i="6"/>
  <c r="I17" i="6" s="1"/>
  <c r="I19" i="2"/>
  <c r="G26" i="4"/>
  <c r="I26" i="4" s="1"/>
  <c r="G25" i="4"/>
  <c r="I25" i="4" s="1"/>
  <c r="I23" i="4"/>
  <c r="I22" i="4"/>
  <c r="I21" i="4"/>
  <c r="I20" i="4"/>
  <c r="I19" i="4"/>
  <c r="I18" i="4"/>
  <c r="I22" i="2"/>
  <c r="I21" i="2"/>
  <c r="G26" i="2"/>
  <c r="I26" i="2" s="1"/>
  <c r="G25" i="2"/>
  <c r="I25" i="2" s="1"/>
  <c r="G24" i="2"/>
  <c r="I24" i="2" s="1"/>
  <c r="I23" i="2"/>
  <c r="I20" i="2"/>
  <c r="I18" i="2"/>
  <c r="D31" i="26" l="1"/>
  <c r="G31" i="26" s="1"/>
  <c r="D30" i="25"/>
  <c r="G30" i="25" s="1"/>
  <c r="D35" i="24"/>
  <c r="G35" i="24" s="1"/>
  <c r="D29" i="23"/>
  <c r="G29" i="23" s="1"/>
  <c r="D31" i="22"/>
  <c r="G31" i="22" s="1"/>
  <c r="D36" i="21"/>
  <c r="G36" i="21" s="1"/>
  <c r="D33" i="16"/>
  <c r="G33" i="16" s="1"/>
  <c r="I23" i="15"/>
  <c r="I24" i="15" s="1"/>
  <c r="I26" i="15" s="1"/>
  <c r="I25" i="14"/>
  <c r="I27" i="13"/>
  <c r="I28" i="13" s="1"/>
  <c r="I30" i="13" s="1"/>
  <c r="I24" i="12"/>
  <c r="I25" i="12" s="1"/>
  <c r="I27" i="12" s="1"/>
  <c r="I23" i="11"/>
  <c r="I24" i="11" s="1"/>
  <c r="I26" i="11" s="1"/>
  <c r="B18" i="29" s="1"/>
  <c r="I25" i="10"/>
  <c r="I26" i="10" s="1"/>
  <c r="I28" i="10" s="1"/>
  <c r="B19" i="29" s="1"/>
  <c r="I27" i="9"/>
  <c r="I28" i="9" s="1"/>
  <c r="I30" i="9" s="1"/>
  <c r="B20" i="29" s="1"/>
  <c r="I23" i="8"/>
  <c r="I24" i="8" s="1"/>
  <c r="I26" i="8" s="1"/>
  <c r="B21" i="29" s="1"/>
  <c r="I27" i="6"/>
  <c r="I28" i="6" s="1"/>
  <c r="I30" i="6" s="1"/>
  <c r="B22" i="29" s="1"/>
  <c r="I27" i="4"/>
  <c r="I28" i="4" s="1"/>
  <c r="I30" i="4" s="1"/>
  <c r="B23" i="29" s="1"/>
  <c r="I27" i="2"/>
  <c r="J24" i="1"/>
  <c r="J25" i="1"/>
  <c r="H26" i="1"/>
  <c r="J26" i="1" s="1"/>
  <c r="H27" i="1"/>
  <c r="J27" i="1" s="1"/>
  <c r="J23" i="1"/>
  <c r="J22" i="1"/>
  <c r="B17" i="29" l="1"/>
  <c r="B16" i="29"/>
  <c r="I28" i="2"/>
  <c r="I30" i="2" s="1"/>
  <c r="B25" i="29" s="1"/>
  <c r="B15" i="29"/>
  <c r="B14" i="29"/>
  <c r="I26" i="14"/>
  <c r="I28" i="14" s="1"/>
  <c r="B13" i="29" s="1"/>
  <c r="B12" i="29"/>
  <c r="B11" i="29"/>
  <c r="D29" i="15"/>
  <c r="G29" i="15" s="1"/>
  <c r="D33" i="13"/>
  <c r="G33" i="13" s="1"/>
  <c r="D30" i="12"/>
  <c r="G30" i="12" s="1"/>
  <c r="D29" i="11"/>
  <c r="G29" i="11" s="1"/>
  <c r="D31" i="10"/>
  <c r="G31" i="10" s="1"/>
  <c r="D33" i="9"/>
  <c r="G33" i="9" s="1"/>
  <c r="D29" i="8"/>
  <c r="G29" i="8" s="1"/>
  <c r="D33" i="6"/>
  <c r="G33" i="6" s="1"/>
  <c r="D33" i="4"/>
  <c r="G33" i="4" s="1"/>
  <c r="J21" i="1"/>
  <c r="D33" i="2" l="1"/>
  <c r="G33" i="2" s="1"/>
  <c r="D31" i="14"/>
  <c r="G31" i="14" s="1"/>
  <c r="J28" i="1"/>
  <c r="J29" i="1" l="1"/>
  <c r="J31" i="1" s="1"/>
  <c r="B26" i="29" s="1"/>
  <c r="B28" i="29" s="1"/>
  <c r="B29" i="29" s="1"/>
  <c r="E34" i="1" l="1"/>
  <c r="H34" i="1" s="1"/>
</calcChain>
</file>

<file path=xl/sharedStrings.xml><?xml version="1.0" encoding="utf-8"?>
<sst xmlns="http://schemas.openxmlformats.org/spreadsheetml/2006/main" count="1161" uniqueCount="122">
  <si>
    <t>A - carboidrato e gordura</t>
  </si>
  <si>
    <t>B - Craboidratos</t>
  </si>
  <si>
    <t>D - Carboidrado porém frutas</t>
  </si>
  <si>
    <t>Ficha Técnica de Produção e                             Custos de Alimentos e Bebidas</t>
  </si>
  <si>
    <t>FORA DO CARDAPIO</t>
  </si>
  <si>
    <t>Preparação - Donuts de nutella</t>
  </si>
  <si>
    <t xml:space="preserve">Edição  </t>
  </si>
  <si>
    <t>Tipo de Serviço -</t>
  </si>
  <si>
    <t>empratado</t>
  </si>
  <si>
    <t>Centro de Custo</t>
  </si>
  <si>
    <t>Conteúdo Nutricional</t>
  </si>
  <si>
    <t>Ingredientes</t>
  </si>
  <si>
    <t>Un.Med</t>
  </si>
  <si>
    <t>Quant.</t>
  </si>
  <si>
    <t>Fator Corr.</t>
  </si>
  <si>
    <t>Quant.Br</t>
  </si>
  <si>
    <t>Custo Unitario</t>
  </si>
  <si>
    <t>Custo Total</t>
  </si>
  <si>
    <t>Ovo</t>
  </si>
  <si>
    <t>unidade</t>
  </si>
  <si>
    <t>Farinha</t>
  </si>
  <si>
    <t>quilogramas</t>
  </si>
  <si>
    <t>Açúcar</t>
  </si>
  <si>
    <t>Essência de baunilha</t>
  </si>
  <si>
    <t>litro</t>
  </si>
  <si>
    <t>Manteiga</t>
  </si>
  <si>
    <t>Leite morno</t>
  </si>
  <si>
    <t>Fermento biológico</t>
  </si>
  <si>
    <t>Óleo para fritar</t>
  </si>
  <si>
    <t>nutella</t>
  </si>
  <si>
    <t>kg</t>
  </si>
  <si>
    <t>g</t>
  </si>
  <si>
    <t>Azul</t>
  </si>
  <si>
    <t>Total de Ingredientes S/ Impostos</t>
  </si>
  <si>
    <t>Total</t>
  </si>
  <si>
    <t xml:space="preserve">Número de porções:    </t>
  </si>
  <si>
    <t>Custo por porção</t>
  </si>
  <si>
    <r>
      <t xml:space="preserve">TMP </t>
    </r>
    <r>
      <rPr>
        <sz val="10"/>
        <rFont val="Arial"/>
        <family val="2"/>
      </rPr>
      <t>(Tempo Médio de Preparo:</t>
    </r>
  </si>
  <si>
    <t>45min</t>
  </si>
  <si>
    <r>
      <t>GDP</t>
    </r>
    <r>
      <rPr>
        <sz val="10"/>
        <rFont val="Arial"/>
        <family val="2"/>
      </rPr>
      <t xml:space="preserve"> (Grau de Dificuldade de Preparo:</t>
    </r>
  </si>
  <si>
    <r>
      <t xml:space="preserve">PV  </t>
    </r>
    <r>
      <rPr>
        <sz val="10"/>
        <rFont val="Arial"/>
        <family val="2"/>
      </rPr>
      <t>(Preço de Venda)</t>
    </r>
  </si>
  <si>
    <r>
      <rPr>
        <b/>
        <sz val="10"/>
        <rFont val="Arial"/>
        <family val="2"/>
      </rPr>
      <t>VR</t>
    </r>
    <r>
      <rPr>
        <sz val="10"/>
        <rFont val="Arial"/>
        <family val="2"/>
      </rPr>
      <t xml:space="preserve"> (Venda Real)</t>
    </r>
  </si>
  <si>
    <t>Elaborada por:</t>
  </si>
  <si>
    <t>Isabela</t>
  </si>
  <si>
    <t>Preparação - Donuts de churros</t>
  </si>
  <si>
    <t>56g de massa crua</t>
  </si>
  <si>
    <t>44g de massa assada</t>
  </si>
  <si>
    <t>ovo</t>
  </si>
  <si>
    <t>farinha (Anaconda)</t>
  </si>
  <si>
    <t>açúcar cristal (União)</t>
  </si>
  <si>
    <t>essência de baunilha (Cepêra)</t>
  </si>
  <si>
    <t>Manteiga sem sal (Aviação)</t>
  </si>
  <si>
    <t>Leite morno semi desnatado (Piracanjuba)</t>
  </si>
  <si>
    <t>Fermento biológico seco (Dr. Oatker)</t>
  </si>
  <si>
    <t>óleo de girassol (Liza)</t>
  </si>
  <si>
    <t>doce de leite (Aviação)</t>
  </si>
  <si>
    <t>canela em pó</t>
  </si>
  <si>
    <t>Preparação - Donuts de nozes com brigadeiro branco</t>
  </si>
  <si>
    <t>nozes</t>
  </si>
  <si>
    <t>Preparação - Donuts de frutas vermelhas</t>
  </si>
  <si>
    <t>cream cheese light (Philadelphia)</t>
  </si>
  <si>
    <t>geleia framboesa (Dana)</t>
  </si>
  <si>
    <t>Preparação - Donuts de doce de leite</t>
  </si>
  <si>
    <t>Preparação - Donuts de café com chocolate</t>
  </si>
  <si>
    <t>chocolate branco (Genuine)</t>
  </si>
  <si>
    <t>corante rosa (Mix)</t>
  </si>
  <si>
    <t>Preparação - Donuts de beijinho</t>
  </si>
  <si>
    <t>leite condensado (Piracanjuba)</t>
  </si>
  <si>
    <t>manteiga (Aviação sem sal)</t>
  </si>
  <si>
    <t>Verde (leite c. significativo)</t>
  </si>
  <si>
    <t>leite em pó (Ninho)</t>
  </si>
  <si>
    <t>côco ralado (Sococo)</t>
  </si>
  <si>
    <t>Variável Amarela (sabor)</t>
  </si>
  <si>
    <t>glucose (Arcolor)</t>
  </si>
  <si>
    <t>Variação sabor + Leite condensado</t>
  </si>
  <si>
    <t>Preparação - Donuts de brigadeiro tradicional</t>
  </si>
  <si>
    <t>achocolatado (Nescau)</t>
  </si>
  <si>
    <t>chocolate em barra (meio amargo Nestlé)</t>
  </si>
  <si>
    <t>confeito (choco power ball Malavério)</t>
  </si>
  <si>
    <t>café solúvel (Melita)</t>
  </si>
  <si>
    <t>FORA DO CAARDAPIO</t>
  </si>
  <si>
    <t>Preparação - Donuts de cereja</t>
  </si>
  <si>
    <t>leite condensado</t>
  </si>
  <si>
    <t>(se esse estiver acima, azul é diferente de amarelo +verde)</t>
  </si>
  <si>
    <t>manteiga</t>
  </si>
  <si>
    <t>chocolate em barra</t>
  </si>
  <si>
    <t>cereja</t>
  </si>
  <si>
    <t>confeitos</t>
  </si>
  <si>
    <t>glucose</t>
  </si>
  <si>
    <t>Preparação - Donuts de confetti</t>
  </si>
  <si>
    <t>confetti (disquetti - Dori)</t>
  </si>
  <si>
    <t>Preparação - Donuts de damasco</t>
  </si>
  <si>
    <t>damasco</t>
  </si>
  <si>
    <t>Preparação - Donuts de kitkat</t>
  </si>
  <si>
    <t>kitkat</t>
  </si>
  <si>
    <t>Preparação - Donuts de leite ninho com nutella</t>
  </si>
  <si>
    <t>Preparação - Donuts Limão</t>
  </si>
  <si>
    <t>raspas de limão taiti</t>
  </si>
  <si>
    <t>Preparação - Donuts de maracujá</t>
  </si>
  <si>
    <t>geleia de maracujá</t>
  </si>
  <si>
    <t>Preparação - Geleia de maracujá</t>
  </si>
  <si>
    <t>maracujá</t>
  </si>
  <si>
    <t>açúcar (União)</t>
  </si>
  <si>
    <t>concentrado de maracujá (Maguary)</t>
  </si>
  <si>
    <t>Preparação - Donuts de negresco</t>
  </si>
  <si>
    <t>negresco</t>
  </si>
  <si>
    <t>Preparação - Donuts de nozes com chocolate</t>
  </si>
  <si>
    <t>Preparação - Donuts de paçoquinha</t>
  </si>
  <si>
    <t>paçoquinha (Santa Helena)</t>
  </si>
  <si>
    <t>Média de preços</t>
  </si>
  <si>
    <t>Preço de venda</t>
  </si>
  <si>
    <t>Custo embalagens</t>
  </si>
  <si>
    <t>E - Carboidrato e gordura porém fruta</t>
  </si>
  <si>
    <t>C - gordura</t>
  </si>
  <si>
    <t>% - Nutella</t>
  </si>
  <si>
    <t>% - Nozes com doce de leite</t>
  </si>
  <si>
    <t>% - nozes com brigadiero branco</t>
  </si>
  <si>
    <t>% - Leite ninho com nutella</t>
  </si>
  <si>
    <t>% - Nozes com chocolate</t>
  </si>
  <si>
    <t>% - Paçoquinha</t>
  </si>
  <si>
    <t>2 - com alergenico (11) de 20</t>
  </si>
  <si>
    <t>1 - sem alergenico (5) 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</si>
</sst>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  <numFmt numFmtId="164" formatCode="_(* #,##0.000_);_(* \(#,##0.000\);_(* &quot;-&quot;??_);_(@_)"/>
    <numFmt numFmtId="165" formatCode="_(* #,##0.000000_);_(* \(#,##0.000000\);_(* &quot;-&quot;??_);_(@_)"/>
    <numFmt numFmtId="166" formatCode="_(* #,##0.00_);_(* \(#,##0.00\);_(* &quot;-&quot;??_);_(@_)"/>
    <numFmt numFmtId="167" formatCode="_-* #,##0.000_-;\-* #,##0.000_-;_-* &quot;-&quot;?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1"/>
      <color rgb="FFFF0000"/>
      <name val="Calibri"/>
      <family val="2"/>
      <scheme val="minor"/>
    </font>
    <font>
      <b/>
      <sz val="22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1" xfId="0" applyBorder="1"/>
    <xf numFmtId="0" fontId="0" fillId="0" borderId="4" xfId="0" applyBorder="1"/>
    <xf numFmtId="0" fontId="4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1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0" fillId="0" borderId="7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1" applyNumberFormat="1" applyFont="1" applyBorder="1" applyAlignment="1">
      <alignment horizontal="left"/>
    </xf>
    <xf numFmtId="164" fontId="0" fillId="0" borderId="17" xfId="1" applyNumberFormat="1" applyFont="1" applyBorder="1" applyAlignment="1">
      <alignment horizontal="left"/>
    </xf>
    <xf numFmtId="43" fontId="0" fillId="0" borderId="17" xfId="1" applyFont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10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left"/>
    </xf>
    <xf numFmtId="164" fontId="0" fillId="0" borderId="9" xfId="1" applyNumberFormat="1" applyFont="1" applyBorder="1" applyAlignment="1">
      <alignment horizontal="left"/>
    </xf>
    <xf numFmtId="43" fontId="0" fillId="0" borderId="9" xfId="1" applyFont="1" applyBorder="1" applyAlignment="1">
      <alignment horizontal="center"/>
    </xf>
    <xf numFmtId="166" fontId="0" fillId="0" borderId="20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43" fontId="0" fillId="0" borderId="9" xfId="1" applyFont="1" applyBorder="1" applyAlignment="1">
      <alignment horizontal="right"/>
    </xf>
    <xf numFmtId="166" fontId="0" fillId="0" borderId="0" xfId="0" applyNumberFormat="1"/>
    <xf numFmtId="0" fontId="7" fillId="0" borderId="21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3" fillId="0" borderId="9" xfId="0" applyFont="1" applyBorder="1" applyAlignment="1">
      <alignment horizontal="left"/>
    </xf>
    <xf numFmtId="0" fontId="7" fillId="0" borderId="21" xfId="0" applyFont="1" applyBorder="1"/>
    <xf numFmtId="166" fontId="0" fillId="0" borderId="11" xfId="0" applyNumberFormat="1" applyBorder="1" applyAlignment="1">
      <alignment horizontal="center"/>
    </xf>
    <xf numFmtId="4" fontId="0" fillId="0" borderId="11" xfId="0" applyNumberFormat="1" applyBorder="1" applyAlignment="1">
      <alignment horizontal="right"/>
    </xf>
    <xf numFmtId="0" fontId="7" fillId="0" borderId="21" xfId="0" applyFon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0" fontId="7" fillId="0" borderId="6" xfId="0" applyFont="1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11" xfId="0" applyNumberFormat="1" applyBorder="1" applyAlignment="1">
      <alignment horizontal="right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/>
    </xf>
    <xf numFmtId="0" fontId="7" fillId="0" borderId="12" xfId="0" applyFont="1" applyBorder="1"/>
    <xf numFmtId="0" fontId="3" fillId="0" borderId="23" xfId="0" applyFont="1" applyBorder="1" applyAlignment="1">
      <alignment vertical="center"/>
    </xf>
    <xf numFmtId="166" fontId="7" fillId="0" borderId="22" xfId="0" applyNumberFormat="1" applyFont="1" applyBorder="1" applyAlignment="1"/>
    <xf numFmtId="166" fontId="7" fillId="0" borderId="2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3" fillId="0" borderId="11" xfId="0" applyNumberFormat="1" applyFont="1" applyBorder="1" applyAlignment="1">
      <alignment horizontal="left"/>
    </xf>
    <xf numFmtId="4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Fill="1" applyBorder="1" applyAlignment="1">
      <alignment vertical="center"/>
    </xf>
    <xf numFmtId="0" fontId="5" fillId="0" borderId="9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0" fillId="0" borderId="27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17" xfId="1" applyNumberFormat="1" applyFont="1" applyBorder="1" applyAlignment="1">
      <alignment horizontal="center"/>
    </xf>
    <xf numFmtId="0" fontId="0" fillId="3" borderId="0" xfId="0" applyFill="1"/>
    <xf numFmtId="6" fontId="0" fillId="0" borderId="0" xfId="0" applyNumberFormat="1"/>
    <xf numFmtId="8" fontId="0" fillId="0" borderId="0" xfId="0" applyNumberFormat="1"/>
    <xf numFmtId="0" fontId="9" fillId="0" borderId="0" xfId="0" applyFont="1"/>
    <xf numFmtId="0" fontId="9" fillId="0" borderId="1" xfId="0" applyFont="1" applyBorder="1"/>
    <xf numFmtId="0" fontId="9" fillId="0" borderId="6" xfId="0" applyFont="1" applyBorder="1"/>
    <xf numFmtId="0" fontId="9" fillId="0" borderId="10" xfId="0" applyFont="1" applyBorder="1" applyAlignment="1">
      <alignment vertical="center"/>
    </xf>
    <xf numFmtId="0" fontId="12" fillId="0" borderId="11" xfId="0" applyNumberFormat="1" applyFont="1" applyBorder="1" applyAlignment="1">
      <alignment horizontal="left"/>
    </xf>
    <xf numFmtId="0" fontId="9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/>
    </xf>
    <xf numFmtId="0" fontId="9" fillId="0" borderId="7" xfId="0" applyFont="1" applyBorder="1" applyAlignment="1">
      <alignment vertical="center"/>
    </xf>
    <xf numFmtId="0" fontId="9" fillId="0" borderId="12" xfId="0" applyFont="1" applyBorder="1"/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164" fontId="0" fillId="0" borderId="8" xfId="1" applyNumberFormat="1" applyFont="1" applyBorder="1" applyAlignment="1">
      <alignment horizontal="left"/>
    </xf>
    <xf numFmtId="164" fontId="0" fillId="0" borderId="19" xfId="1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7" fillId="0" borderId="6" xfId="0" applyFont="1" applyBorder="1" applyAlignment="1">
      <alignment horizontal="left"/>
    </xf>
    <xf numFmtId="0" fontId="0" fillId="0" borderId="11" xfId="0" applyBorder="1" applyAlignment="1">
      <alignment horizontal="right"/>
    </xf>
    <xf numFmtId="166" fontId="7" fillId="0" borderId="22" xfId="0" applyNumberFormat="1" applyFont="1" applyBorder="1"/>
    <xf numFmtId="0" fontId="0" fillId="3" borderId="9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43" fontId="0" fillId="3" borderId="9" xfId="1" applyFont="1" applyFill="1" applyBorder="1" applyAlignment="1">
      <alignment horizontal="center"/>
    </xf>
    <xf numFmtId="166" fontId="0" fillId="3" borderId="20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left"/>
    </xf>
    <xf numFmtId="164" fontId="0" fillId="3" borderId="19" xfId="1" applyNumberFormat="1" applyFont="1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164" fontId="0" fillId="4" borderId="10" xfId="1" applyNumberFormat="1" applyFont="1" applyFill="1" applyBorder="1" applyAlignment="1">
      <alignment horizontal="center"/>
    </xf>
    <xf numFmtId="164" fontId="0" fillId="4" borderId="9" xfId="1" applyNumberFormat="1" applyFont="1" applyFill="1" applyBorder="1" applyAlignment="1">
      <alignment horizontal="center"/>
    </xf>
    <xf numFmtId="164" fontId="0" fillId="4" borderId="9" xfId="1" applyNumberFormat="1" applyFont="1" applyFill="1" applyBorder="1" applyAlignment="1">
      <alignment horizontal="left"/>
    </xf>
    <xf numFmtId="43" fontId="0" fillId="4" borderId="9" xfId="1" applyFont="1" applyFill="1" applyBorder="1" applyAlignment="1">
      <alignment horizontal="center"/>
    </xf>
    <xf numFmtId="166" fontId="0" fillId="4" borderId="20" xfId="1" applyNumberFormat="1" applyFont="1" applyFill="1" applyBorder="1" applyAlignment="1">
      <alignment horizontal="center"/>
    </xf>
    <xf numFmtId="164" fontId="0" fillId="4" borderId="19" xfId="1" applyNumberFormat="1" applyFont="1" applyFill="1" applyBorder="1" applyAlignment="1">
      <alignment horizontal="left"/>
    </xf>
    <xf numFmtId="164" fontId="0" fillId="4" borderId="10" xfId="1" applyNumberFormat="1" applyFont="1" applyFill="1" applyBorder="1" applyAlignment="1">
      <alignment horizontal="left"/>
    </xf>
    <xf numFmtId="43" fontId="0" fillId="3" borderId="9" xfId="1" applyFont="1" applyFill="1" applyBorder="1" applyAlignment="1">
      <alignment horizontal="right"/>
    </xf>
    <xf numFmtId="164" fontId="0" fillId="3" borderId="10" xfId="1" applyNumberFormat="1" applyFont="1" applyFill="1" applyBorder="1" applyAlignment="1">
      <alignment horizontal="left"/>
    </xf>
    <xf numFmtId="0" fontId="0" fillId="3" borderId="17" xfId="0" applyFill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19" xfId="1" applyNumberFormat="1" applyFont="1" applyFill="1" applyBorder="1" applyAlignment="1">
      <alignment horizontal="left"/>
    </xf>
    <xf numFmtId="164" fontId="0" fillId="5" borderId="9" xfId="1" applyNumberFormat="1" applyFont="1" applyFill="1" applyBorder="1" applyAlignment="1">
      <alignment horizontal="left"/>
    </xf>
    <xf numFmtId="43" fontId="0" fillId="5" borderId="9" xfId="1" applyFont="1" applyFill="1" applyBorder="1" applyAlignment="1">
      <alignment horizontal="center"/>
    </xf>
    <xf numFmtId="166" fontId="0" fillId="5" borderId="2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43" fontId="0" fillId="5" borderId="9" xfId="1" applyFont="1" applyFill="1" applyBorder="1" applyAlignment="1">
      <alignment horizontal="right"/>
    </xf>
    <xf numFmtId="164" fontId="0" fillId="5" borderId="10" xfId="1" applyNumberFormat="1" applyFont="1" applyFill="1" applyBorder="1" applyAlignment="1">
      <alignment horizontal="left"/>
    </xf>
    <xf numFmtId="0" fontId="0" fillId="4" borderId="0" xfId="0" applyFill="1"/>
    <xf numFmtId="167" fontId="0" fillId="0" borderId="0" xfId="0" applyNumberFormat="1"/>
    <xf numFmtId="0" fontId="0" fillId="5" borderId="0" xfId="0" applyFill="1"/>
    <xf numFmtId="167" fontId="0" fillId="5" borderId="0" xfId="0" applyNumberFormat="1" applyFill="1"/>
    <xf numFmtId="167" fontId="0" fillId="4" borderId="0" xfId="0" applyNumberFormat="1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6" fontId="5" fillId="0" borderId="14" xfId="0" applyNumberFormat="1" applyFont="1" applyBorder="1" applyAlignment="1">
      <alignment horizontal="left"/>
    </xf>
    <xf numFmtId="166" fontId="5" fillId="0" borderId="24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11" xfId="0" applyFont="1" applyBorder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962025</xdr:colOff>
      <xdr:row>2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533400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533400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533400</xdr:colOff>
      <xdr:row>2</xdr:row>
      <xdr:rowOff>6260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533400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533400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533400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942975</xdr:colOff>
      <xdr:row>1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143000" cy="8254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942975</xdr:colOff>
      <xdr:row>2</xdr:row>
      <xdr:rowOff>825410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0525"/>
          <a:ext cx="1143000" cy="8254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37</xdr:row>
      <xdr:rowOff>0</xdr:rowOff>
    </xdr:from>
    <xdr:to>
      <xdr:col>2</xdr:col>
      <xdr:colOff>878246</xdr:colOff>
      <xdr:row>37</xdr:row>
      <xdr:rowOff>714376</xdr:rowOff>
    </xdr:to>
    <xdr:pic>
      <xdr:nvPicPr>
        <xdr:cNvPr id="3" name="Imagem 1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7810500"/>
          <a:ext cx="1068746" cy="714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"/>
  <sheetViews>
    <sheetView tabSelected="1" workbookViewId="0">
      <selection activeCell="C12" sqref="C12"/>
    </sheetView>
  </sheetViews>
  <sheetFormatPr defaultRowHeight="15" x14ac:dyDescent="0.25"/>
  <cols>
    <col min="3" max="3" width="34.7109375" bestFit="1" customWidth="1"/>
    <col min="6" max="6" width="34.7109375" bestFit="1" customWidth="1"/>
  </cols>
  <sheetData>
    <row r="2" spans="3:6" x14ac:dyDescent="0.25">
      <c r="C2" t="s">
        <v>121</v>
      </c>
      <c r="F2" t="s">
        <v>120</v>
      </c>
    </row>
    <row r="3" spans="3:6" x14ac:dyDescent="0.25">
      <c r="C3" s="139" t="s">
        <v>0</v>
      </c>
      <c r="F3" s="139" t="s">
        <v>0</v>
      </c>
    </row>
    <row r="4" spans="3:6" x14ac:dyDescent="0.25">
      <c r="C4" s="140" t="s">
        <v>112</v>
      </c>
      <c r="F4" s="140" t="s">
        <v>112</v>
      </c>
    </row>
    <row r="5" spans="3:6" x14ac:dyDescent="0.25">
      <c r="C5" s="70" t="s">
        <v>113</v>
      </c>
      <c r="F5" s="70" t="s">
        <v>113</v>
      </c>
    </row>
    <row r="6" spans="3:6" x14ac:dyDescent="0.25">
      <c r="C6" s="70" t="s">
        <v>2</v>
      </c>
      <c r="F6" s="70" t="s">
        <v>2</v>
      </c>
    </row>
    <row r="7" spans="3:6" x14ac:dyDescent="0.25">
      <c r="C7" s="70" t="s">
        <v>1</v>
      </c>
      <c r="F7" s="70" t="s">
        <v>1</v>
      </c>
    </row>
    <row r="8" spans="3:6" x14ac:dyDescent="0.25">
      <c r="F8" s="70" t="s">
        <v>114</v>
      </c>
    </row>
    <row r="9" spans="3:6" x14ac:dyDescent="0.25">
      <c r="F9" s="70" t="s">
        <v>115</v>
      </c>
    </row>
    <row r="10" spans="3:6" x14ac:dyDescent="0.25">
      <c r="F10" s="70" t="s">
        <v>116</v>
      </c>
    </row>
    <row r="11" spans="3:6" x14ac:dyDescent="0.25">
      <c r="F11" s="70" t="s">
        <v>117</v>
      </c>
    </row>
    <row r="12" spans="3:6" x14ac:dyDescent="0.25">
      <c r="F12" s="70" t="s">
        <v>118</v>
      </c>
    </row>
    <row r="13" spans="3:6" x14ac:dyDescent="0.25">
      <c r="F13" s="70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O55"/>
  <sheetViews>
    <sheetView topLeftCell="A6" workbookViewId="0">
      <selection activeCell="K19" sqref="K19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2" spans="2:9" ht="15.75" thickBot="1" x14ac:dyDescent="0.3"/>
    <row r="3" spans="2:9" ht="68.25" customHeight="1" thickBot="1" x14ac:dyDescent="0.3">
      <c r="B3" s="1"/>
      <c r="C3" s="149" t="s">
        <v>3</v>
      </c>
      <c r="D3" s="149"/>
      <c r="E3" s="149"/>
      <c r="F3" s="149"/>
      <c r="G3" s="149"/>
      <c r="H3" s="150"/>
    </row>
    <row r="4" spans="2:9" ht="18" x14ac:dyDescent="0.25">
      <c r="B4" s="5"/>
      <c r="C4" s="151" t="s">
        <v>98</v>
      </c>
      <c r="D4" s="152"/>
      <c r="E4" s="152"/>
      <c r="F4" s="152"/>
      <c r="G4" s="153"/>
      <c r="H4" s="6" t="s">
        <v>6</v>
      </c>
      <c r="I4" s="55">
        <v>2020</v>
      </c>
    </row>
    <row r="5" spans="2:9" x14ac:dyDescent="0.25">
      <c r="B5" s="5"/>
      <c r="C5" s="6" t="s">
        <v>7</v>
      </c>
      <c r="D5" s="154" t="s">
        <v>8</v>
      </c>
      <c r="E5" s="143"/>
      <c r="F5" s="143"/>
      <c r="G5" s="144"/>
      <c r="H5" s="8" t="s">
        <v>9</v>
      </c>
      <c r="I5" s="9"/>
    </row>
    <row r="6" spans="2:9" x14ac:dyDescent="0.25">
      <c r="B6" s="5"/>
      <c r="C6" s="10" t="s">
        <v>10</v>
      </c>
      <c r="D6" s="155"/>
      <c r="E6" s="155"/>
      <c r="F6" s="155"/>
      <c r="G6" s="155"/>
      <c r="H6" s="155"/>
      <c r="I6" s="156"/>
    </row>
    <row r="7" spans="2:9" ht="15.75" thickBot="1" x14ac:dyDescent="0.3">
      <c r="B7" s="11"/>
      <c r="C7" s="12" t="s">
        <v>11</v>
      </c>
      <c r="D7" s="12" t="s">
        <v>12</v>
      </c>
      <c r="E7" s="12" t="s">
        <v>13</v>
      </c>
      <c r="F7" s="12" t="s">
        <v>14</v>
      </c>
      <c r="G7" s="13" t="s">
        <v>15</v>
      </c>
      <c r="H7" s="12" t="s">
        <v>16</v>
      </c>
      <c r="I7" s="14" t="s">
        <v>17</v>
      </c>
    </row>
    <row r="8" spans="2:9" ht="15.75" thickBot="1" x14ac:dyDescent="0.3">
      <c r="B8" s="64"/>
      <c r="C8" s="65"/>
      <c r="D8" s="65"/>
      <c r="E8" s="66"/>
      <c r="F8" s="66"/>
      <c r="G8" s="67"/>
      <c r="H8" s="65"/>
      <c r="I8" s="68"/>
    </row>
    <row r="9" spans="2:9" x14ac:dyDescent="0.25">
      <c r="B9" s="15"/>
      <c r="C9" s="24" t="s">
        <v>47</v>
      </c>
      <c r="D9" s="127" t="s">
        <v>19</v>
      </c>
      <c r="E9" s="25">
        <v>1</v>
      </c>
      <c r="F9" s="26">
        <v>1.1299999999999999</v>
      </c>
      <c r="G9" s="27">
        <f t="shared" ref="G9:G21" si="0">E9*F9</f>
        <v>1.1299999999999999</v>
      </c>
      <c r="H9" s="28">
        <v>0.6</v>
      </c>
      <c r="I9" s="29">
        <f t="shared" ref="I9:I21" si="1">G9*H9</f>
        <v>0.67799999999999994</v>
      </c>
    </row>
    <row r="10" spans="2:9" x14ac:dyDescent="0.25">
      <c r="B10" s="23">
        <v>1</v>
      </c>
      <c r="C10" s="24" t="s">
        <v>48</v>
      </c>
      <c r="D10" s="127" t="s">
        <v>21</v>
      </c>
      <c r="E10" s="25">
        <v>0.08</v>
      </c>
      <c r="F10" s="26">
        <v>1</v>
      </c>
      <c r="G10" s="27">
        <f t="shared" si="0"/>
        <v>0.08</v>
      </c>
      <c r="H10" s="28">
        <v>2.79</v>
      </c>
      <c r="I10" s="29">
        <f t="shared" si="1"/>
        <v>0.22320000000000001</v>
      </c>
    </row>
    <row r="11" spans="2:9" x14ac:dyDescent="0.25">
      <c r="B11" s="23">
        <v>2</v>
      </c>
      <c r="C11" s="24" t="s">
        <v>49</v>
      </c>
      <c r="D11" s="127" t="s">
        <v>21</v>
      </c>
      <c r="E11" s="25">
        <v>0.106</v>
      </c>
      <c r="F11" s="30">
        <v>1</v>
      </c>
      <c r="G11" s="27">
        <f t="shared" si="0"/>
        <v>0.106</v>
      </c>
      <c r="H11" s="28">
        <v>3.99</v>
      </c>
      <c r="I11" s="29">
        <f t="shared" si="1"/>
        <v>0.42294000000000004</v>
      </c>
    </row>
    <row r="12" spans="2:9" x14ac:dyDescent="0.25">
      <c r="B12" s="23">
        <v>3</v>
      </c>
      <c r="C12" s="24" t="s">
        <v>50</v>
      </c>
      <c r="D12" s="127" t="s">
        <v>24</v>
      </c>
      <c r="E12" s="25">
        <v>0.1</v>
      </c>
      <c r="F12" s="30">
        <v>1</v>
      </c>
      <c r="G12" s="27">
        <f t="shared" si="0"/>
        <v>0.1</v>
      </c>
      <c r="H12" s="33">
        <v>9.2899999999999991</v>
      </c>
      <c r="I12" s="29">
        <f t="shared" si="1"/>
        <v>0.92899999999999994</v>
      </c>
    </row>
    <row r="13" spans="2:9" x14ac:dyDescent="0.25">
      <c r="B13" s="23">
        <v>4</v>
      </c>
      <c r="C13" s="24" t="s">
        <v>51</v>
      </c>
      <c r="D13" s="127" t="s">
        <v>21</v>
      </c>
      <c r="E13" s="25">
        <v>0.05</v>
      </c>
      <c r="F13" s="30">
        <v>1</v>
      </c>
      <c r="G13" s="27">
        <f t="shared" si="0"/>
        <v>0.05</v>
      </c>
      <c r="H13" s="28">
        <v>34.9</v>
      </c>
      <c r="I13" s="29">
        <f t="shared" si="1"/>
        <v>1.7450000000000001</v>
      </c>
    </row>
    <row r="14" spans="2:9" x14ac:dyDescent="0.25">
      <c r="B14" s="23">
        <v>5</v>
      </c>
      <c r="C14" s="24" t="s">
        <v>52</v>
      </c>
      <c r="D14" s="127" t="s">
        <v>24</v>
      </c>
      <c r="E14" s="25">
        <v>0.1</v>
      </c>
      <c r="F14" s="30">
        <v>1</v>
      </c>
      <c r="G14" s="27">
        <f t="shared" si="0"/>
        <v>0.1</v>
      </c>
      <c r="H14" s="28">
        <v>2.29</v>
      </c>
      <c r="I14" s="29">
        <f t="shared" si="1"/>
        <v>0.22900000000000001</v>
      </c>
    </row>
    <row r="15" spans="2:9" x14ac:dyDescent="0.25">
      <c r="B15" s="23">
        <v>6</v>
      </c>
      <c r="C15" s="24" t="s">
        <v>53</v>
      </c>
      <c r="D15" s="127" t="s">
        <v>21</v>
      </c>
      <c r="E15" s="25">
        <v>0.01</v>
      </c>
      <c r="F15" s="30">
        <v>1</v>
      </c>
      <c r="G15" s="27">
        <f t="shared" si="0"/>
        <v>0.01</v>
      </c>
      <c r="H15" s="28">
        <v>23.9</v>
      </c>
      <c r="I15" s="29">
        <f t="shared" si="1"/>
        <v>0.23899999999999999</v>
      </c>
    </row>
    <row r="16" spans="2:9" x14ac:dyDescent="0.25">
      <c r="B16" s="23">
        <v>7</v>
      </c>
      <c r="C16" s="24"/>
      <c r="D16" s="127"/>
      <c r="E16" s="25"/>
      <c r="F16" s="30"/>
      <c r="G16" s="27"/>
      <c r="H16" s="28"/>
      <c r="I16" s="29"/>
    </row>
    <row r="17" spans="2:15" x14ac:dyDescent="0.25">
      <c r="B17" s="23">
        <v>8</v>
      </c>
      <c r="C17" s="24" t="s">
        <v>54</v>
      </c>
      <c r="D17" s="127" t="s">
        <v>24</v>
      </c>
      <c r="E17" s="25">
        <v>0.3</v>
      </c>
      <c r="F17" s="30">
        <v>1</v>
      </c>
      <c r="G17" s="27">
        <f t="shared" si="0"/>
        <v>0.3</v>
      </c>
      <c r="H17" s="28">
        <v>3.6</v>
      </c>
      <c r="I17" s="29">
        <f t="shared" si="1"/>
        <v>1.08</v>
      </c>
    </row>
    <row r="18" spans="2:15" x14ac:dyDescent="0.25">
      <c r="B18" s="23">
        <v>9</v>
      </c>
      <c r="C18" s="24"/>
      <c r="D18" s="127"/>
      <c r="E18" s="25"/>
      <c r="F18" s="30"/>
      <c r="G18" s="27">
        <f t="shared" si="0"/>
        <v>0</v>
      </c>
      <c r="H18" s="28"/>
      <c r="I18" s="29">
        <f t="shared" si="1"/>
        <v>0</v>
      </c>
    </row>
    <row r="19" spans="2:15" x14ac:dyDescent="0.25">
      <c r="B19" s="23">
        <v>10</v>
      </c>
      <c r="C19" s="99" t="s">
        <v>67</v>
      </c>
      <c r="D19" s="100" t="s">
        <v>21</v>
      </c>
      <c r="E19" s="101">
        <v>0.25</v>
      </c>
      <c r="F19" s="106">
        <v>1</v>
      </c>
      <c r="G19" s="103">
        <f t="shared" si="0"/>
        <v>0.25</v>
      </c>
      <c r="H19" s="104">
        <v>12.4</v>
      </c>
      <c r="I19" s="105">
        <f t="shared" si="1"/>
        <v>3.1</v>
      </c>
      <c r="K19" s="125">
        <f>(E19-0.11)*1000</f>
        <v>140</v>
      </c>
      <c r="L19" t="s">
        <v>30</v>
      </c>
      <c r="M19" t="s">
        <v>31</v>
      </c>
      <c r="O19" s="123" t="s">
        <v>34</v>
      </c>
    </row>
    <row r="20" spans="2:15" x14ac:dyDescent="0.25">
      <c r="B20" s="35">
        <v>11</v>
      </c>
      <c r="C20" s="99" t="s">
        <v>68</v>
      </c>
      <c r="D20" s="100" t="s">
        <v>21</v>
      </c>
      <c r="E20" s="101">
        <v>0.01</v>
      </c>
      <c r="F20" s="107">
        <v>1</v>
      </c>
      <c r="G20" s="103">
        <f t="shared" si="0"/>
        <v>0.01</v>
      </c>
      <c r="H20" s="104">
        <v>34.9</v>
      </c>
      <c r="I20" s="105">
        <f t="shared" si="1"/>
        <v>0.34899999999999998</v>
      </c>
      <c r="K20" s="121" t="s">
        <v>69</v>
      </c>
      <c r="L20" s="122">
        <f>SUM(E19+E20+E21)</f>
        <v>0.29000000000000004</v>
      </c>
      <c r="M20" s="122">
        <f>L20*1000</f>
        <v>290.00000000000006</v>
      </c>
      <c r="O20" s="124">
        <f>M20+M22</f>
        <v>350.00000000000006</v>
      </c>
    </row>
    <row r="21" spans="2:15" x14ac:dyDescent="0.25">
      <c r="B21" s="23">
        <v>13</v>
      </c>
      <c r="C21" s="99" t="s">
        <v>73</v>
      </c>
      <c r="D21" s="100" t="s">
        <v>21</v>
      </c>
      <c r="E21" s="101">
        <v>0.03</v>
      </c>
      <c r="F21" s="102">
        <v>1</v>
      </c>
      <c r="G21" s="103">
        <f t="shared" si="0"/>
        <v>0.03</v>
      </c>
      <c r="H21" s="104">
        <v>29.95</v>
      </c>
      <c r="I21" s="105">
        <f t="shared" si="1"/>
        <v>0.89849999999999997</v>
      </c>
    </row>
    <row r="22" spans="2:15" x14ac:dyDescent="0.25">
      <c r="B22" s="23"/>
      <c r="C22" s="24"/>
      <c r="D22" s="127"/>
      <c r="E22" s="25"/>
      <c r="F22" s="30"/>
      <c r="G22" s="27"/>
      <c r="H22" s="28"/>
      <c r="I22" s="29"/>
      <c r="K22" s="70" t="s">
        <v>72</v>
      </c>
      <c r="L22" s="122">
        <f>SUM(E23+E24+E25+E26+E27)</f>
        <v>0.06</v>
      </c>
      <c r="M22" s="122">
        <f>L22*1000</f>
        <v>60</v>
      </c>
    </row>
    <row r="23" spans="2:15" x14ac:dyDescent="0.25">
      <c r="B23" s="23"/>
      <c r="C23" s="91" t="s">
        <v>99</v>
      </c>
      <c r="D23" s="92" t="s">
        <v>21</v>
      </c>
      <c r="E23" s="93">
        <v>0.06</v>
      </c>
      <c r="F23" s="94">
        <v>1</v>
      </c>
      <c r="G23" s="97">
        <f t="shared" ref="G23" si="2">E23*F23</f>
        <v>0.06</v>
      </c>
      <c r="H23" s="95">
        <v>41.16</v>
      </c>
      <c r="I23" s="96">
        <f t="shared" ref="I23" si="3">G23*H23</f>
        <v>2.4695999999999998</v>
      </c>
    </row>
    <row r="24" spans="2:15" x14ac:dyDescent="0.25">
      <c r="B24" s="23"/>
      <c r="C24" s="24"/>
      <c r="D24" s="127"/>
      <c r="E24" s="36"/>
      <c r="F24" s="25"/>
      <c r="G24" s="30"/>
      <c r="H24" s="28"/>
      <c r="I24" s="29"/>
      <c r="K24" t="s">
        <v>74</v>
      </c>
      <c r="M24" s="122">
        <f>SUM(M22+K19)</f>
        <v>200</v>
      </c>
    </row>
    <row r="25" spans="2:15" x14ac:dyDescent="0.25">
      <c r="B25" s="23"/>
      <c r="C25" s="60"/>
      <c r="D25" s="127"/>
      <c r="E25" s="17"/>
      <c r="F25" s="25"/>
      <c r="G25" s="30"/>
      <c r="H25" s="28"/>
      <c r="I25" s="29"/>
    </row>
    <row r="26" spans="2:15" x14ac:dyDescent="0.25">
      <c r="B26" s="23"/>
      <c r="C26" s="61"/>
      <c r="D26" s="126"/>
      <c r="E26" s="62"/>
      <c r="F26" s="63"/>
      <c r="G26" s="63"/>
      <c r="H26" s="28"/>
      <c r="I26" s="29"/>
    </row>
    <row r="27" spans="2:15" x14ac:dyDescent="0.25">
      <c r="B27" s="38"/>
      <c r="C27" s="157" t="s">
        <v>33</v>
      </c>
      <c r="D27" s="158"/>
      <c r="E27" s="158"/>
      <c r="F27" s="158"/>
      <c r="G27" s="158"/>
      <c r="H27" s="159"/>
      <c r="I27" s="39">
        <f>SUM(I10:I25)</f>
        <v>11.68524</v>
      </c>
    </row>
    <row r="28" spans="2:15" x14ac:dyDescent="0.25">
      <c r="B28" s="38"/>
      <c r="C28" s="160"/>
      <c r="D28" s="161"/>
      <c r="E28" s="161"/>
      <c r="F28" s="161"/>
      <c r="G28" s="161"/>
      <c r="H28" s="162"/>
      <c r="I28" s="40">
        <f>I27+5%</f>
        <v>11.735240000000001</v>
      </c>
    </row>
    <row r="29" spans="2:15" x14ac:dyDescent="0.25">
      <c r="B29" s="41"/>
      <c r="C29" s="136"/>
      <c r="D29" s="136"/>
      <c r="E29" s="136"/>
      <c r="F29" s="136"/>
      <c r="G29" s="136"/>
      <c r="H29" s="134" t="s">
        <v>34</v>
      </c>
      <c r="I29" s="42"/>
    </row>
    <row r="30" spans="2:15" x14ac:dyDescent="0.25">
      <c r="B30" s="43"/>
      <c r="C30" s="44" t="s">
        <v>35</v>
      </c>
      <c r="D30" s="141"/>
      <c r="E30" s="141"/>
      <c r="F30" s="142"/>
      <c r="G30" s="127">
        <v>6</v>
      </c>
      <c r="H30" s="134" t="s">
        <v>36</v>
      </c>
      <c r="I30" s="45">
        <f>I28/G30</f>
        <v>1.9558733333333336</v>
      </c>
    </row>
    <row r="31" spans="2:15" x14ac:dyDescent="0.25">
      <c r="B31" s="38"/>
      <c r="C31" s="46" t="s">
        <v>37</v>
      </c>
      <c r="D31" s="143" t="s">
        <v>38</v>
      </c>
      <c r="E31" s="143"/>
      <c r="F31" s="143"/>
      <c r="G31" s="143"/>
      <c r="H31" s="144"/>
      <c r="I31" s="47"/>
    </row>
    <row r="32" spans="2:15" x14ac:dyDescent="0.25">
      <c r="B32" s="38"/>
      <c r="C32" s="46" t="s">
        <v>39</v>
      </c>
      <c r="D32" s="145"/>
      <c r="E32" s="146"/>
      <c r="F32" s="146"/>
      <c r="G32" s="146"/>
      <c r="H32" s="146"/>
      <c r="I32" s="47"/>
    </row>
    <row r="33" spans="2:9" ht="15.75" thickBot="1" x14ac:dyDescent="0.3">
      <c r="B33" s="48"/>
      <c r="C33" s="49" t="s">
        <v>40</v>
      </c>
      <c r="D33" s="50">
        <f>I30/0.29</f>
        <v>6.7443908045977023</v>
      </c>
      <c r="E33" s="147" t="s">
        <v>41</v>
      </c>
      <c r="F33" s="148"/>
      <c r="G33" s="51">
        <f>D33/0.82</f>
        <v>8.2248668348752467</v>
      </c>
      <c r="H33" s="52" t="s">
        <v>42</v>
      </c>
      <c r="I33" s="53" t="s">
        <v>43</v>
      </c>
    </row>
    <row r="37" spans="2:9" ht="15.75" thickBot="1" x14ac:dyDescent="0.3"/>
    <row r="38" spans="2:9" ht="64.5" customHeight="1" thickBot="1" x14ac:dyDescent="0.3">
      <c r="B38" s="1"/>
      <c r="C38" s="149" t="s">
        <v>3</v>
      </c>
      <c r="D38" s="149"/>
      <c r="E38" s="149"/>
      <c r="F38" s="149"/>
      <c r="G38" s="149"/>
      <c r="H38" s="150"/>
    </row>
    <row r="39" spans="2:9" ht="20.25" x14ac:dyDescent="0.25">
      <c r="B39" s="2"/>
      <c r="C39" s="87"/>
      <c r="D39" s="87"/>
      <c r="E39" s="87"/>
      <c r="F39" s="87"/>
      <c r="G39" s="87"/>
      <c r="H39" s="87"/>
      <c r="I39" s="4"/>
    </row>
    <row r="40" spans="2:9" ht="18" x14ac:dyDescent="0.25">
      <c r="B40" s="5"/>
      <c r="C40" s="151" t="s">
        <v>100</v>
      </c>
      <c r="D40" s="152"/>
      <c r="E40" s="152"/>
      <c r="F40" s="152"/>
      <c r="G40" s="153"/>
      <c r="H40" s="6" t="s">
        <v>6</v>
      </c>
      <c r="I40" s="47">
        <v>2020</v>
      </c>
    </row>
    <row r="41" spans="2:9" x14ac:dyDescent="0.25">
      <c r="B41" s="5"/>
      <c r="C41" s="6" t="s">
        <v>7</v>
      </c>
      <c r="D41" s="154" t="s">
        <v>8</v>
      </c>
      <c r="E41" s="143"/>
      <c r="F41" s="143"/>
      <c r="G41" s="144"/>
      <c r="H41" s="8" t="s">
        <v>9</v>
      </c>
      <c r="I41" s="9"/>
    </row>
    <row r="42" spans="2:9" x14ac:dyDescent="0.25">
      <c r="B42" s="5"/>
      <c r="C42" s="10" t="s">
        <v>10</v>
      </c>
      <c r="D42" s="155"/>
      <c r="E42" s="155"/>
      <c r="F42" s="155"/>
      <c r="G42" s="155"/>
      <c r="H42" s="155"/>
      <c r="I42" s="156"/>
    </row>
    <row r="43" spans="2:9" ht="15.75" thickBot="1" x14ac:dyDescent="0.3">
      <c r="B43" s="11"/>
      <c r="C43" s="12" t="s">
        <v>11</v>
      </c>
      <c r="D43" s="12" t="s">
        <v>12</v>
      </c>
      <c r="E43" s="12" t="s">
        <v>13</v>
      </c>
      <c r="F43" s="12" t="s">
        <v>14</v>
      </c>
      <c r="G43" s="13" t="s">
        <v>15</v>
      </c>
      <c r="H43" s="12" t="s">
        <v>16</v>
      </c>
      <c r="I43" s="14" t="s">
        <v>17</v>
      </c>
    </row>
    <row r="44" spans="2:9" x14ac:dyDescent="0.25">
      <c r="B44" s="15"/>
      <c r="C44" s="16"/>
      <c r="D44" s="17"/>
      <c r="E44" s="18"/>
      <c r="F44" s="19"/>
      <c r="G44" s="20"/>
      <c r="H44" s="21"/>
      <c r="I44" s="22"/>
    </row>
    <row r="45" spans="2:9" x14ac:dyDescent="0.25">
      <c r="B45" s="23"/>
      <c r="C45" s="24" t="s">
        <v>101</v>
      </c>
      <c r="D45" s="127" t="s">
        <v>21</v>
      </c>
      <c r="E45" s="25">
        <v>0.3</v>
      </c>
      <c r="F45" s="26">
        <v>2.61</v>
      </c>
      <c r="G45" s="27">
        <f t="shared" ref="G45:G48" si="4">E45*F45</f>
        <v>0.78299999999999992</v>
      </c>
      <c r="H45" s="28">
        <v>12.9</v>
      </c>
      <c r="I45" s="29">
        <f t="shared" ref="I45:I48" si="5">G45*H45</f>
        <v>10.1007</v>
      </c>
    </row>
    <row r="46" spans="2:9" x14ac:dyDescent="0.25">
      <c r="B46" s="23"/>
      <c r="C46" s="24" t="s">
        <v>102</v>
      </c>
      <c r="D46" s="127" t="s">
        <v>21</v>
      </c>
      <c r="E46" s="25">
        <v>0.05</v>
      </c>
      <c r="F46" s="26">
        <v>1</v>
      </c>
      <c r="G46" s="27">
        <f t="shared" si="4"/>
        <v>0.05</v>
      </c>
      <c r="H46" s="28">
        <v>2.99</v>
      </c>
      <c r="I46" s="29">
        <f t="shared" si="5"/>
        <v>0.14950000000000002</v>
      </c>
    </row>
    <row r="47" spans="2:9" x14ac:dyDescent="0.25">
      <c r="B47" s="23"/>
      <c r="C47" s="24" t="s">
        <v>103</v>
      </c>
      <c r="D47" s="127" t="s">
        <v>24</v>
      </c>
      <c r="E47" s="25">
        <v>0.1</v>
      </c>
      <c r="F47" s="25">
        <v>1</v>
      </c>
      <c r="G47" s="30">
        <f t="shared" si="4"/>
        <v>0.1</v>
      </c>
      <c r="H47" s="28">
        <v>21</v>
      </c>
      <c r="I47" s="29">
        <f t="shared" si="5"/>
        <v>2.1</v>
      </c>
    </row>
    <row r="48" spans="2:9" x14ac:dyDescent="0.25">
      <c r="B48" s="23"/>
      <c r="C48" s="37"/>
      <c r="D48" s="127"/>
      <c r="E48" s="17"/>
      <c r="F48" s="25"/>
      <c r="G48" s="30">
        <f t="shared" si="4"/>
        <v>0</v>
      </c>
      <c r="H48" s="28"/>
      <c r="I48" s="29">
        <f t="shared" si="5"/>
        <v>0</v>
      </c>
    </row>
    <row r="49" spans="2:9" x14ac:dyDescent="0.25">
      <c r="B49" s="38"/>
      <c r="C49" s="157" t="s">
        <v>33</v>
      </c>
      <c r="D49" s="158"/>
      <c r="E49" s="158"/>
      <c r="F49" s="158"/>
      <c r="G49" s="158"/>
      <c r="H49" s="159"/>
      <c r="I49" s="39">
        <f>SUM(I45:I48)</f>
        <v>12.350199999999999</v>
      </c>
    </row>
    <row r="50" spans="2:9" x14ac:dyDescent="0.25">
      <c r="B50" s="38"/>
      <c r="C50" s="160"/>
      <c r="D50" s="161"/>
      <c r="E50" s="161"/>
      <c r="F50" s="161"/>
      <c r="G50" s="161"/>
      <c r="H50" s="162"/>
      <c r="I50" s="40"/>
    </row>
    <row r="51" spans="2:9" x14ac:dyDescent="0.25">
      <c r="B51" s="41"/>
      <c r="C51" s="136"/>
      <c r="D51" s="136"/>
      <c r="E51" s="136"/>
      <c r="F51" s="136"/>
      <c r="G51" s="136"/>
      <c r="H51" s="134" t="s">
        <v>34</v>
      </c>
      <c r="I51" s="42"/>
    </row>
    <row r="52" spans="2:9" x14ac:dyDescent="0.25">
      <c r="B52" s="88"/>
      <c r="C52" s="44" t="s">
        <v>35</v>
      </c>
      <c r="D52" s="141"/>
      <c r="E52" s="141"/>
      <c r="F52" s="142"/>
      <c r="G52" s="127">
        <v>0.3</v>
      </c>
      <c r="H52" s="134" t="s">
        <v>36</v>
      </c>
      <c r="I52" s="89">
        <f>I49/G52</f>
        <v>41.167333333333332</v>
      </c>
    </row>
    <row r="53" spans="2:9" x14ac:dyDescent="0.25">
      <c r="B53" s="38"/>
      <c r="C53" s="46" t="s">
        <v>37</v>
      </c>
      <c r="D53" s="143" t="s">
        <v>38</v>
      </c>
      <c r="E53" s="143"/>
      <c r="F53" s="143"/>
      <c r="G53" s="143"/>
      <c r="H53" s="144"/>
      <c r="I53" s="47"/>
    </row>
    <row r="54" spans="2:9" x14ac:dyDescent="0.25">
      <c r="B54" s="38"/>
      <c r="C54" s="46" t="s">
        <v>39</v>
      </c>
      <c r="D54" s="145"/>
      <c r="E54" s="146"/>
      <c r="F54" s="146"/>
      <c r="G54" s="146"/>
      <c r="H54" s="146"/>
      <c r="I54" s="47"/>
    </row>
    <row r="55" spans="2:9" ht="15.75" thickBot="1" x14ac:dyDescent="0.3">
      <c r="B55" s="48"/>
      <c r="C55" s="49" t="s">
        <v>40</v>
      </c>
      <c r="D55" s="90">
        <f>I52/0.29</f>
        <v>141.95632183908046</v>
      </c>
      <c r="E55" s="147" t="s">
        <v>41</v>
      </c>
      <c r="F55" s="148"/>
      <c r="G55" s="51">
        <f>D55/0.82</f>
        <v>173.11746565741521</v>
      </c>
      <c r="H55" s="52" t="s">
        <v>42</v>
      </c>
      <c r="I55" s="53" t="s">
        <v>43</v>
      </c>
    </row>
  </sheetData>
  <mergeCells count="20">
    <mergeCell ref="D30:F30"/>
    <mergeCell ref="D31:H31"/>
    <mergeCell ref="D32:H32"/>
    <mergeCell ref="E33:F33"/>
    <mergeCell ref="C3:H3"/>
    <mergeCell ref="C4:G4"/>
    <mergeCell ref="D5:G5"/>
    <mergeCell ref="D6:I6"/>
    <mergeCell ref="C27:H27"/>
    <mergeCell ref="C28:H28"/>
    <mergeCell ref="C38:H38"/>
    <mergeCell ref="C40:G40"/>
    <mergeCell ref="D41:G41"/>
    <mergeCell ref="D42:I42"/>
    <mergeCell ref="C49:H49"/>
    <mergeCell ref="C50:H50"/>
    <mergeCell ref="D52:F52"/>
    <mergeCell ref="D53:H53"/>
    <mergeCell ref="D54:H54"/>
    <mergeCell ref="E55:F5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P35"/>
  <sheetViews>
    <sheetView topLeftCell="B6" zoomScale="102" zoomScaleNormal="100" workbookViewId="0">
      <selection activeCell="D30" sqref="D30"/>
    </sheetView>
  </sheetViews>
  <sheetFormatPr defaultRowHeight="15" x14ac:dyDescent="0.25"/>
  <cols>
    <col min="2" max="2" width="3.42578125" customWidth="1"/>
    <col min="3" max="3" width="2.7109375" customWidth="1"/>
    <col min="4" max="4" width="41.42578125" customWidth="1"/>
    <col min="5" max="5" width="11.85546875" bestFit="1" customWidth="1"/>
    <col min="6" max="6" width="9" customWidth="1"/>
    <col min="7" max="8" width="9.85546875" customWidth="1"/>
    <col min="9" max="9" width="16.5703125" customWidth="1"/>
    <col min="10" max="10" width="17" customWidth="1"/>
    <col min="11" max="11" width="13.140625" customWidth="1"/>
    <col min="12" max="12" width="32" bestFit="1" customWidth="1"/>
    <col min="14" max="14" width="13.140625" customWidth="1"/>
    <col min="258" max="258" width="3.42578125" customWidth="1"/>
    <col min="259" max="259" width="2.7109375" customWidth="1"/>
    <col min="260" max="260" width="41.42578125" customWidth="1"/>
    <col min="261" max="261" width="8" customWidth="1"/>
    <col min="262" max="262" width="9" customWidth="1"/>
    <col min="263" max="264" width="9.85546875" customWidth="1"/>
    <col min="265" max="265" width="16.5703125" customWidth="1"/>
    <col min="266" max="266" width="17" customWidth="1"/>
    <col min="267" max="267" width="13.140625" customWidth="1"/>
    <col min="514" max="514" width="3.42578125" customWidth="1"/>
    <col min="515" max="515" width="2.7109375" customWidth="1"/>
    <col min="516" max="516" width="41.42578125" customWidth="1"/>
    <col min="517" max="517" width="8" customWidth="1"/>
    <col min="518" max="518" width="9" customWidth="1"/>
    <col min="519" max="520" width="9.85546875" customWidth="1"/>
    <col min="521" max="521" width="16.5703125" customWidth="1"/>
    <col min="522" max="522" width="17" customWidth="1"/>
    <col min="523" max="523" width="13.140625" customWidth="1"/>
    <col min="770" max="770" width="3.42578125" customWidth="1"/>
    <col min="771" max="771" width="2.7109375" customWidth="1"/>
    <col min="772" max="772" width="41.42578125" customWidth="1"/>
    <col min="773" max="773" width="8" customWidth="1"/>
    <col min="774" max="774" width="9" customWidth="1"/>
    <col min="775" max="776" width="9.85546875" customWidth="1"/>
    <col min="777" max="777" width="16.5703125" customWidth="1"/>
    <col min="778" max="778" width="17" customWidth="1"/>
    <col min="779" max="779" width="13.140625" customWidth="1"/>
    <col min="1026" max="1026" width="3.42578125" customWidth="1"/>
    <col min="1027" max="1027" width="2.7109375" customWidth="1"/>
    <col min="1028" max="1028" width="41.42578125" customWidth="1"/>
    <col min="1029" max="1029" width="8" customWidth="1"/>
    <col min="1030" max="1030" width="9" customWidth="1"/>
    <col min="1031" max="1032" width="9.85546875" customWidth="1"/>
    <col min="1033" max="1033" width="16.5703125" customWidth="1"/>
    <col min="1034" max="1034" width="17" customWidth="1"/>
    <col min="1035" max="1035" width="13.140625" customWidth="1"/>
    <col min="1282" max="1282" width="3.42578125" customWidth="1"/>
    <col min="1283" max="1283" width="2.7109375" customWidth="1"/>
    <col min="1284" max="1284" width="41.42578125" customWidth="1"/>
    <col min="1285" max="1285" width="8" customWidth="1"/>
    <col min="1286" max="1286" width="9" customWidth="1"/>
    <col min="1287" max="1288" width="9.85546875" customWidth="1"/>
    <col min="1289" max="1289" width="16.5703125" customWidth="1"/>
    <col min="1290" max="1290" width="17" customWidth="1"/>
    <col min="1291" max="1291" width="13.140625" customWidth="1"/>
    <col min="1538" max="1538" width="3.42578125" customWidth="1"/>
    <col min="1539" max="1539" width="2.7109375" customWidth="1"/>
    <col min="1540" max="1540" width="41.42578125" customWidth="1"/>
    <col min="1541" max="1541" width="8" customWidth="1"/>
    <col min="1542" max="1542" width="9" customWidth="1"/>
    <col min="1543" max="1544" width="9.85546875" customWidth="1"/>
    <col min="1545" max="1545" width="16.5703125" customWidth="1"/>
    <col min="1546" max="1546" width="17" customWidth="1"/>
    <col min="1547" max="1547" width="13.140625" customWidth="1"/>
    <col min="1794" max="1794" width="3.42578125" customWidth="1"/>
    <col min="1795" max="1795" width="2.7109375" customWidth="1"/>
    <col min="1796" max="1796" width="41.42578125" customWidth="1"/>
    <col min="1797" max="1797" width="8" customWidth="1"/>
    <col min="1798" max="1798" width="9" customWidth="1"/>
    <col min="1799" max="1800" width="9.85546875" customWidth="1"/>
    <col min="1801" max="1801" width="16.5703125" customWidth="1"/>
    <col min="1802" max="1802" width="17" customWidth="1"/>
    <col min="1803" max="1803" width="13.140625" customWidth="1"/>
    <col min="2050" max="2050" width="3.42578125" customWidth="1"/>
    <col min="2051" max="2051" width="2.7109375" customWidth="1"/>
    <col min="2052" max="2052" width="41.42578125" customWidth="1"/>
    <col min="2053" max="2053" width="8" customWidth="1"/>
    <col min="2054" max="2054" width="9" customWidth="1"/>
    <col min="2055" max="2056" width="9.85546875" customWidth="1"/>
    <col min="2057" max="2057" width="16.5703125" customWidth="1"/>
    <col min="2058" max="2058" width="17" customWidth="1"/>
    <col min="2059" max="2059" width="13.140625" customWidth="1"/>
    <col min="2306" max="2306" width="3.42578125" customWidth="1"/>
    <col min="2307" max="2307" width="2.7109375" customWidth="1"/>
    <col min="2308" max="2308" width="41.42578125" customWidth="1"/>
    <col min="2309" max="2309" width="8" customWidth="1"/>
    <col min="2310" max="2310" width="9" customWidth="1"/>
    <col min="2311" max="2312" width="9.85546875" customWidth="1"/>
    <col min="2313" max="2313" width="16.5703125" customWidth="1"/>
    <col min="2314" max="2314" width="17" customWidth="1"/>
    <col min="2315" max="2315" width="13.140625" customWidth="1"/>
    <col min="2562" max="2562" width="3.42578125" customWidth="1"/>
    <col min="2563" max="2563" width="2.7109375" customWidth="1"/>
    <col min="2564" max="2564" width="41.42578125" customWidth="1"/>
    <col min="2565" max="2565" width="8" customWidth="1"/>
    <col min="2566" max="2566" width="9" customWidth="1"/>
    <col min="2567" max="2568" width="9.85546875" customWidth="1"/>
    <col min="2569" max="2569" width="16.5703125" customWidth="1"/>
    <col min="2570" max="2570" width="17" customWidth="1"/>
    <col min="2571" max="2571" width="13.140625" customWidth="1"/>
    <col min="2818" max="2818" width="3.42578125" customWidth="1"/>
    <col min="2819" max="2819" width="2.7109375" customWidth="1"/>
    <col min="2820" max="2820" width="41.42578125" customWidth="1"/>
    <col min="2821" max="2821" width="8" customWidth="1"/>
    <col min="2822" max="2822" width="9" customWidth="1"/>
    <col min="2823" max="2824" width="9.85546875" customWidth="1"/>
    <col min="2825" max="2825" width="16.5703125" customWidth="1"/>
    <col min="2826" max="2826" width="17" customWidth="1"/>
    <col min="2827" max="2827" width="13.140625" customWidth="1"/>
    <col min="3074" max="3074" width="3.42578125" customWidth="1"/>
    <col min="3075" max="3075" width="2.7109375" customWidth="1"/>
    <col min="3076" max="3076" width="41.42578125" customWidth="1"/>
    <col min="3077" max="3077" width="8" customWidth="1"/>
    <col min="3078" max="3078" width="9" customWidth="1"/>
    <col min="3079" max="3080" width="9.85546875" customWidth="1"/>
    <col min="3081" max="3081" width="16.5703125" customWidth="1"/>
    <col min="3082" max="3082" width="17" customWidth="1"/>
    <col min="3083" max="3083" width="13.140625" customWidth="1"/>
    <col min="3330" max="3330" width="3.42578125" customWidth="1"/>
    <col min="3331" max="3331" width="2.7109375" customWidth="1"/>
    <col min="3332" max="3332" width="41.42578125" customWidth="1"/>
    <col min="3333" max="3333" width="8" customWidth="1"/>
    <col min="3334" max="3334" width="9" customWidth="1"/>
    <col min="3335" max="3336" width="9.85546875" customWidth="1"/>
    <col min="3337" max="3337" width="16.5703125" customWidth="1"/>
    <col min="3338" max="3338" width="17" customWidth="1"/>
    <col min="3339" max="3339" width="13.140625" customWidth="1"/>
    <col min="3586" max="3586" width="3.42578125" customWidth="1"/>
    <col min="3587" max="3587" width="2.7109375" customWidth="1"/>
    <col min="3588" max="3588" width="41.42578125" customWidth="1"/>
    <col min="3589" max="3589" width="8" customWidth="1"/>
    <col min="3590" max="3590" width="9" customWidth="1"/>
    <col min="3591" max="3592" width="9.85546875" customWidth="1"/>
    <col min="3593" max="3593" width="16.5703125" customWidth="1"/>
    <col min="3594" max="3594" width="17" customWidth="1"/>
    <col min="3595" max="3595" width="13.140625" customWidth="1"/>
    <col min="3842" max="3842" width="3.42578125" customWidth="1"/>
    <col min="3843" max="3843" width="2.7109375" customWidth="1"/>
    <col min="3844" max="3844" width="41.42578125" customWidth="1"/>
    <col min="3845" max="3845" width="8" customWidth="1"/>
    <col min="3846" max="3846" width="9" customWidth="1"/>
    <col min="3847" max="3848" width="9.85546875" customWidth="1"/>
    <col min="3849" max="3849" width="16.5703125" customWidth="1"/>
    <col min="3850" max="3850" width="17" customWidth="1"/>
    <col min="3851" max="3851" width="13.140625" customWidth="1"/>
    <col min="4098" max="4098" width="3.42578125" customWidth="1"/>
    <col min="4099" max="4099" width="2.7109375" customWidth="1"/>
    <col min="4100" max="4100" width="41.42578125" customWidth="1"/>
    <col min="4101" max="4101" width="8" customWidth="1"/>
    <col min="4102" max="4102" width="9" customWidth="1"/>
    <col min="4103" max="4104" width="9.85546875" customWidth="1"/>
    <col min="4105" max="4105" width="16.5703125" customWidth="1"/>
    <col min="4106" max="4106" width="17" customWidth="1"/>
    <col min="4107" max="4107" width="13.140625" customWidth="1"/>
    <col min="4354" max="4354" width="3.42578125" customWidth="1"/>
    <col min="4355" max="4355" width="2.7109375" customWidth="1"/>
    <col min="4356" max="4356" width="41.42578125" customWidth="1"/>
    <col min="4357" max="4357" width="8" customWidth="1"/>
    <col min="4358" max="4358" width="9" customWidth="1"/>
    <col min="4359" max="4360" width="9.85546875" customWidth="1"/>
    <col min="4361" max="4361" width="16.5703125" customWidth="1"/>
    <col min="4362" max="4362" width="17" customWidth="1"/>
    <col min="4363" max="4363" width="13.140625" customWidth="1"/>
    <col min="4610" max="4610" width="3.42578125" customWidth="1"/>
    <col min="4611" max="4611" width="2.7109375" customWidth="1"/>
    <col min="4612" max="4612" width="41.42578125" customWidth="1"/>
    <col min="4613" max="4613" width="8" customWidth="1"/>
    <col min="4614" max="4614" width="9" customWidth="1"/>
    <col min="4615" max="4616" width="9.85546875" customWidth="1"/>
    <col min="4617" max="4617" width="16.5703125" customWidth="1"/>
    <col min="4618" max="4618" width="17" customWidth="1"/>
    <col min="4619" max="4619" width="13.140625" customWidth="1"/>
    <col min="4866" max="4866" width="3.42578125" customWidth="1"/>
    <col min="4867" max="4867" width="2.7109375" customWidth="1"/>
    <col min="4868" max="4868" width="41.42578125" customWidth="1"/>
    <col min="4869" max="4869" width="8" customWidth="1"/>
    <col min="4870" max="4870" width="9" customWidth="1"/>
    <col min="4871" max="4872" width="9.85546875" customWidth="1"/>
    <col min="4873" max="4873" width="16.5703125" customWidth="1"/>
    <col min="4874" max="4874" width="17" customWidth="1"/>
    <col min="4875" max="4875" width="13.140625" customWidth="1"/>
    <col min="5122" max="5122" width="3.42578125" customWidth="1"/>
    <col min="5123" max="5123" width="2.7109375" customWidth="1"/>
    <col min="5124" max="5124" width="41.42578125" customWidth="1"/>
    <col min="5125" max="5125" width="8" customWidth="1"/>
    <col min="5126" max="5126" width="9" customWidth="1"/>
    <col min="5127" max="5128" width="9.85546875" customWidth="1"/>
    <col min="5129" max="5129" width="16.5703125" customWidth="1"/>
    <col min="5130" max="5130" width="17" customWidth="1"/>
    <col min="5131" max="5131" width="13.140625" customWidth="1"/>
    <col min="5378" max="5378" width="3.42578125" customWidth="1"/>
    <col min="5379" max="5379" width="2.7109375" customWidth="1"/>
    <col min="5380" max="5380" width="41.42578125" customWidth="1"/>
    <col min="5381" max="5381" width="8" customWidth="1"/>
    <col min="5382" max="5382" width="9" customWidth="1"/>
    <col min="5383" max="5384" width="9.85546875" customWidth="1"/>
    <col min="5385" max="5385" width="16.5703125" customWidth="1"/>
    <col min="5386" max="5386" width="17" customWidth="1"/>
    <col min="5387" max="5387" width="13.140625" customWidth="1"/>
    <col min="5634" max="5634" width="3.42578125" customWidth="1"/>
    <col min="5635" max="5635" width="2.7109375" customWidth="1"/>
    <col min="5636" max="5636" width="41.42578125" customWidth="1"/>
    <col min="5637" max="5637" width="8" customWidth="1"/>
    <col min="5638" max="5638" width="9" customWidth="1"/>
    <col min="5639" max="5640" width="9.85546875" customWidth="1"/>
    <col min="5641" max="5641" width="16.5703125" customWidth="1"/>
    <col min="5642" max="5642" width="17" customWidth="1"/>
    <col min="5643" max="5643" width="13.140625" customWidth="1"/>
    <col min="5890" max="5890" width="3.42578125" customWidth="1"/>
    <col min="5891" max="5891" width="2.7109375" customWidth="1"/>
    <col min="5892" max="5892" width="41.42578125" customWidth="1"/>
    <col min="5893" max="5893" width="8" customWidth="1"/>
    <col min="5894" max="5894" width="9" customWidth="1"/>
    <col min="5895" max="5896" width="9.85546875" customWidth="1"/>
    <col min="5897" max="5897" width="16.5703125" customWidth="1"/>
    <col min="5898" max="5898" width="17" customWidth="1"/>
    <col min="5899" max="5899" width="13.140625" customWidth="1"/>
    <col min="6146" max="6146" width="3.42578125" customWidth="1"/>
    <col min="6147" max="6147" width="2.7109375" customWidth="1"/>
    <col min="6148" max="6148" width="41.42578125" customWidth="1"/>
    <col min="6149" max="6149" width="8" customWidth="1"/>
    <col min="6150" max="6150" width="9" customWidth="1"/>
    <col min="6151" max="6152" width="9.85546875" customWidth="1"/>
    <col min="6153" max="6153" width="16.5703125" customWidth="1"/>
    <col min="6154" max="6154" width="17" customWidth="1"/>
    <col min="6155" max="6155" width="13.140625" customWidth="1"/>
    <col min="6402" max="6402" width="3.42578125" customWidth="1"/>
    <col min="6403" max="6403" width="2.7109375" customWidth="1"/>
    <col min="6404" max="6404" width="41.42578125" customWidth="1"/>
    <col min="6405" max="6405" width="8" customWidth="1"/>
    <col min="6406" max="6406" width="9" customWidth="1"/>
    <col min="6407" max="6408" width="9.85546875" customWidth="1"/>
    <col min="6409" max="6409" width="16.5703125" customWidth="1"/>
    <col min="6410" max="6410" width="17" customWidth="1"/>
    <col min="6411" max="6411" width="13.140625" customWidth="1"/>
    <col min="6658" max="6658" width="3.42578125" customWidth="1"/>
    <col min="6659" max="6659" width="2.7109375" customWidth="1"/>
    <col min="6660" max="6660" width="41.42578125" customWidth="1"/>
    <col min="6661" max="6661" width="8" customWidth="1"/>
    <col min="6662" max="6662" width="9" customWidth="1"/>
    <col min="6663" max="6664" width="9.85546875" customWidth="1"/>
    <col min="6665" max="6665" width="16.5703125" customWidth="1"/>
    <col min="6666" max="6666" width="17" customWidth="1"/>
    <col min="6667" max="6667" width="13.140625" customWidth="1"/>
    <col min="6914" max="6914" width="3.42578125" customWidth="1"/>
    <col min="6915" max="6915" width="2.7109375" customWidth="1"/>
    <col min="6916" max="6916" width="41.42578125" customWidth="1"/>
    <col min="6917" max="6917" width="8" customWidth="1"/>
    <col min="6918" max="6918" width="9" customWidth="1"/>
    <col min="6919" max="6920" width="9.85546875" customWidth="1"/>
    <col min="6921" max="6921" width="16.5703125" customWidth="1"/>
    <col min="6922" max="6922" width="17" customWidth="1"/>
    <col min="6923" max="6923" width="13.140625" customWidth="1"/>
    <col min="7170" max="7170" width="3.42578125" customWidth="1"/>
    <col min="7171" max="7171" width="2.7109375" customWidth="1"/>
    <col min="7172" max="7172" width="41.42578125" customWidth="1"/>
    <col min="7173" max="7173" width="8" customWidth="1"/>
    <col min="7174" max="7174" width="9" customWidth="1"/>
    <col min="7175" max="7176" width="9.85546875" customWidth="1"/>
    <col min="7177" max="7177" width="16.5703125" customWidth="1"/>
    <col min="7178" max="7178" width="17" customWidth="1"/>
    <col min="7179" max="7179" width="13.140625" customWidth="1"/>
    <col min="7426" max="7426" width="3.42578125" customWidth="1"/>
    <col min="7427" max="7427" width="2.7109375" customWidth="1"/>
    <col min="7428" max="7428" width="41.42578125" customWidth="1"/>
    <col min="7429" max="7429" width="8" customWidth="1"/>
    <col min="7430" max="7430" width="9" customWidth="1"/>
    <col min="7431" max="7432" width="9.85546875" customWidth="1"/>
    <col min="7433" max="7433" width="16.5703125" customWidth="1"/>
    <col min="7434" max="7434" width="17" customWidth="1"/>
    <col min="7435" max="7435" width="13.140625" customWidth="1"/>
    <col min="7682" max="7682" width="3.42578125" customWidth="1"/>
    <col min="7683" max="7683" width="2.7109375" customWidth="1"/>
    <col min="7684" max="7684" width="41.42578125" customWidth="1"/>
    <col min="7685" max="7685" width="8" customWidth="1"/>
    <col min="7686" max="7686" width="9" customWidth="1"/>
    <col min="7687" max="7688" width="9.85546875" customWidth="1"/>
    <col min="7689" max="7689" width="16.5703125" customWidth="1"/>
    <col min="7690" max="7690" width="17" customWidth="1"/>
    <col min="7691" max="7691" width="13.140625" customWidth="1"/>
    <col min="7938" max="7938" width="3.42578125" customWidth="1"/>
    <col min="7939" max="7939" width="2.7109375" customWidth="1"/>
    <col min="7940" max="7940" width="41.42578125" customWidth="1"/>
    <col min="7941" max="7941" width="8" customWidth="1"/>
    <col min="7942" max="7942" width="9" customWidth="1"/>
    <col min="7943" max="7944" width="9.85546875" customWidth="1"/>
    <col min="7945" max="7945" width="16.5703125" customWidth="1"/>
    <col min="7946" max="7946" width="17" customWidth="1"/>
    <col min="7947" max="7947" width="13.140625" customWidth="1"/>
    <col min="8194" max="8194" width="3.42578125" customWidth="1"/>
    <col min="8195" max="8195" width="2.7109375" customWidth="1"/>
    <col min="8196" max="8196" width="41.42578125" customWidth="1"/>
    <col min="8197" max="8197" width="8" customWidth="1"/>
    <col min="8198" max="8198" width="9" customWidth="1"/>
    <col min="8199" max="8200" width="9.85546875" customWidth="1"/>
    <col min="8201" max="8201" width="16.5703125" customWidth="1"/>
    <col min="8202" max="8202" width="17" customWidth="1"/>
    <col min="8203" max="8203" width="13.140625" customWidth="1"/>
    <col min="8450" max="8450" width="3.42578125" customWidth="1"/>
    <col min="8451" max="8451" width="2.7109375" customWidth="1"/>
    <col min="8452" max="8452" width="41.42578125" customWidth="1"/>
    <col min="8453" max="8453" width="8" customWidth="1"/>
    <col min="8454" max="8454" width="9" customWidth="1"/>
    <col min="8455" max="8456" width="9.85546875" customWidth="1"/>
    <col min="8457" max="8457" width="16.5703125" customWidth="1"/>
    <col min="8458" max="8458" width="17" customWidth="1"/>
    <col min="8459" max="8459" width="13.140625" customWidth="1"/>
    <col min="8706" max="8706" width="3.42578125" customWidth="1"/>
    <col min="8707" max="8707" width="2.7109375" customWidth="1"/>
    <col min="8708" max="8708" width="41.42578125" customWidth="1"/>
    <col min="8709" max="8709" width="8" customWidth="1"/>
    <col min="8710" max="8710" width="9" customWidth="1"/>
    <col min="8711" max="8712" width="9.85546875" customWidth="1"/>
    <col min="8713" max="8713" width="16.5703125" customWidth="1"/>
    <col min="8714" max="8714" width="17" customWidth="1"/>
    <col min="8715" max="8715" width="13.140625" customWidth="1"/>
    <col min="8962" max="8962" width="3.42578125" customWidth="1"/>
    <col min="8963" max="8963" width="2.7109375" customWidth="1"/>
    <col min="8964" max="8964" width="41.42578125" customWidth="1"/>
    <col min="8965" max="8965" width="8" customWidth="1"/>
    <col min="8966" max="8966" width="9" customWidth="1"/>
    <col min="8967" max="8968" width="9.85546875" customWidth="1"/>
    <col min="8969" max="8969" width="16.5703125" customWidth="1"/>
    <col min="8970" max="8970" width="17" customWidth="1"/>
    <col min="8971" max="8971" width="13.140625" customWidth="1"/>
    <col min="9218" max="9218" width="3.42578125" customWidth="1"/>
    <col min="9219" max="9219" width="2.7109375" customWidth="1"/>
    <col min="9220" max="9220" width="41.42578125" customWidth="1"/>
    <col min="9221" max="9221" width="8" customWidth="1"/>
    <col min="9222" max="9222" width="9" customWidth="1"/>
    <col min="9223" max="9224" width="9.85546875" customWidth="1"/>
    <col min="9225" max="9225" width="16.5703125" customWidth="1"/>
    <col min="9226" max="9226" width="17" customWidth="1"/>
    <col min="9227" max="9227" width="13.140625" customWidth="1"/>
    <col min="9474" max="9474" width="3.42578125" customWidth="1"/>
    <col min="9475" max="9475" width="2.7109375" customWidth="1"/>
    <col min="9476" max="9476" width="41.42578125" customWidth="1"/>
    <col min="9477" max="9477" width="8" customWidth="1"/>
    <col min="9478" max="9478" width="9" customWidth="1"/>
    <col min="9479" max="9480" width="9.85546875" customWidth="1"/>
    <col min="9481" max="9481" width="16.5703125" customWidth="1"/>
    <col min="9482" max="9482" width="17" customWidth="1"/>
    <col min="9483" max="9483" width="13.140625" customWidth="1"/>
    <col min="9730" max="9730" width="3.42578125" customWidth="1"/>
    <col min="9731" max="9731" width="2.7109375" customWidth="1"/>
    <col min="9732" max="9732" width="41.42578125" customWidth="1"/>
    <col min="9733" max="9733" width="8" customWidth="1"/>
    <col min="9734" max="9734" width="9" customWidth="1"/>
    <col min="9735" max="9736" width="9.85546875" customWidth="1"/>
    <col min="9737" max="9737" width="16.5703125" customWidth="1"/>
    <col min="9738" max="9738" width="17" customWidth="1"/>
    <col min="9739" max="9739" width="13.140625" customWidth="1"/>
    <col min="9986" max="9986" width="3.42578125" customWidth="1"/>
    <col min="9987" max="9987" width="2.7109375" customWidth="1"/>
    <col min="9988" max="9988" width="41.42578125" customWidth="1"/>
    <col min="9989" max="9989" width="8" customWidth="1"/>
    <col min="9990" max="9990" width="9" customWidth="1"/>
    <col min="9991" max="9992" width="9.85546875" customWidth="1"/>
    <col min="9993" max="9993" width="16.5703125" customWidth="1"/>
    <col min="9994" max="9994" width="17" customWidth="1"/>
    <col min="9995" max="9995" width="13.140625" customWidth="1"/>
    <col min="10242" max="10242" width="3.42578125" customWidth="1"/>
    <col min="10243" max="10243" width="2.7109375" customWidth="1"/>
    <col min="10244" max="10244" width="41.42578125" customWidth="1"/>
    <col min="10245" max="10245" width="8" customWidth="1"/>
    <col min="10246" max="10246" width="9" customWidth="1"/>
    <col min="10247" max="10248" width="9.85546875" customWidth="1"/>
    <col min="10249" max="10249" width="16.5703125" customWidth="1"/>
    <col min="10250" max="10250" width="17" customWidth="1"/>
    <col min="10251" max="10251" width="13.140625" customWidth="1"/>
    <col min="10498" max="10498" width="3.42578125" customWidth="1"/>
    <col min="10499" max="10499" width="2.7109375" customWidth="1"/>
    <col min="10500" max="10500" width="41.42578125" customWidth="1"/>
    <col min="10501" max="10501" width="8" customWidth="1"/>
    <col min="10502" max="10502" width="9" customWidth="1"/>
    <col min="10503" max="10504" width="9.85546875" customWidth="1"/>
    <col min="10505" max="10505" width="16.5703125" customWidth="1"/>
    <col min="10506" max="10506" width="17" customWidth="1"/>
    <col min="10507" max="10507" width="13.140625" customWidth="1"/>
    <col min="10754" max="10754" width="3.42578125" customWidth="1"/>
    <col min="10755" max="10755" width="2.7109375" customWidth="1"/>
    <col min="10756" max="10756" width="41.42578125" customWidth="1"/>
    <col min="10757" max="10757" width="8" customWidth="1"/>
    <col min="10758" max="10758" width="9" customWidth="1"/>
    <col min="10759" max="10760" width="9.85546875" customWidth="1"/>
    <col min="10761" max="10761" width="16.5703125" customWidth="1"/>
    <col min="10762" max="10762" width="17" customWidth="1"/>
    <col min="10763" max="10763" width="13.140625" customWidth="1"/>
    <col min="11010" max="11010" width="3.42578125" customWidth="1"/>
    <col min="11011" max="11011" width="2.7109375" customWidth="1"/>
    <col min="11012" max="11012" width="41.42578125" customWidth="1"/>
    <col min="11013" max="11013" width="8" customWidth="1"/>
    <col min="11014" max="11014" width="9" customWidth="1"/>
    <col min="11015" max="11016" width="9.85546875" customWidth="1"/>
    <col min="11017" max="11017" width="16.5703125" customWidth="1"/>
    <col min="11018" max="11018" width="17" customWidth="1"/>
    <col min="11019" max="11019" width="13.140625" customWidth="1"/>
    <col min="11266" max="11266" width="3.42578125" customWidth="1"/>
    <col min="11267" max="11267" width="2.7109375" customWidth="1"/>
    <col min="11268" max="11268" width="41.42578125" customWidth="1"/>
    <col min="11269" max="11269" width="8" customWidth="1"/>
    <col min="11270" max="11270" width="9" customWidth="1"/>
    <col min="11271" max="11272" width="9.85546875" customWidth="1"/>
    <col min="11273" max="11273" width="16.5703125" customWidth="1"/>
    <col min="11274" max="11274" width="17" customWidth="1"/>
    <col min="11275" max="11275" width="13.140625" customWidth="1"/>
    <col min="11522" max="11522" width="3.42578125" customWidth="1"/>
    <col min="11523" max="11523" width="2.7109375" customWidth="1"/>
    <col min="11524" max="11524" width="41.42578125" customWidth="1"/>
    <col min="11525" max="11525" width="8" customWidth="1"/>
    <col min="11526" max="11526" width="9" customWidth="1"/>
    <col min="11527" max="11528" width="9.85546875" customWidth="1"/>
    <col min="11529" max="11529" width="16.5703125" customWidth="1"/>
    <col min="11530" max="11530" width="17" customWidth="1"/>
    <col min="11531" max="11531" width="13.140625" customWidth="1"/>
    <col min="11778" max="11778" width="3.42578125" customWidth="1"/>
    <col min="11779" max="11779" width="2.7109375" customWidth="1"/>
    <col min="11780" max="11780" width="41.42578125" customWidth="1"/>
    <col min="11781" max="11781" width="8" customWidth="1"/>
    <col min="11782" max="11782" width="9" customWidth="1"/>
    <col min="11783" max="11784" width="9.85546875" customWidth="1"/>
    <col min="11785" max="11785" width="16.5703125" customWidth="1"/>
    <col min="11786" max="11786" width="17" customWidth="1"/>
    <col min="11787" max="11787" width="13.140625" customWidth="1"/>
    <col min="12034" max="12034" width="3.42578125" customWidth="1"/>
    <col min="12035" max="12035" width="2.7109375" customWidth="1"/>
    <col min="12036" max="12036" width="41.42578125" customWidth="1"/>
    <col min="12037" max="12037" width="8" customWidth="1"/>
    <col min="12038" max="12038" width="9" customWidth="1"/>
    <col min="12039" max="12040" width="9.85546875" customWidth="1"/>
    <col min="12041" max="12041" width="16.5703125" customWidth="1"/>
    <col min="12042" max="12042" width="17" customWidth="1"/>
    <col min="12043" max="12043" width="13.140625" customWidth="1"/>
    <col min="12290" max="12290" width="3.42578125" customWidth="1"/>
    <col min="12291" max="12291" width="2.7109375" customWidth="1"/>
    <col min="12292" max="12292" width="41.42578125" customWidth="1"/>
    <col min="12293" max="12293" width="8" customWidth="1"/>
    <col min="12294" max="12294" width="9" customWidth="1"/>
    <col min="12295" max="12296" width="9.85546875" customWidth="1"/>
    <col min="12297" max="12297" width="16.5703125" customWidth="1"/>
    <col min="12298" max="12298" width="17" customWidth="1"/>
    <col min="12299" max="12299" width="13.140625" customWidth="1"/>
    <col min="12546" max="12546" width="3.42578125" customWidth="1"/>
    <col min="12547" max="12547" width="2.7109375" customWidth="1"/>
    <col min="12548" max="12548" width="41.42578125" customWidth="1"/>
    <col min="12549" max="12549" width="8" customWidth="1"/>
    <col min="12550" max="12550" width="9" customWidth="1"/>
    <col min="12551" max="12552" width="9.85546875" customWidth="1"/>
    <col min="12553" max="12553" width="16.5703125" customWidth="1"/>
    <col min="12554" max="12554" width="17" customWidth="1"/>
    <col min="12555" max="12555" width="13.140625" customWidth="1"/>
    <col min="12802" max="12802" width="3.42578125" customWidth="1"/>
    <col min="12803" max="12803" width="2.7109375" customWidth="1"/>
    <col min="12804" max="12804" width="41.42578125" customWidth="1"/>
    <col min="12805" max="12805" width="8" customWidth="1"/>
    <col min="12806" max="12806" width="9" customWidth="1"/>
    <col min="12807" max="12808" width="9.85546875" customWidth="1"/>
    <col min="12809" max="12809" width="16.5703125" customWidth="1"/>
    <col min="12810" max="12810" width="17" customWidth="1"/>
    <col min="12811" max="12811" width="13.140625" customWidth="1"/>
    <col min="13058" max="13058" width="3.42578125" customWidth="1"/>
    <col min="13059" max="13059" width="2.7109375" customWidth="1"/>
    <col min="13060" max="13060" width="41.42578125" customWidth="1"/>
    <col min="13061" max="13061" width="8" customWidth="1"/>
    <col min="13062" max="13062" width="9" customWidth="1"/>
    <col min="13063" max="13064" width="9.85546875" customWidth="1"/>
    <col min="13065" max="13065" width="16.5703125" customWidth="1"/>
    <col min="13066" max="13066" width="17" customWidth="1"/>
    <col min="13067" max="13067" width="13.140625" customWidth="1"/>
    <col min="13314" max="13314" width="3.42578125" customWidth="1"/>
    <col min="13315" max="13315" width="2.7109375" customWidth="1"/>
    <col min="13316" max="13316" width="41.42578125" customWidth="1"/>
    <col min="13317" max="13317" width="8" customWidth="1"/>
    <col min="13318" max="13318" width="9" customWidth="1"/>
    <col min="13319" max="13320" width="9.85546875" customWidth="1"/>
    <col min="13321" max="13321" width="16.5703125" customWidth="1"/>
    <col min="13322" max="13322" width="17" customWidth="1"/>
    <col min="13323" max="13323" width="13.140625" customWidth="1"/>
    <col min="13570" max="13570" width="3.42578125" customWidth="1"/>
    <col min="13571" max="13571" width="2.7109375" customWidth="1"/>
    <col min="13572" max="13572" width="41.42578125" customWidth="1"/>
    <col min="13573" max="13573" width="8" customWidth="1"/>
    <col min="13574" max="13574" width="9" customWidth="1"/>
    <col min="13575" max="13576" width="9.85546875" customWidth="1"/>
    <col min="13577" max="13577" width="16.5703125" customWidth="1"/>
    <col min="13578" max="13578" width="17" customWidth="1"/>
    <col min="13579" max="13579" width="13.140625" customWidth="1"/>
    <col min="13826" max="13826" width="3.42578125" customWidth="1"/>
    <col min="13827" max="13827" width="2.7109375" customWidth="1"/>
    <col min="13828" max="13828" width="41.42578125" customWidth="1"/>
    <col min="13829" max="13829" width="8" customWidth="1"/>
    <col min="13830" max="13830" width="9" customWidth="1"/>
    <col min="13831" max="13832" width="9.85546875" customWidth="1"/>
    <col min="13833" max="13833" width="16.5703125" customWidth="1"/>
    <col min="13834" max="13834" width="17" customWidth="1"/>
    <col min="13835" max="13835" width="13.140625" customWidth="1"/>
    <col min="14082" max="14082" width="3.42578125" customWidth="1"/>
    <col min="14083" max="14083" width="2.7109375" customWidth="1"/>
    <col min="14084" max="14084" width="41.42578125" customWidth="1"/>
    <col min="14085" max="14085" width="8" customWidth="1"/>
    <col min="14086" max="14086" width="9" customWidth="1"/>
    <col min="14087" max="14088" width="9.85546875" customWidth="1"/>
    <col min="14089" max="14089" width="16.5703125" customWidth="1"/>
    <col min="14090" max="14090" width="17" customWidth="1"/>
    <col min="14091" max="14091" width="13.140625" customWidth="1"/>
    <col min="14338" max="14338" width="3.42578125" customWidth="1"/>
    <col min="14339" max="14339" width="2.7109375" customWidth="1"/>
    <col min="14340" max="14340" width="41.42578125" customWidth="1"/>
    <col min="14341" max="14341" width="8" customWidth="1"/>
    <col min="14342" max="14342" width="9" customWidth="1"/>
    <col min="14343" max="14344" width="9.85546875" customWidth="1"/>
    <col min="14345" max="14345" width="16.5703125" customWidth="1"/>
    <col min="14346" max="14346" width="17" customWidth="1"/>
    <col min="14347" max="14347" width="13.140625" customWidth="1"/>
    <col min="14594" max="14594" width="3.42578125" customWidth="1"/>
    <col min="14595" max="14595" width="2.7109375" customWidth="1"/>
    <col min="14596" max="14596" width="41.42578125" customWidth="1"/>
    <col min="14597" max="14597" width="8" customWidth="1"/>
    <col min="14598" max="14598" width="9" customWidth="1"/>
    <col min="14599" max="14600" width="9.85546875" customWidth="1"/>
    <col min="14601" max="14601" width="16.5703125" customWidth="1"/>
    <col min="14602" max="14602" width="17" customWidth="1"/>
    <col min="14603" max="14603" width="13.140625" customWidth="1"/>
    <col min="14850" max="14850" width="3.42578125" customWidth="1"/>
    <col min="14851" max="14851" width="2.7109375" customWidth="1"/>
    <col min="14852" max="14852" width="41.42578125" customWidth="1"/>
    <col min="14853" max="14853" width="8" customWidth="1"/>
    <col min="14854" max="14854" width="9" customWidth="1"/>
    <col min="14855" max="14856" width="9.85546875" customWidth="1"/>
    <col min="14857" max="14857" width="16.5703125" customWidth="1"/>
    <col min="14858" max="14858" width="17" customWidth="1"/>
    <col min="14859" max="14859" width="13.140625" customWidth="1"/>
    <col min="15106" max="15106" width="3.42578125" customWidth="1"/>
    <col min="15107" max="15107" width="2.7109375" customWidth="1"/>
    <col min="15108" max="15108" width="41.42578125" customWidth="1"/>
    <col min="15109" max="15109" width="8" customWidth="1"/>
    <col min="15110" max="15110" width="9" customWidth="1"/>
    <col min="15111" max="15112" width="9.85546875" customWidth="1"/>
    <col min="15113" max="15113" width="16.5703125" customWidth="1"/>
    <col min="15114" max="15114" width="17" customWidth="1"/>
    <col min="15115" max="15115" width="13.140625" customWidth="1"/>
    <col min="15362" max="15362" width="3.42578125" customWidth="1"/>
    <col min="15363" max="15363" width="2.7109375" customWidth="1"/>
    <col min="15364" max="15364" width="41.42578125" customWidth="1"/>
    <col min="15365" max="15365" width="8" customWidth="1"/>
    <col min="15366" max="15366" width="9" customWidth="1"/>
    <col min="15367" max="15368" width="9.85546875" customWidth="1"/>
    <col min="15369" max="15369" width="16.5703125" customWidth="1"/>
    <col min="15370" max="15370" width="17" customWidth="1"/>
    <col min="15371" max="15371" width="13.140625" customWidth="1"/>
    <col min="15618" max="15618" width="3.42578125" customWidth="1"/>
    <col min="15619" max="15619" width="2.7109375" customWidth="1"/>
    <col min="15620" max="15620" width="41.42578125" customWidth="1"/>
    <col min="15621" max="15621" width="8" customWidth="1"/>
    <col min="15622" max="15622" width="9" customWidth="1"/>
    <col min="15623" max="15624" width="9.85546875" customWidth="1"/>
    <col min="15625" max="15625" width="16.5703125" customWidth="1"/>
    <col min="15626" max="15626" width="17" customWidth="1"/>
    <col min="15627" max="15627" width="13.140625" customWidth="1"/>
    <col min="15874" max="15874" width="3.42578125" customWidth="1"/>
    <col min="15875" max="15875" width="2.7109375" customWidth="1"/>
    <col min="15876" max="15876" width="41.42578125" customWidth="1"/>
    <col min="15877" max="15877" width="8" customWidth="1"/>
    <col min="15878" max="15878" width="9" customWidth="1"/>
    <col min="15879" max="15880" width="9.85546875" customWidth="1"/>
    <col min="15881" max="15881" width="16.5703125" customWidth="1"/>
    <col min="15882" max="15882" width="17" customWidth="1"/>
    <col min="15883" max="15883" width="13.140625" customWidth="1"/>
    <col min="16130" max="16130" width="3.42578125" customWidth="1"/>
    <col min="16131" max="16131" width="2.7109375" customWidth="1"/>
    <col min="16132" max="16132" width="41.42578125" customWidth="1"/>
    <col min="16133" max="16133" width="8" customWidth="1"/>
    <col min="16134" max="16134" width="9" customWidth="1"/>
    <col min="16135" max="16136" width="9.85546875" customWidth="1"/>
    <col min="16137" max="16137" width="16.5703125" customWidth="1"/>
    <col min="16138" max="16138" width="17" customWidth="1"/>
    <col min="16139" max="16139" width="13.140625" customWidth="1"/>
  </cols>
  <sheetData>
    <row r="1" spans="3:14" ht="15.75" thickBot="1" x14ac:dyDescent="0.3"/>
    <row r="2" spans="3:14" ht="15.75" hidden="1" thickBot="1" x14ac:dyDescent="0.3"/>
    <row r="3" spans="3:14" ht="72" customHeight="1" thickBot="1" x14ac:dyDescent="0.3">
      <c r="C3" s="1"/>
      <c r="D3" s="149" t="s">
        <v>3</v>
      </c>
      <c r="E3" s="149"/>
      <c r="F3" s="149"/>
      <c r="G3" s="149"/>
      <c r="H3" s="149"/>
      <c r="I3" s="150"/>
    </row>
    <row r="4" spans="3:14" ht="20.25" hidden="1" x14ac:dyDescent="0.25">
      <c r="C4" s="2"/>
      <c r="D4" s="3"/>
      <c r="E4" s="3"/>
      <c r="F4" s="3"/>
      <c r="G4" s="3"/>
      <c r="H4" s="3"/>
      <c r="I4" s="3"/>
      <c r="J4" s="4"/>
    </row>
    <row r="5" spans="3:14" ht="20.25" hidden="1" x14ac:dyDescent="0.25">
      <c r="C5" s="2"/>
      <c r="D5" s="3"/>
      <c r="E5" s="3"/>
      <c r="F5" s="3"/>
      <c r="G5" s="3"/>
      <c r="H5" s="3"/>
      <c r="I5" s="3"/>
      <c r="J5" s="4"/>
    </row>
    <row r="6" spans="3:14" ht="18" x14ac:dyDescent="0.25">
      <c r="C6" s="5"/>
      <c r="D6" s="151" t="s">
        <v>66</v>
      </c>
      <c r="E6" s="152"/>
      <c r="F6" s="152"/>
      <c r="G6" s="152"/>
      <c r="H6" s="153"/>
      <c r="I6" s="6" t="s">
        <v>6</v>
      </c>
      <c r="J6" s="55">
        <v>2020</v>
      </c>
      <c r="K6" s="7"/>
    </row>
    <row r="7" spans="3:14" x14ac:dyDescent="0.25">
      <c r="C7" s="5"/>
      <c r="D7" s="6" t="s">
        <v>7</v>
      </c>
      <c r="E7" s="154" t="s">
        <v>8</v>
      </c>
      <c r="F7" s="143"/>
      <c r="G7" s="143"/>
      <c r="H7" s="144"/>
      <c r="I7" s="8" t="s">
        <v>9</v>
      </c>
      <c r="J7" s="9"/>
      <c r="K7" s="7"/>
    </row>
    <row r="8" spans="3:14" x14ac:dyDescent="0.25">
      <c r="C8" s="5"/>
      <c r="D8" s="10" t="s">
        <v>10</v>
      </c>
      <c r="E8" s="155"/>
      <c r="F8" s="155"/>
      <c r="G8" s="155"/>
      <c r="H8" s="155"/>
      <c r="I8" s="155"/>
      <c r="J8" s="156"/>
      <c r="K8" s="7"/>
    </row>
    <row r="9" spans="3:14" ht="15.75" thickBot="1" x14ac:dyDescent="0.3">
      <c r="C9" s="11"/>
      <c r="D9" s="12" t="s">
        <v>11</v>
      </c>
      <c r="E9" s="12" t="s">
        <v>12</v>
      </c>
      <c r="F9" s="12" t="s">
        <v>13</v>
      </c>
      <c r="G9" s="12" t="s">
        <v>14</v>
      </c>
      <c r="H9" s="13" t="s">
        <v>15</v>
      </c>
      <c r="I9" s="12" t="s">
        <v>16</v>
      </c>
      <c r="J9" s="14" t="s">
        <v>17</v>
      </c>
      <c r="L9" s="59"/>
    </row>
    <row r="10" spans="3:14" x14ac:dyDescent="0.25">
      <c r="C10" s="15"/>
      <c r="D10" s="16"/>
      <c r="E10" s="17"/>
      <c r="F10" s="18"/>
      <c r="G10" s="19"/>
      <c r="H10" s="20"/>
      <c r="I10" s="21"/>
      <c r="J10" s="22"/>
    </row>
    <row r="11" spans="3:14" x14ac:dyDescent="0.25">
      <c r="C11" s="23"/>
      <c r="D11" s="24" t="s">
        <v>47</v>
      </c>
      <c r="E11" s="127" t="s">
        <v>19</v>
      </c>
      <c r="F11" s="25">
        <v>1</v>
      </c>
      <c r="G11" s="26">
        <v>1.1299999999999999</v>
      </c>
      <c r="H11" s="27">
        <f t="shared" ref="H11:H19" si="0">F11*G11</f>
        <v>1.1299999999999999</v>
      </c>
      <c r="I11" s="28">
        <v>0.6</v>
      </c>
      <c r="J11" s="29">
        <f>H11*I11</f>
        <v>0.67799999999999994</v>
      </c>
    </row>
    <row r="12" spans="3:14" x14ac:dyDescent="0.25">
      <c r="C12" s="23"/>
      <c r="D12" s="24" t="s">
        <v>48</v>
      </c>
      <c r="E12" s="127" t="s">
        <v>21</v>
      </c>
      <c r="F12" s="25">
        <v>0.08</v>
      </c>
      <c r="G12" s="26">
        <v>1</v>
      </c>
      <c r="H12" s="27">
        <f t="shared" si="0"/>
        <v>0.08</v>
      </c>
      <c r="I12" s="28">
        <v>2.79</v>
      </c>
      <c r="J12" s="29">
        <f t="shared" ref="J12:J19" si="1">H12*I12</f>
        <v>0.22320000000000001</v>
      </c>
    </row>
    <row r="13" spans="3:14" x14ac:dyDescent="0.25">
      <c r="C13" s="23"/>
      <c r="D13" s="24" t="s">
        <v>49</v>
      </c>
      <c r="E13" s="127" t="s">
        <v>21</v>
      </c>
      <c r="F13" s="25">
        <v>0.106</v>
      </c>
      <c r="G13" s="30">
        <v>1</v>
      </c>
      <c r="H13" s="27">
        <f t="shared" si="0"/>
        <v>0.106</v>
      </c>
      <c r="I13" s="28">
        <v>3.99</v>
      </c>
      <c r="J13" s="29">
        <f t="shared" si="1"/>
        <v>0.42294000000000004</v>
      </c>
      <c r="L13" s="31"/>
      <c r="M13" s="32"/>
      <c r="N13" s="32"/>
    </row>
    <row r="14" spans="3:14" x14ac:dyDescent="0.25">
      <c r="C14" s="23"/>
      <c r="D14" s="24" t="s">
        <v>50</v>
      </c>
      <c r="E14" s="127" t="s">
        <v>24</v>
      </c>
      <c r="F14" s="25">
        <v>0.1</v>
      </c>
      <c r="G14" s="30">
        <v>1</v>
      </c>
      <c r="H14" s="27">
        <f t="shared" si="0"/>
        <v>0.1</v>
      </c>
      <c r="I14" s="33">
        <v>9.2899999999999991</v>
      </c>
      <c r="J14" s="29">
        <f t="shared" si="1"/>
        <v>0.92899999999999994</v>
      </c>
      <c r="L14" s="31"/>
      <c r="M14" s="32"/>
      <c r="N14" s="32"/>
    </row>
    <row r="15" spans="3:14" x14ac:dyDescent="0.25">
      <c r="C15" s="23"/>
      <c r="D15" s="24" t="s">
        <v>51</v>
      </c>
      <c r="E15" s="127" t="s">
        <v>21</v>
      </c>
      <c r="F15" s="25">
        <v>0.05</v>
      </c>
      <c r="G15" s="30">
        <v>1</v>
      </c>
      <c r="H15" s="27">
        <f t="shared" si="0"/>
        <v>0.05</v>
      </c>
      <c r="I15" s="28">
        <v>34.9</v>
      </c>
      <c r="J15" s="29">
        <f t="shared" si="1"/>
        <v>1.7450000000000001</v>
      </c>
      <c r="L15" s="31"/>
      <c r="M15" s="32"/>
      <c r="N15" s="32"/>
    </row>
    <row r="16" spans="3:14" x14ac:dyDescent="0.25">
      <c r="C16" s="23"/>
      <c r="D16" s="24" t="s">
        <v>52</v>
      </c>
      <c r="E16" s="127" t="s">
        <v>24</v>
      </c>
      <c r="F16" s="25">
        <v>0.1</v>
      </c>
      <c r="G16" s="30">
        <v>1</v>
      </c>
      <c r="H16" s="27">
        <f t="shared" si="0"/>
        <v>0.1</v>
      </c>
      <c r="I16" s="28">
        <v>2.29</v>
      </c>
      <c r="J16" s="29">
        <f t="shared" si="1"/>
        <v>0.22900000000000001</v>
      </c>
      <c r="L16" s="31"/>
      <c r="M16" s="32"/>
      <c r="N16" s="32"/>
    </row>
    <row r="17" spans="3:16" x14ac:dyDescent="0.25">
      <c r="C17" s="23"/>
      <c r="D17" s="24" t="s">
        <v>53</v>
      </c>
      <c r="E17" s="127" t="s">
        <v>21</v>
      </c>
      <c r="F17" s="25">
        <v>0.01</v>
      </c>
      <c r="G17" s="30">
        <v>1</v>
      </c>
      <c r="H17" s="27">
        <f t="shared" si="0"/>
        <v>0.01</v>
      </c>
      <c r="I17" s="28">
        <v>23.9</v>
      </c>
      <c r="J17" s="29">
        <f t="shared" si="1"/>
        <v>0.23899999999999999</v>
      </c>
      <c r="L17" s="31"/>
      <c r="M17" s="32"/>
      <c r="N17" s="32"/>
    </row>
    <row r="18" spans="3:16" x14ac:dyDescent="0.25">
      <c r="C18" s="23"/>
      <c r="D18" s="24"/>
      <c r="E18" s="127"/>
      <c r="F18" s="25"/>
      <c r="G18" s="30"/>
      <c r="H18" s="27"/>
      <c r="I18" s="28"/>
      <c r="J18" s="29">
        <f t="shared" si="1"/>
        <v>0</v>
      </c>
      <c r="L18" s="31"/>
      <c r="M18" s="32"/>
      <c r="N18" s="32"/>
    </row>
    <row r="19" spans="3:16" x14ac:dyDescent="0.25">
      <c r="C19" s="23"/>
      <c r="D19" s="24" t="s">
        <v>54</v>
      </c>
      <c r="E19" s="127" t="s">
        <v>24</v>
      </c>
      <c r="F19" s="25">
        <v>0.3</v>
      </c>
      <c r="G19" s="30">
        <v>1</v>
      </c>
      <c r="H19" s="27">
        <f t="shared" si="0"/>
        <v>0.3</v>
      </c>
      <c r="I19" s="28">
        <v>3.6</v>
      </c>
      <c r="J19" s="29">
        <f t="shared" si="1"/>
        <v>1.08</v>
      </c>
      <c r="L19" s="31"/>
      <c r="M19" s="32"/>
      <c r="N19" s="32"/>
    </row>
    <row r="20" spans="3:16" x14ac:dyDescent="0.25">
      <c r="C20" s="23"/>
      <c r="D20" s="24"/>
      <c r="E20" s="127"/>
      <c r="F20" s="25"/>
      <c r="G20" s="69"/>
      <c r="H20" s="27"/>
      <c r="I20" s="28"/>
      <c r="J20" s="29"/>
      <c r="L20" s="31"/>
      <c r="M20" s="32"/>
      <c r="N20" s="32"/>
    </row>
    <row r="21" spans="3:16" x14ac:dyDescent="0.25">
      <c r="C21" s="23"/>
      <c r="D21" s="99" t="s">
        <v>67</v>
      </c>
      <c r="E21" s="100" t="s">
        <v>21</v>
      </c>
      <c r="F21" s="101">
        <v>0.25</v>
      </c>
      <c r="G21" s="106">
        <v>1</v>
      </c>
      <c r="H21" s="103">
        <f t="shared" ref="H21:H25" si="2">F21*G21</f>
        <v>0.25</v>
      </c>
      <c r="I21" s="104">
        <v>12.4</v>
      </c>
      <c r="J21" s="105">
        <f t="shared" ref="J21:J27" si="3">H21*I21</f>
        <v>3.1</v>
      </c>
      <c r="K21" s="34"/>
      <c r="L21" s="125">
        <f>(F21-0.11)*1000</f>
        <v>140</v>
      </c>
      <c r="M21" t="s">
        <v>30</v>
      </c>
      <c r="N21" t="s">
        <v>31</v>
      </c>
      <c r="P21" s="123" t="s">
        <v>34</v>
      </c>
    </row>
    <row r="22" spans="3:16" x14ac:dyDescent="0.25">
      <c r="C22" s="35"/>
      <c r="D22" s="99" t="s">
        <v>68</v>
      </c>
      <c r="E22" s="100" t="s">
        <v>21</v>
      </c>
      <c r="F22" s="101">
        <v>0.01</v>
      </c>
      <c r="G22" s="107">
        <v>1</v>
      </c>
      <c r="H22" s="103">
        <f t="shared" si="2"/>
        <v>0.01</v>
      </c>
      <c r="I22" s="104">
        <v>34.9</v>
      </c>
      <c r="J22" s="105">
        <f t="shared" si="3"/>
        <v>0.34899999999999998</v>
      </c>
      <c r="L22" s="121" t="s">
        <v>69</v>
      </c>
      <c r="M22" s="122">
        <f>SUM(F21+F22+F25)</f>
        <v>0.29000000000000004</v>
      </c>
      <c r="N22" s="122">
        <f>M22*1000</f>
        <v>290.00000000000006</v>
      </c>
      <c r="P22" s="124">
        <f>N22+N24</f>
        <v>410.00000000000006</v>
      </c>
    </row>
    <row r="23" spans="3:16" x14ac:dyDescent="0.25">
      <c r="C23" s="23"/>
      <c r="D23" s="91" t="s">
        <v>70</v>
      </c>
      <c r="E23" s="92" t="s">
        <v>21</v>
      </c>
      <c r="F23" s="93">
        <v>0.02</v>
      </c>
      <c r="G23" s="93">
        <v>1</v>
      </c>
      <c r="H23" s="94">
        <f t="shared" si="2"/>
        <v>0.02</v>
      </c>
      <c r="I23" s="95">
        <v>29.75</v>
      </c>
      <c r="J23" s="96">
        <f t="shared" si="3"/>
        <v>0.59499999999999997</v>
      </c>
    </row>
    <row r="24" spans="3:16" x14ac:dyDescent="0.25">
      <c r="C24" s="23"/>
      <c r="D24" s="91" t="s">
        <v>71</v>
      </c>
      <c r="E24" s="92" t="s">
        <v>21</v>
      </c>
      <c r="F24" s="93">
        <v>0.1</v>
      </c>
      <c r="G24" s="93">
        <v>1</v>
      </c>
      <c r="H24" s="94">
        <f t="shared" si="2"/>
        <v>0.1</v>
      </c>
      <c r="I24" s="95">
        <v>17.989999999999998</v>
      </c>
      <c r="J24" s="96">
        <f t="shared" si="3"/>
        <v>1.7989999999999999</v>
      </c>
      <c r="L24" s="70" t="s">
        <v>72</v>
      </c>
      <c r="M24" s="122">
        <f>SUM(F24+F23)</f>
        <v>0.12000000000000001</v>
      </c>
      <c r="N24" s="122">
        <f>M24*1000</f>
        <v>120.00000000000001</v>
      </c>
    </row>
    <row r="25" spans="3:16" x14ac:dyDescent="0.25">
      <c r="C25" s="23"/>
      <c r="D25" s="99" t="s">
        <v>73</v>
      </c>
      <c r="E25" s="100" t="s">
        <v>21</v>
      </c>
      <c r="F25" s="101">
        <v>0.03</v>
      </c>
      <c r="G25" s="102">
        <v>1</v>
      </c>
      <c r="H25" s="103">
        <f t="shared" si="2"/>
        <v>0.03</v>
      </c>
      <c r="I25" s="104">
        <v>29.95</v>
      </c>
      <c r="J25" s="105">
        <f t="shared" si="3"/>
        <v>0.89849999999999997</v>
      </c>
      <c r="P25" s="58"/>
    </row>
    <row r="26" spans="3:16" x14ac:dyDescent="0.25">
      <c r="C26" s="23"/>
      <c r="D26" s="24"/>
      <c r="E26" s="127"/>
      <c r="F26" s="36"/>
      <c r="G26" s="25"/>
      <c r="H26" s="30">
        <f t="shared" ref="H26:H27" si="4">F26*G26</f>
        <v>0</v>
      </c>
      <c r="I26" s="28"/>
      <c r="J26" s="29">
        <f t="shared" si="3"/>
        <v>0</v>
      </c>
      <c r="L26" t="s">
        <v>74</v>
      </c>
      <c r="N26" s="122">
        <f>SUM(N24+L21)</f>
        <v>260</v>
      </c>
      <c r="P26" s="58"/>
    </row>
    <row r="27" spans="3:16" x14ac:dyDescent="0.25">
      <c r="C27" s="23"/>
      <c r="D27" s="37"/>
      <c r="E27" s="127"/>
      <c r="F27" s="17"/>
      <c r="G27" s="25"/>
      <c r="H27" s="30">
        <f t="shared" si="4"/>
        <v>0</v>
      </c>
      <c r="I27" s="28"/>
      <c r="J27" s="29">
        <f t="shared" si="3"/>
        <v>0</v>
      </c>
      <c r="P27" s="58"/>
    </row>
    <row r="28" spans="3:16" x14ac:dyDescent="0.25">
      <c r="C28" s="38"/>
      <c r="D28" s="157" t="s">
        <v>33</v>
      </c>
      <c r="E28" s="158"/>
      <c r="F28" s="158"/>
      <c r="G28" s="158"/>
      <c r="H28" s="158"/>
      <c r="I28" s="159"/>
      <c r="J28" s="39">
        <f>SUM(J11:J27)</f>
        <v>12.287640000000001</v>
      </c>
      <c r="P28" s="57"/>
    </row>
    <row r="29" spans="3:16" x14ac:dyDescent="0.25">
      <c r="C29" s="38"/>
      <c r="D29" s="160"/>
      <c r="E29" s="161"/>
      <c r="F29" s="161"/>
      <c r="G29" s="161"/>
      <c r="H29" s="161"/>
      <c r="I29" s="162"/>
      <c r="J29" s="40">
        <f>J28+5%</f>
        <v>12.337640000000002</v>
      </c>
    </row>
    <row r="30" spans="3:16" x14ac:dyDescent="0.25">
      <c r="C30" s="41"/>
      <c r="D30" s="136"/>
      <c r="E30" s="136"/>
      <c r="F30" s="136"/>
      <c r="G30" s="136"/>
      <c r="H30" s="136"/>
      <c r="I30" s="134" t="s">
        <v>34</v>
      </c>
      <c r="J30" s="42"/>
    </row>
    <row r="31" spans="3:16" x14ac:dyDescent="0.25">
      <c r="C31" s="43"/>
      <c r="D31" s="44" t="s">
        <v>35</v>
      </c>
      <c r="E31" s="141"/>
      <c r="F31" s="141"/>
      <c r="G31" s="142"/>
      <c r="H31" s="127">
        <v>6</v>
      </c>
      <c r="I31" s="134" t="s">
        <v>36</v>
      </c>
      <c r="J31" s="45">
        <f>J29/H31</f>
        <v>2.0562733333333338</v>
      </c>
    </row>
    <row r="32" spans="3:16" x14ac:dyDescent="0.25">
      <c r="C32" s="38"/>
      <c r="D32" s="46" t="s">
        <v>37</v>
      </c>
      <c r="E32" s="143" t="s">
        <v>38</v>
      </c>
      <c r="F32" s="143"/>
      <c r="G32" s="143"/>
      <c r="H32" s="143"/>
      <c r="I32" s="144"/>
      <c r="J32" s="47"/>
      <c r="M32" s="56"/>
    </row>
    <row r="33" spans="3:10" x14ac:dyDescent="0.25">
      <c r="C33" s="38"/>
      <c r="D33" s="46" t="s">
        <v>39</v>
      </c>
      <c r="E33" s="145"/>
      <c r="F33" s="146"/>
      <c r="G33" s="146"/>
      <c r="H33" s="146"/>
      <c r="I33" s="146"/>
      <c r="J33" s="47"/>
    </row>
    <row r="34" spans="3:10" ht="15.75" thickBot="1" x14ac:dyDescent="0.3">
      <c r="C34" s="48"/>
      <c r="D34" s="49" t="s">
        <v>40</v>
      </c>
      <c r="E34" s="50">
        <f>J31/0.29</f>
        <v>7.0905977011494272</v>
      </c>
      <c r="F34" s="147" t="s">
        <v>41</v>
      </c>
      <c r="G34" s="148"/>
      <c r="H34" s="51">
        <f>E34/0.82</f>
        <v>8.6470703672553988</v>
      </c>
      <c r="I34" s="52" t="s">
        <v>42</v>
      </c>
      <c r="J34" s="53" t="s">
        <v>43</v>
      </c>
    </row>
    <row r="35" spans="3:10" x14ac:dyDescent="0.25">
      <c r="E35" s="54"/>
    </row>
  </sheetData>
  <mergeCells count="10">
    <mergeCell ref="E31:G31"/>
    <mergeCell ref="E32:I32"/>
    <mergeCell ref="E33:I33"/>
    <mergeCell ref="F34:G34"/>
    <mergeCell ref="D3:I3"/>
    <mergeCell ref="D6:H6"/>
    <mergeCell ref="E7:H7"/>
    <mergeCell ref="E8:J8"/>
    <mergeCell ref="D28:I28"/>
    <mergeCell ref="D29:I2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O31"/>
  <sheetViews>
    <sheetView topLeftCell="A3" workbookViewId="0">
      <selection activeCell="J18" sqref="J18"/>
    </sheetView>
  </sheetViews>
  <sheetFormatPr defaultRowHeight="15" x14ac:dyDescent="0.25"/>
  <cols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9" ht="15.75" thickBot="1" x14ac:dyDescent="0.3"/>
    <row r="2" spans="2:9" ht="69.7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9" ht="18" x14ac:dyDescent="0.25">
      <c r="B3" s="5"/>
      <c r="C3" s="151" t="s">
        <v>57</v>
      </c>
      <c r="D3" s="152"/>
      <c r="E3" s="152"/>
      <c r="F3" s="152"/>
      <c r="G3" s="153"/>
      <c r="H3" s="6" t="s">
        <v>6</v>
      </c>
      <c r="I3" s="55">
        <v>2020</v>
      </c>
    </row>
    <row r="4" spans="2:9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9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9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9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9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 t="shared" ref="I8:I16" si="1">G8*H8</f>
        <v>0.67799999999999994</v>
      </c>
    </row>
    <row r="9" spans="2:9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si="1"/>
        <v>0.22320000000000001</v>
      </c>
    </row>
    <row r="10" spans="2:9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9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9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9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9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9" x14ac:dyDescent="0.25">
      <c r="B15" s="23"/>
      <c r="C15" s="24"/>
      <c r="D15" s="127"/>
      <c r="E15" s="25"/>
      <c r="F15" s="30"/>
      <c r="G15" s="27"/>
      <c r="H15" s="28"/>
      <c r="I15" s="29"/>
    </row>
    <row r="16" spans="2:9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30"/>
      <c r="G17" s="27">
        <f t="shared" ref="G17:G22" si="2">E17*F17</f>
        <v>0</v>
      </c>
      <c r="H17" s="28"/>
      <c r="I17" s="29">
        <f t="shared" ref="I17:I22" si="3">G17*H17</f>
        <v>0</v>
      </c>
    </row>
    <row r="18" spans="2:15" x14ac:dyDescent="0.25">
      <c r="B18" s="23"/>
      <c r="C18" s="99" t="s">
        <v>67</v>
      </c>
      <c r="D18" s="100" t="s">
        <v>21</v>
      </c>
      <c r="E18" s="101">
        <v>0.25</v>
      </c>
      <c r="F18" s="106">
        <v>1</v>
      </c>
      <c r="G18" s="103">
        <f t="shared" si="2"/>
        <v>0.25</v>
      </c>
      <c r="H18" s="104">
        <v>12.4</v>
      </c>
      <c r="I18" s="105">
        <f t="shared" si="3"/>
        <v>3.1</v>
      </c>
      <c r="K18" s="125">
        <f>(E18-0.11)*1000</f>
        <v>140</v>
      </c>
      <c r="L18" t="s">
        <v>30</v>
      </c>
      <c r="M18" t="s">
        <v>31</v>
      </c>
      <c r="O18" s="123" t="s">
        <v>34</v>
      </c>
    </row>
    <row r="19" spans="2:15" x14ac:dyDescent="0.25">
      <c r="B19" s="23"/>
      <c r="C19" s="99" t="s">
        <v>68</v>
      </c>
      <c r="D19" s="100" t="s">
        <v>21</v>
      </c>
      <c r="E19" s="101">
        <v>0.01</v>
      </c>
      <c r="F19" s="107">
        <v>1</v>
      </c>
      <c r="G19" s="103">
        <f t="shared" si="2"/>
        <v>0.01</v>
      </c>
      <c r="H19" s="104">
        <v>34.9</v>
      </c>
      <c r="I19" s="105">
        <f t="shared" si="3"/>
        <v>0.34899999999999998</v>
      </c>
      <c r="K19" s="121" t="s">
        <v>69</v>
      </c>
      <c r="L19" s="122">
        <f>SUM(E18+E19+E20)</f>
        <v>0.29000000000000004</v>
      </c>
      <c r="M19" s="122">
        <f>L19*1000</f>
        <v>290.00000000000006</v>
      </c>
      <c r="O19" s="124">
        <f>M19+M21</f>
        <v>370.00000000000006</v>
      </c>
    </row>
    <row r="20" spans="2:15" x14ac:dyDescent="0.25">
      <c r="B20" s="23"/>
      <c r="C20" s="99" t="s">
        <v>73</v>
      </c>
      <c r="D20" s="100" t="s">
        <v>21</v>
      </c>
      <c r="E20" s="101">
        <v>0.03</v>
      </c>
      <c r="F20" s="102">
        <v>1</v>
      </c>
      <c r="G20" s="103">
        <f t="shared" si="2"/>
        <v>0.03</v>
      </c>
      <c r="H20" s="104">
        <v>29.95</v>
      </c>
      <c r="I20" s="105">
        <f t="shared" si="3"/>
        <v>0.89849999999999997</v>
      </c>
    </row>
    <row r="21" spans="2:15" x14ac:dyDescent="0.25">
      <c r="B21" s="23"/>
      <c r="C21" s="91" t="s">
        <v>70</v>
      </c>
      <c r="D21" s="92" t="s">
        <v>21</v>
      </c>
      <c r="E21" s="93">
        <v>0.02</v>
      </c>
      <c r="F21" s="93">
        <v>1</v>
      </c>
      <c r="G21" s="94">
        <f t="shared" si="2"/>
        <v>0.02</v>
      </c>
      <c r="H21" s="95">
        <v>29.75</v>
      </c>
      <c r="I21" s="96">
        <f t="shared" si="3"/>
        <v>0.59499999999999997</v>
      </c>
      <c r="K21" s="70" t="s">
        <v>72</v>
      </c>
      <c r="L21" s="122">
        <f>SUM(E21+E22)</f>
        <v>0.08</v>
      </c>
      <c r="M21" s="122">
        <f>L21*1000</f>
        <v>80</v>
      </c>
    </row>
    <row r="22" spans="2:15" x14ac:dyDescent="0.25">
      <c r="B22" s="23"/>
      <c r="C22" s="91" t="s">
        <v>58</v>
      </c>
      <c r="D22" s="92" t="s">
        <v>21</v>
      </c>
      <c r="E22" s="93">
        <v>0.06</v>
      </c>
      <c r="F22" s="94">
        <v>1</v>
      </c>
      <c r="G22" s="94">
        <f t="shared" si="2"/>
        <v>0.06</v>
      </c>
      <c r="H22" s="95">
        <v>64</v>
      </c>
      <c r="I22" s="96">
        <f t="shared" si="3"/>
        <v>3.84</v>
      </c>
    </row>
    <row r="23" spans="2:15" x14ac:dyDescent="0.25">
      <c r="B23" s="23"/>
      <c r="C23" s="60"/>
      <c r="D23" s="127"/>
      <c r="E23" s="17"/>
      <c r="F23" s="25"/>
      <c r="G23" s="30"/>
      <c r="H23" s="28"/>
      <c r="I23" s="29"/>
      <c r="K23" t="s">
        <v>74</v>
      </c>
      <c r="M23" s="122">
        <f>SUM(M21+K18)</f>
        <v>220</v>
      </c>
    </row>
    <row r="24" spans="2:15" x14ac:dyDescent="0.25">
      <c r="B24" s="23"/>
      <c r="C24" s="61"/>
      <c r="D24" s="126"/>
      <c r="E24" s="62"/>
      <c r="F24" s="63"/>
      <c r="G24" s="63"/>
      <c r="H24" s="28"/>
      <c r="I24" s="29"/>
    </row>
    <row r="25" spans="2:15" x14ac:dyDescent="0.25">
      <c r="B25" s="38"/>
      <c r="C25" s="157" t="s">
        <v>33</v>
      </c>
      <c r="D25" s="158"/>
      <c r="E25" s="158"/>
      <c r="F25" s="158"/>
      <c r="G25" s="158"/>
      <c r="H25" s="159"/>
      <c r="I25" s="39">
        <f>SUM(I9:I23)</f>
        <v>13.650640000000001</v>
      </c>
    </row>
    <row r="26" spans="2:15" x14ac:dyDescent="0.25">
      <c r="B26" s="38"/>
      <c r="C26" s="160"/>
      <c r="D26" s="161"/>
      <c r="E26" s="161"/>
      <c r="F26" s="161"/>
      <c r="G26" s="161"/>
      <c r="H26" s="162"/>
      <c r="I26" s="40">
        <f>I25+5%</f>
        <v>13.700640000000002</v>
      </c>
    </row>
    <row r="27" spans="2:15" x14ac:dyDescent="0.25">
      <c r="B27" s="41"/>
      <c r="C27" s="136"/>
      <c r="D27" s="136"/>
      <c r="E27" s="136"/>
      <c r="F27" s="136"/>
      <c r="G27" s="136"/>
      <c r="H27" s="134" t="s">
        <v>34</v>
      </c>
      <c r="I27" s="42"/>
    </row>
    <row r="28" spans="2:15" x14ac:dyDescent="0.25">
      <c r="B28" s="43"/>
      <c r="C28" s="44" t="s">
        <v>35</v>
      </c>
      <c r="D28" s="141"/>
      <c r="E28" s="141"/>
      <c r="F28" s="142"/>
      <c r="G28" s="127">
        <v>6</v>
      </c>
      <c r="H28" s="134" t="s">
        <v>36</v>
      </c>
      <c r="I28" s="45">
        <f>I26/G28</f>
        <v>2.2834400000000001</v>
      </c>
    </row>
    <row r="29" spans="2:15" x14ac:dyDescent="0.25">
      <c r="B29" s="38"/>
      <c r="C29" s="46" t="s">
        <v>37</v>
      </c>
      <c r="D29" s="143" t="s">
        <v>38</v>
      </c>
      <c r="E29" s="143"/>
      <c r="F29" s="143"/>
      <c r="G29" s="143"/>
      <c r="H29" s="144"/>
      <c r="I29" s="47"/>
    </row>
    <row r="30" spans="2:15" x14ac:dyDescent="0.25">
      <c r="B30" s="38"/>
      <c r="C30" s="46" t="s">
        <v>39</v>
      </c>
      <c r="D30" s="145"/>
      <c r="E30" s="146"/>
      <c r="F30" s="146"/>
      <c r="G30" s="146"/>
      <c r="H30" s="146"/>
      <c r="I30" s="47"/>
    </row>
    <row r="31" spans="2:15" ht="15.75" thickBot="1" x14ac:dyDescent="0.3">
      <c r="B31" s="48"/>
      <c r="C31" s="49" t="s">
        <v>40</v>
      </c>
      <c r="D31" s="50">
        <f>I28/0.29</f>
        <v>7.8739310344827596</v>
      </c>
      <c r="E31" s="147" t="s">
        <v>41</v>
      </c>
      <c r="F31" s="148"/>
      <c r="G31" s="51">
        <f>D31/0.82</f>
        <v>9.6023549201009271</v>
      </c>
      <c r="H31" s="52" t="s">
        <v>42</v>
      </c>
      <c r="I31" s="53" t="s">
        <v>43</v>
      </c>
    </row>
  </sheetData>
  <mergeCells count="10">
    <mergeCell ref="D28:F28"/>
    <mergeCell ref="D29:H29"/>
    <mergeCell ref="D30:H30"/>
    <mergeCell ref="E31:F31"/>
    <mergeCell ref="C2:H2"/>
    <mergeCell ref="C3:G3"/>
    <mergeCell ref="D4:G4"/>
    <mergeCell ref="D5:I5"/>
    <mergeCell ref="C25:H25"/>
    <mergeCell ref="C26:H26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33"/>
  <sheetViews>
    <sheetView topLeftCell="A7" workbookViewId="0">
      <selection activeCell="C20" sqref="C20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11" ht="15.75" thickBot="1" x14ac:dyDescent="0.3"/>
    <row r="2" spans="2:11" ht="66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63</v>
      </c>
      <c r="D3" s="152"/>
      <c r="E3" s="152"/>
      <c r="F3" s="152"/>
      <c r="G3" s="153"/>
      <c r="H3" s="6" t="s">
        <v>6</v>
      </c>
      <c r="I3" s="55">
        <v>2020</v>
      </c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  <c r="K5" s="59"/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11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11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>G8*H8</f>
        <v>0.67799999999999994</v>
      </c>
    </row>
    <row r="9" spans="2:11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11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/>
      <c r="C15" s="24"/>
      <c r="D15" s="127"/>
      <c r="E15" s="25"/>
      <c r="F15" s="30"/>
      <c r="G15" s="27"/>
      <c r="H15" s="28"/>
      <c r="I15" s="29">
        <f t="shared" si="1"/>
        <v>0</v>
      </c>
    </row>
    <row r="16" spans="2:11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69"/>
      <c r="G17" s="27"/>
      <c r="H17" s="28"/>
      <c r="I17" s="29"/>
    </row>
    <row r="18" spans="2:15" x14ac:dyDescent="0.25">
      <c r="B18" s="23"/>
      <c r="C18" s="99" t="s">
        <v>67</v>
      </c>
      <c r="D18" s="100" t="s">
        <v>21</v>
      </c>
      <c r="E18" s="101">
        <v>0.25</v>
      </c>
      <c r="F18" s="106">
        <v>1</v>
      </c>
      <c r="G18" s="103">
        <f t="shared" ref="G18:G22" si="2">E18*F18</f>
        <v>0.25</v>
      </c>
      <c r="H18" s="104">
        <v>12.4</v>
      </c>
      <c r="I18" s="105">
        <f t="shared" ref="I18:I26" si="3">G18*H18</f>
        <v>3.1</v>
      </c>
    </row>
    <row r="19" spans="2:15" x14ac:dyDescent="0.25">
      <c r="B19" s="35"/>
      <c r="C19" s="99" t="s">
        <v>68</v>
      </c>
      <c r="D19" s="100" t="s">
        <v>21</v>
      </c>
      <c r="E19" s="101">
        <v>0.01</v>
      </c>
      <c r="F19" s="107">
        <v>1</v>
      </c>
      <c r="G19" s="103">
        <f t="shared" si="2"/>
        <v>0.01</v>
      </c>
      <c r="H19" s="104">
        <v>34.9</v>
      </c>
      <c r="I19" s="105">
        <f t="shared" si="3"/>
        <v>0.34899999999999998</v>
      </c>
      <c r="K19" s="125">
        <f>(E18-0.11)*1000</f>
        <v>140</v>
      </c>
      <c r="L19" t="s">
        <v>30</v>
      </c>
      <c r="M19" t="s">
        <v>31</v>
      </c>
      <c r="O19" s="123" t="s">
        <v>34</v>
      </c>
    </row>
    <row r="20" spans="2:15" x14ac:dyDescent="0.25">
      <c r="B20" s="23"/>
      <c r="C20" s="91" t="s">
        <v>76</v>
      </c>
      <c r="D20" s="92" t="s">
        <v>21</v>
      </c>
      <c r="E20" s="93">
        <v>0.04</v>
      </c>
      <c r="F20" s="93">
        <v>1</v>
      </c>
      <c r="G20" s="94">
        <f t="shared" si="2"/>
        <v>0.04</v>
      </c>
      <c r="H20" s="95">
        <v>19.27</v>
      </c>
      <c r="I20" s="96">
        <f t="shared" si="3"/>
        <v>0.77080000000000004</v>
      </c>
      <c r="K20" s="121" t="s">
        <v>69</v>
      </c>
      <c r="L20" s="122">
        <f>SUM(E19+E18+E21)</f>
        <v>0.29000000000000004</v>
      </c>
      <c r="M20" s="122">
        <f>L20*1000</f>
        <v>290.00000000000006</v>
      </c>
      <c r="O20" s="124">
        <f>M20+M22</f>
        <v>460.00000000000006</v>
      </c>
    </row>
    <row r="21" spans="2:15" x14ac:dyDescent="0.25">
      <c r="B21" s="23"/>
      <c r="C21" s="99" t="s">
        <v>73</v>
      </c>
      <c r="D21" s="100" t="s">
        <v>21</v>
      </c>
      <c r="E21" s="101">
        <v>0.03</v>
      </c>
      <c r="F21" s="102">
        <v>1</v>
      </c>
      <c r="G21" s="103">
        <f t="shared" si="2"/>
        <v>0.03</v>
      </c>
      <c r="H21" s="104">
        <v>29.95</v>
      </c>
      <c r="I21" s="105">
        <f t="shared" si="3"/>
        <v>0.89849999999999997</v>
      </c>
    </row>
    <row r="22" spans="2:15" x14ac:dyDescent="0.25">
      <c r="B22" s="23"/>
      <c r="C22" s="91" t="s">
        <v>77</v>
      </c>
      <c r="D22" s="92" t="s">
        <v>21</v>
      </c>
      <c r="E22" s="93">
        <v>0.1</v>
      </c>
      <c r="F22" s="93">
        <v>1</v>
      </c>
      <c r="G22" s="94">
        <f t="shared" si="2"/>
        <v>0.1</v>
      </c>
      <c r="H22" s="95">
        <v>31</v>
      </c>
      <c r="I22" s="96">
        <f t="shared" si="3"/>
        <v>3.1</v>
      </c>
      <c r="K22" s="70" t="s">
        <v>72</v>
      </c>
      <c r="L22" s="122">
        <f>SUM(E22+E23+E20)</f>
        <v>0.17</v>
      </c>
      <c r="M22" s="122">
        <f>L22*1000</f>
        <v>170</v>
      </c>
    </row>
    <row r="23" spans="2:15" x14ac:dyDescent="0.25">
      <c r="B23" s="23"/>
      <c r="C23" s="91" t="s">
        <v>79</v>
      </c>
      <c r="D23" s="92" t="s">
        <v>21</v>
      </c>
      <c r="E23" s="93">
        <v>0.03</v>
      </c>
      <c r="F23" s="94">
        <v>1</v>
      </c>
      <c r="G23" s="97">
        <v>0.03</v>
      </c>
      <c r="H23" s="95">
        <v>134.5</v>
      </c>
      <c r="I23" s="96">
        <f t="shared" si="3"/>
        <v>4.0350000000000001</v>
      </c>
    </row>
    <row r="24" spans="2:15" x14ac:dyDescent="0.25">
      <c r="B24" s="23"/>
      <c r="C24" s="24"/>
      <c r="D24" s="127"/>
      <c r="E24" s="25"/>
      <c r="F24" s="25"/>
      <c r="G24" s="30"/>
      <c r="H24" s="28"/>
      <c r="I24" s="29"/>
      <c r="K24" t="s">
        <v>74</v>
      </c>
      <c r="M24" s="122">
        <f>SUM(M22+K19)</f>
        <v>310</v>
      </c>
    </row>
    <row r="25" spans="2:15" x14ac:dyDescent="0.25">
      <c r="B25" s="23"/>
      <c r="C25" s="24"/>
      <c r="D25" s="127"/>
      <c r="E25" s="36"/>
      <c r="F25" s="25"/>
      <c r="G25" s="30">
        <f t="shared" ref="G25:G26" si="4">E25*F25</f>
        <v>0</v>
      </c>
      <c r="H25" s="28"/>
      <c r="I25" s="29">
        <f t="shared" si="3"/>
        <v>0</v>
      </c>
    </row>
    <row r="26" spans="2:15" x14ac:dyDescent="0.25">
      <c r="B26" s="23"/>
      <c r="C26" s="37"/>
      <c r="D26" s="127"/>
      <c r="E26" s="17"/>
      <c r="F26" s="25"/>
      <c r="G26" s="30">
        <f t="shared" si="4"/>
        <v>0</v>
      </c>
      <c r="H26" s="28"/>
      <c r="I26" s="29">
        <f t="shared" si="3"/>
        <v>0</v>
      </c>
    </row>
    <row r="27" spans="2:15" x14ac:dyDescent="0.25">
      <c r="B27" s="38"/>
      <c r="C27" s="157" t="s">
        <v>33</v>
      </c>
      <c r="D27" s="158"/>
      <c r="E27" s="158"/>
      <c r="F27" s="158"/>
      <c r="G27" s="158"/>
      <c r="H27" s="159"/>
      <c r="I27" s="39">
        <f>SUM(I9:I26)</f>
        <v>17.12144</v>
      </c>
    </row>
    <row r="28" spans="2:15" x14ac:dyDescent="0.25">
      <c r="B28" s="38"/>
      <c r="C28" s="160"/>
      <c r="D28" s="161"/>
      <c r="E28" s="161"/>
      <c r="F28" s="161"/>
      <c r="G28" s="161"/>
      <c r="H28" s="162"/>
      <c r="I28" s="40">
        <f>I27+5%</f>
        <v>17.17144</v>
      </c>
    </row>
    <row r="29" spans="2:15" x14ac:dyDescent="0.25">
      <c r="B29" s="41"/>
      <c r="C29" s="136"/>
      <c r="D29" s="136"/>
      <c r="E29" s="136"/>
      <c r="F29" s="136"/>
      <c r="G29" s="136"/>
      <c r="H29" s="134" t="s">
        <v>34</v>
      </c>
      <c r="I29" s="42"/>
    </row>
    <row r="30" spans="2:15" x14ac:dyDescent="0.25">
      <c r="B30" s="43"/>
      <c r="C30" s="44" t="s">
        <v>35</v>
      </c>
      <c r="D30" s="141"/>
      <c r="E30" s="141"/>
      <c r="F30" s="142"/>
      <c r="G30" s="127">
        <v>6</v>
      </c>
      <c r="H30" s="134" t="s">
        <v>36</v>
      </c>
      <c r="I30" s="45">
        <f>I28/G30</f>
        <v>2.8619066666666666</v>
      </c>
    </row>
    <row r="31" spans="2:15" x14ac:dyDescent="0.25">
      <c r="B31" s="38"/>
      <c r="C31" s="46" t="s">
        <v>37</v>
      </c>
      <c r="D31" s="143" t="s">
        <v>38</v>
      </c>
      <c r="E31" s="143"/>
      <c r="F31" s="143"/>
      <c r="G31" s="143"/>
      <c r="H31" s="144"/>
      <c r="I31" s="47"/>
    </row>
    <row r="32" spans="2:15" x14ac:dyDescent="0.25">
      <c r="B32" s="38"/>
      <c r="C32" s="46" t="s">
        <v>39</v>
      </c>
      <c r="D32" s="145"/>
      <c r="E32" s="146"/>
      <c r="F32" s="146"/>
      <c r="G32" s="146"/>
      <c r="H32" s="146"/>
      <c r="I32" s="47"/>
    </row>
    <row r="33" spans="2:9" ht="15.75" thickBot="1" x14ac:dyDescent="0.3">
      <c r="B33" s="48"/>
      <c r="C33" s="49" t="s">
        <v>40</v>
      </c>
      <c r="D33" s="50">
        <f>I30/0.29</f>
        <v>9.8686436781609199</v>
      </c>
      <c r="E33" s="147" t="s">
        <v>41</v>
      </c>
      <c r="F33" s="148"/>
      <c r="G33" s="51">
        <f>D33/0.82</f>
        <v>12.034931314830391</v>
      </c>
      <c r="H33" s="52" t="s">
        <v>42</v>
      </c>
      <c r="I33" s="53" t="s">
        <v>43</v>
      </c>
    </row>
  </sheetData>
  <mergeCells count="10">
    <mergeCell ref="D30:F30"/>
    <mergeCell ref="D31:H31"/>
    <mergeCell ref="D32:H32"/>
    <mergeCell ref="E33:F33"/>
    <mergeCell ref="C2:H2"/>
    <mergeCell ref="C3:G3"/>
    <mergeCell ref="D4:G4"/>
    <mergeCell ref="D5:I5"/>
    <mergeCell ref="C27:H27"/>
    <mergeCell ref="C28:H28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33"/>
  <sheetViews>
    <sheetView topLeftCell="A9" workbookViewId="0">
      <selection activeCell="C22" sqref="C22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1:11" ht="15.75" thickBot="1" x14ac:dyDescent="0.3"/>
    <row r="2" spans="1:11" ht="66.75" customHeight="1" thickBot="1" x14ac:dyDescent="0.3">
      <c r="A2" s="73"/>
      <c r="B2" s="74"/>
      <c r="C2" s="163" t="s">
        <v>3</v>
      </c>
      <c r="D2" s="163"/>
      <c r="E2" s="163"/>
      <c r="F2" s="163"/>
      <c r="G2" s="163"/>
      <c r="H2" s="164"/>
      <c r="I2" s="73" t="s">
        <v>80</v>
      </c>
      <c r="J2" s="73"/>
    </row>
    <row r="3" spans="1:11" ht="18" x14ac:dyDescent="0.25">
      <c r="A3" s="73"/>
      <c r="B3" s="75"/>
      <c r="C3" s="165" t="s">
        <v>81</v>
      </c>
      <c r="D3" s="166"/>
      <c r="E3" s="166"/>
      <c r="F3" s="166"/>
      <c r="G3" s="167"/>
      <c r="H3" s="76" t="s">
        <v>6</v>
      </c>
      <c r="I3" s="77">
        <v>2018</v>
      </c>
      <c r="J3" s="73"/>
    </row>
    <row r="4" spans="1:11" x14ac:dyDescent="0.25">
      <c r="A4" s="73"/>
      <c r="B4" s="75"/>
      <c r="C4" s="76" t="s">
        <v>7</v>
      </c>
      <c r="D4" s="168" t="s">
        <v>8</v>
      </c>
      <c r="E4" s="169"/>
      <c r="F4" s="169"/>
      <c r="G4" s="170"/>
      <c r="H4" s="78" t="s">
        <v>9</v>
      </c>
      <c r="I4" s="79"/>
      <c r="J4" s="73"/>
      <c r="K4" t="s">
        <v>45</v>
      </c>
    </row>
    <row r="5" spans="1:11" x14ac:dyDescent="0.25">
      <c r="A5" s="73"/>
      <c r="B5" s="75"/>
      <c r="C5" s="80" t="s">
        <v>10</v>
      </c>
      <c r="D5" s="171"/>
      <c r="E5" s="171"/>
      <c r="F5" s="171"/>
      <c r="G5" s="171"/>
      <c r="H5" s="171"/>
      <c r="I5" s="172"/>
      <c r="J5" s="73"/>
      <c r="K5" s="59" t="s">
        <v>46</v>
      </c>
    </row>
    <row r="6" spans="1:11" ht="15.75" thickBot="1" x14ac:dyDescent="0.3">
      <c r="A6" s="73"/>
      <c r="B6" s="81"/>
      <c r="C6" s="82" t="s">
        <v>11</v>
      </c>
      <c r="D6" s="82" t="s">
        <v>12</v>
      </c>
      <c r="E6" s="82" t="s">
        <v>13</v>
      </c>
      <c r="F6" s="82" t="s">
        <v>14</v>
      </c>
      <c r="G6" s="83" t="s">
        <v>15</v>
      </c>
      <c r="H6" s="82" t="s">
        <v>16</v>
      </c>
      <c r="I6" s="84" t="s">
        <v>17</v>
      </c>
      <c r="J6" s="73"/>
    </row>
    <row r="7" spans="1:11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1:11" x14ac:dyDescent="0.25">
      <c r="B8" s="15"/>
      <c r="C8" s="24" t="s">
        <v>18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>G8*H8</f>
        <v>0.67799999999999994</v>
      </c>
    </row>
    <row r="9" spans="1:11" x14ac:dyDescent="0.25">
      <c r="B9" s="23"/>
      <c r="C9" s="24" t="s">
        <v>20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1:11" x14ac:dyDescent="0.25">
      <c r="B10" s="23"/>
      <c r="C10" s="24" t="s">
        <v>22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1:11" x14ac:dyDescent="0.25">
      <c r="B11" s="23"/>
      <c r="C11" s="24" t="s">
        <v>23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1:11" x14ac:dyDescent="0.25">
      <c r="B12" s="23"/>
      <c r="C12" s="24" t="s">
        <v>25</v>
      </c>
      <c r="D12" s="127" t="s">
        <v>24</v>
      </c>
      <c r="E12" s="25">
        <v>0.05</v>
      </c>
      <c r="F12" s="30">
        <v>1</v>
      </c>
      <c r="G12" s="27">
        <f t="shared" si="0"/>
        <v>0.05</v>
      </c>
      <c r="H12" s="33">
        <v>3.6</v>
      </c>
      <c r="I12" s="29">
        <f t="shared" si="1"/>
        <v>0.18000000000000002</v>
      </c>
    </row>
    <row r="13" spans="1:11" x14ac:dyDescent="0.25">
      <c r="B13" s="23"/>
      <c r="C13" s="24" t="s">
        <v>26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1:11" x14ac:dyDescent="0.25">
      <c r="B14" s="23"/>
      <c r="C14" s="24" t="s">
        <v>27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1:11" x14ac:dyDescent="0.25">
      <c r="B15" s="23"/>
      <c r="C15" s="24"/>
      <c r="D15" s="127"/>
      <c r="E15" s="25"/>
      <c r="F15" s="30"/>
      <c r="G15" s="27"/>
      <c r="H15" s="28"/>
      <c r="I15" s="29">
        <f t="shared" si="1"/>
        <v>0</v>
      </c>
    </row>
    <row r="16" spans="1:11" x14ac:dyDescent="0.25">
      <c r="B16" s="23"/>
      <c r="C16" s="24" t="s">
        <v>28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6" x14ac:dyDescent="0.25">
      <c r="B17" s="23"/>
      <c r="C17" s="24"/>
      <c r="D17" s="127"/>
      <c r="E17" s="25"/>
      <c r="F17" s="30"/>
      <c r="G17" s="27">
        <f t="shared" ref="G17:G26" si="2">E17*F17</f>
        <v>0</v>
      </c>
      <c r="H17" s="28"/>
      <c r="I17" s="29">
        <f t="shared" ref="I17:I26" si="3">G17*H17</f>
        <v>0</v>
      </c>
    </row>
    <row r="18" spans="2:16" x14ac:dyDescent="0.25">
      <c r="B18" s="23"/>
      <c r="C18" s="99" t="s">
        <v>82</v>
      </c>
      <c r="D18" s="100" t="s">
        <v>21</v>
      </c>
      <c r="E18" s="101">
        <v>0.13</v>
      </c>
      <c r="F18" s="106">
        <v>1</v>
      </c>
      <c r="G18" s="103">
        <f t="shared" si="2"/>
        <v>0.13</v>
      </c>
      <c r="H18" s="104">
        <v>9.84</v>
      </c>
      <c r="I18" s="105">
        <f t="shared" si="3"/>
        <v>1.2792000000000001</v>
      </c>
      <c r="K18" s="125">
        <f>(E18-0.11)*1000</f>
        <v>20.000000000000004</v>
      </c>
      <c r="L18" t="s">
        <v>30</v>
      </c>
      <c r="M18" t="s">
        <v>31</v>
      </c>
      <c r="O18" s="123" t="s">
        <v>34</v>
      </c>
      <c r="P18" t="s">
        <v>83</v>
      </c>
    </row>
    <row r="19" spans="2:16" x14ac:dyDescent="0.25">
      <c r="B19" s="35"/>
      <c r="C19" s="99" t="s">
        <v>84</v>
      </c>
      <c r="D19" s="100" t="s">
        <v>21</v>
      </c>
      <c r="E19" s="101">
        <v>0.01</v>
      </c>
      <c r="F19" s="107">
        <v>1</v>
      </c>
      <c r="G19" s="103">
        <f t="shared" si="2"/>
        <v>0.01</v>
      </c>
      <c r="H19" s="104">
        <v>34.9</v>
      </c>
      <c r="I19" s="105">
        <f t="shared" si="3"/>
        <v>0.34899999999999998</v>
      </c>
      <c r="K19" s="121" t="s">
        <v>69</v>
      </c>
      <c r="L19" s="122">
        <f>SUM(E18+E19+E23)</f>
        <v>0.19</v>
      </c>
      <c r="M19" s="122">
        <f>L19*1000</f>
        <v>190</v>
      </c>
      <c r="O19" s="124">
        <f>M19+M21</f>
        <v>285</v>
      </c>
    </row>
    <row r="20" spans="2:16" x14ac:dyDescent="0.25">
      <c r="B20" s="23"/>
      <c r="C20" s="91" t="s">
        <v>85</v>
      </c>
      <c r="D20" s="92" t="s">
        <v>21</v>
      </c>
      <c r="E20" s="93">
        <v>0.04</v>
      </c>
      <c r="F20" s="93">
        <v>1</v>
      </c>
      <c r="G20" s="94">
        <f t="shared" si="2"/>
        <v>0.04</v>
      </c>
      <c r="H20" s="95">
        <v>29.3</v>
      </c>
      <c r="I20" s="96">
        <f t="shared" si="3"/>
        <v>1.1720000000000002</v>
      </c>
    </row>
    <row r="21" spans="2:16" x14ac:dyDescent="0.25">
      <c r="B21" s="23"/>
      <c r="C21" s="91" t="s">
        <v>86</v>
      </c>
      <c r="D21" s="92" t="s">
        <v>21</v>
      </c>
      <c r="E21" s="93">
        <v>0.05</v>
      </c>
      <c r="F21" s="94">
        <v>1</v>
      </c>
      <c r="G21" s="97">
        <f t="shared" si="2"/>
        <v>0.05</v>
      </c>
      <c r="H21" s="108">
        <v>43.97</v>
      </c>
      <c r="I21" s="96">
        <f t="shared" si="3"/>
        <v>2.1985000000000001</v>
      </c>
      <c r="K21" s="70" t="s">
        <v>72</v>
      </c>
      <c r="L21" s="122">
        <f>SUM(E21+E22+E20)</f>
        <v>9.5000000000000001E-2</v>
      </c>
      <c r="M21" s="122">
        <f>L21*1000</f>
        <v>95</v>
      </c>
    </row>
    <row r="22" spans="2:16" x14ac:dyDescent="0.25">
      <c r="B22" s="23"/>
      <c r="C22" s="91" t="s">
        <v>87</v>
      </c>
      <c r="D22" s="92" t="s">
        <v>21</v>
      </c>
      <c r="E22" s="93">
        <v>5.0000000000000001E-3</v>
      </c>
      <c r="F22" s="93">
        <v>1</v>
      </c>
      <c r="G22" s="94">
        <f t="shared" si="2"/>
        <v>5.0000000000000001E-3</v>
      </c>
      <c r="H22" s="95">
        <v>18.899999999999999</v>
      </c>
      <c r="I22" s="96">
        <f t="shared" si="3"/>
        <v>9.4500000000000001E-2</v>
      </c>
    </row>
    <row r="23" spans="2:16" x14ac:dyDescent="0.25">
      <c r="B23" s="23"/>
      <c r="C23" s="99" t="s">
        <v>88</v>
      </c>
      <c r="D23" s="100" t="s">
        <v>21</v>
      </c>
      <c r="E23" s="101">
        <v>0.05</v>
      </c>
      <c r="F23" s="101">
        <v>1</v>
      </c>
      <c r="G23" s="102">
        <f t="shared" si="2"/>
        <v>0.05</v>
      </c>
      <c r="H23" s="104">
        <v>15</v>
      </c>
      <c r="I23" s="105">
        <f t="shared" si="3"/>
        <v>0.75</v>
      </c>
      <c r="K23" t="s">
        <v>74</v>
      </c>
      <c r="M23" s="122">
        <f>SUM(M21+K18)</f>
        <v>115</v>
      </c>
    </row>
    <row r="24" spans="2:16" x14ac:dyDescent="0.25">
      <c r="B24" s="23"/>
      <c r="C24" s="24"/>
      <c r="D24" s="127"/>
      <c r="E24" s="25"/>
      <c r="F24" s="25"/>
      <c r="G24" s="30">
        <f t="shared" si="2"/>
        <v>0</v>
      </c>
      <c r="H24" s="28"/>
      <c r="I24" s="29">
        <f t="shared" si="3"/>
        <v>0</v>
      </c>
    </row>
    <row r="25" spans="2:16" x14ac:dyDescent="0.25">
      <c r="B25" s="23"/>
      <c r="C25" s="24"/>
      <c r="D25" s="127"/>
      <c r="E25" s="36"/>
      <c r="F25" s="25"/>
      <c r="G25" s="30">
        <f>E25*F25</f>
        <v>0</v>
      </c>
      <c r="H25" s="28"/>
      <c r="I25" s="29">
        <f t="shared" si="3"/>
        <v>0</v>
      </c>
    </row>
    <row r="26" spans="2:16" x14ac:dyDescent="0.25">
      <c r="B26" s="23"/>
      <c r="C26" s="37"/>
      <c r="D26" s="127"/>
      <c r="E26" s="17"/>
      <c r="F26" s="25"/>
      <c r="G26" s="30">
        <f t="shared" si="2"/>
        <v>0</v>
      </c>
      <c r="H26" s="28"/>
      <c r="I26" s="29">
        <f t="shared" si="3"/>
        <v>0</v>
      </c>
    </row>
    <row r="27" spans="2:16" x14ac:dyDescent="0.25">
      <c r="B27" s="38"/>
      <c r="C27" s="157" t="s">
        <v>33</v>
      </c>
      <c r="D27" s="158"/>
      <c r="E27" s="158"/>
      <c r="F27" s="158"/>
      <c r="G27" s="158"/>
      <c r="H27" s="159"/>
      <c r="I27" s="39">
        <f>SUM(I9:I26)</f>
        <v>9.1463400000000021</v>
      </c>
    </row>
    <row r="28" spans="2:16" x14ac:dyDescent="0.25">
      <c r="B28" s="38"/>
      <c r="C28" s="160"/>
      <c r="D28" s="161"/>
      <c r="E28" s="161"/>
      <c r="F28" s="161"/>
      <c r="G28" s="161"/>
      <c r="H28" s="162"/>
      <c r="I28" s="40">
        <f>I27+5%</f>
        <v>9.1963400000000028</v>
      </c>
    </row>
    <row r="29" spans="2:16" x14ac:dyDescent="0.25">
      <c r="B29" s="41"/>
      <c r="C29" s="136"/>
      <c r="D29" s="136"/>
      <c r="E29" s="136"/>
      <c r="F29" s="136"/>
      <c r="G29" s="136"/>
      <c r="H29" s="134" t="s">
        <v>34</v>
      </c>
      <c r="I29" s="42"/>
    </row>
    <row r="30" spans="2:16" x14ac:dyDescent="0.25">
      <c r="B30" s="43"/>
      <c r="C30" s="44" t="s">
        <v>35</v>
      </c>
      <c r="D30" s="141"/>
      <c r="E30" s="141"/>
      <c r="F30" s="142"/>
      <c r="G30" s="127">
        <v>7</v>
      </c>
      <c r="H30" s="134" t="s">
        <v>36</v>
      </c>
      <c r="I30" s="45">
        <f>I28/G30</f>
        <v>1.3137628571428575</v>
      </c>
    </row>
    <row r="31" spans="2:16" x14ac:dyDescent="0.25">
      <c r="B31" s="38"/>
      <c r="C31" s="46" t="s">
        <v>37</v>
      </c>
      <c r="D31" s="143" t="s">
        <v>38</v>
      </c>
      <c r="E31" s="143"/>
      <c r="F31" s="143"/>
      <c r="G31" s="143"/>
      <c r="H31" s="144"/>
      <c r="I31" s="47"/>
    </row>
    <row r="32" spans="2:16" x14ac:dyDescent="0.25">
      <c r="B32" s="38"/>
      <c r="C32" s="46" t="s">
        <v>39</v>
      </c>
      <c r="D32" s="145"/>
      <c r="E32" s="146"/>
      <c r="F32" s="146"/>
      <c r="G32" s="146"/>
      <c r="H32" s="146"/>
      <c r="I32" s="47"/>
    </row>
    <row r="33" spans="2:9" ht="15.75" thickBot="1" x14ac:dyDescent="0.3">
      <c r="B33" s="48"/>
      <c r="C33" s="49" t="s">
        <v>40</v>
      </c>
      <c r="D33" s="50">
        <f>I30/0.29</f>
        <v>4.5302167487684741</v>
      </c>
      <c r="E33" s="147" t="s">
        <v>41</v>
      </c>
      <c r="F33" s="148"/>
      <c r="G33" s="51">
        <f>D33/0.82</f>
        <v>5.5246545716688713</v>
      </c>
      <c r="H33" s="52" t="s">
        <v>42</v>
      </c>
      <c r="I33" s="53" t="s">
        <v>43</v>
      </c>
    </row>
  </sheetData>
  <mergeCells count="10">
    <mergeCell ref="D30:F30"/>
    <mergeCell ref="D31:H31"/>
    <mergeCell ref="D32:H32"/>
    <mergeCell ref="E33:F33"/>
    <mergeCell ref="C2:H2"/>
    <mergeCell ref="C3:G3"/>
    <mergeCell ref="D4:G4"/>
    <mergeCell ref="D5:I5"/>
    <mergeCell ref="C27:H27"/>
    <mergeCell ref="C28:H28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6"/>
  <sheetViews>
    <sheetView topLeftCell="A8" workbookViewId="0">
      <selection activeCell="E29" sqref="E29"/>
    </sheetView>
  </sheetViews>
  <sheetFormatPr defaultRowHeight="15" x14ac:dyDescent="0.25"/>
  <cols>
    <col min="3" max="3" width="33.140625" bestFit="1" customWidth="1"/>
    <col min="4" max="4" width="11.85546875" bestFit="1" customWidth="1"/>
    <col min="5" max="5" width="8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1:9" ht="15.75" thickBot="1" x14ac:dyDescent="0.3"/>
    <row r="2" spans="1:9" ht="67.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1:9" ht="18" x14ac:dyDescent="0.25">
      <c r="B3" s="5"/>
      <c r="C3" s="151" t="s">
        <v>104</v>
      </c>
      <c r="D3" s="152"/>
      <c r="E3" s="152"/>
      <c r="F3" s="152"/>
      <c r="G3" s="153"/>
      <c r="H3" s="6" t="s">
        <v>6</v>
      </c>
      <c r="I3" s="55">
        <v>2020</v>
      </c>
    </row>
    <row r="4" spans="1:9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1:9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1:9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1:9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1:9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20" si="0">E8*F8</f>
        <v>1.1299999999999999</v>
      </c>
      <c r="H8" s="28">
        <v>0.6</v>
      </c>
      <c r="I8" s="29">
        <f t="shared" ref="I8:I20" si="1">G8*H8</f>
        <v>0.67799999999999994</v>
      </c>
    </row>
    <row r="9" spans="1:9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si="1"/>
        <v>0.22320000000000001</v>
      </c>
    </row>
    <row r="10" spans="1:9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1:9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1:9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1:9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1:9" ht="18" customHeight="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1:9" x14ac:dyDescent="0.25">
      <c r="B15" s="23"/>
      <c r="C15" s="24"/>
      <c r="D15" s="127"/>
      <c r="E15" s="25"/>
      <c r="F15" s="30"/>
      <c r="G15" s="27"/>
      <c r="H15" s="28"/>
      <c r="I15" s="29"/>
    </row>
    <row r="16" spans="1:9" x14ac:dyDescent="0.25">
      <c r="A16" s="24"/>
      <c r="B16" s="127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30"/>
      <c r="G17" s="27">
        <f t="shared" si="0"/>
        <v>0</v>
      </c>
      <c r="H17" s="28"/>
      <c r="I17" s="29">
        <f t="shared" si="1"/>
        <v>0</v>
      </c>
    </row>
    <row r="18" spans="2:15" x14ac:dyDescent="0.25">
      <c r="B18" s="23"/>
      <c r="C18" s="99" t="s">
        <v>67</v>
      </c>
      <c r="D18" s="100" t="s">
        <v>21</v>
      </c>
      <c r="E18" s="101">
        <v>0.11</v>
      </c>
      <c r="F18" s="106">
        <v>1</v>
      </c>
      <c r="G18" s="103">
        <f t="shared" si="0"/>
        <v>0.11</v>
      </c>
      <c r="H18" s="104">
        <v>12.4</v>
      </c>
      <c r="I18" s="105">
        <f t="shared" si="1"/>
        <v>1.3640000000000001</v>
      </c>
      <c r="K18" s="125">
        <f>(E18-0.11)*1000</f>
        <v>0</v>
      </c>
      <c r="L18" t="s">
        <v>30</v>
      </c>
      <c r="M18" t="s">
        <v>31</v>
      </c>
      <c r="O18" s="123" t="s">
        <v>34</v>
      </c>
    </row>
    <row r="19" spans="2:15" x14ac:dyDescent="0.25">
      <c r="B19" s="23"/>
      <c r="C19" s="99" t="s">
        <v>68</v>
      </c>
      <c r="D19" s="100" t="s">
        <v>21</v>
      </c>
      <c r="E19" s="101">
        <v>0.01</v>
      </c>
      <c r="F19" s="107">
        <v>1</v>
      </c>
      <c r="G19" s="103">
        <f t="shared" si="0"/>
        <v>0.01</v>
      </c>
      <c r="H19" s="104">
        <v>34.9</v>
      </c>
      <c r="I19" s="105">
        <f t="shared" si="1"/>
        <v>0.34899999999999998</v>
      </c>
      <c r="K19" s="121" t="s">
        <v>69</v>
      </c>
      <c r="L19" s="122">
        <f>SUM(E18+E19+E20)</f>
        <v>0.15</v>
      </c>
      <c r="M19" s="122">
        <f>L19*1000</f>
        <v>150</v>
      </c>
      <c r="O19" s="124">
        <f>M19+M21</f>
        <v>400</v>
      </c>
    </row>
    <row r="20" spans="2:15" x14ac:dyDescent="0.25">
      <c r="B20" s="23"/>
      <c r="C20" s="99" t="s">
        <v>73</v>
      </c>
      <c r="D20" s="100" t="s">
        <v>21</v>
      </c>
      <c r="E20" s="101">
        <v>0.03</v>
      </c>
      <c r="F20" s="102">
        <v>1</v>
      </c>
      <c r="G20" s="103">
        <f t="shared" si="0"/>
        <v>0.03</v>
      </c>
      <c r="H20" s="104">
        <v>29.95</v>
      </c>
      <c r="I20" s="105">
        <f t="shared" si="1"/>
        <v>0.89849999999999997</v>
      </c>
    </row>
    <row r="21" spans="2:15" x14ac:dyDescent="0.25">
      <c r="B21" s="23"/>
      <c r="C21" s="24"/>
      <c r="D21" s="127"/>
      <c r="E21" s="25"/>
      <c r="F21" s="86"/>
      <c r="G21" s="30"/>
      <c r="H21" s="28"/>
      <c r="I21" s="29"/>
      <c r="K21" s="70" t="s">
        <v>72</v>
      </c>
      <c r="L21" s="122">
        <f>SUM(E22+E23+E24+E25+E26)</f>
        <v>0.25</v>
      </c>
      <c r="M21" s="122">
        <f>L21*1000</f>
        <v>250</v>
      </c>
    </row>
    <row r="22" spans="2:15" x14ac:dyDescent="0.25">
      <c r="B22" s="23"/>
      <c r="C22" s="91" t="s">
        <v>67</v>
      </c>
      <c r="D22" s="92" t="s">
        <v>21</v>
      </c>
      <c r="E22" s="93">
        <v>0.11</v>
      </c>
      <c r="F22" s="98">
        <v>1</v>
      </c>
      <c r="G22" s="97">
        <f t="shared" ref="G22:G26" si="2">E22*F22</f>
        <v>0.11</v>
      </c>
      <c r="H22" s="95">
        <v>12.4</v>
      </c>
      <c r="I22" s="96">
        <f t="shared" ref="I22:I26" si="3">G22*H22</f>
        <v>1.3640000000000001</v>
      </c>
    </row>
    <row r="23" spans="2:15" x14ac:dyDescent="0.25">
      <c r="B23" s="23"/>
      <c r="C23" s="91" t="s">
        <v>68</v>
      </c>
      <c r="D23" s="92" t="s">
        <v>21</v>
      </c>
      <c r="E23" s="93">
        <v>0.01</v>
      </c>
      <c r="F23" s="109">
        <v>1</v>
      </c>
      <c r="G23" s="97">
        <f t="shared" si="2"/>
        <v>0.01</v>
      </c>
      <c r="H23" s="95">
        <v>34.9</v>
      </c>
      <c r="I23" s="96">
        <f t="shared" si="3"/>
        <v>0.34899999999999998</v>
      </c>
      <c r="K23" t="s">
        <v>74</v>
      </c>
      <c r="M23" s="122">
        <f>SUM(M21+K18)</f>
        <v>250</v>
      </c>
    </row>
    <row r="24" spans="2:15" x14ac:dyDescent="0.25">
      <c r="B24" s="23"/>
      <c r="C24" s="91" t="s">
        <v>76</v>
      </c>
      <c r="D24" s="92" t="s">
        <v>21</v>
      </c>
      <c r="E24" s="93">
        <v>0.04</v>
      </c>
      <c r="F24" s="93">
        <v>1</v>
      </c>
      <c r="G24" s="94">
        <f t="shared" si="2"/>
        <v>0.04</v>
      </c>
      <c r="H24" s="95">
        <v>19.27</v>
      </c>
      <c r="I24" s="96">
        <f t="shared" si="3"/>
        <v>0.77080000000000004</v>
      </c>
    </row>
    <row r="25" spans="2:15" x14ac:dyDescent="0.25">
      <c r="B25" s="23"/>
      <c r="C25" s="91" t="s">
        <v>73</v>
      </c>
      <c r="D25" s="92" t="s">
        <v>21</v>
      </c>
      <c r="E25" s="93">
        <v>0.03</v>
      </c>
      <c r="F25" s="94">
        <v>1</v>
      </c>
      <c r="G25" s="97">
        <f t="shared" si="2"/>
        <v>0.03</v>
      </c>
      <c r="H25" s="95">
        <v>29.95</v>
      </c>
      <c r="I25" s="96">
        <f t="shared" si="3"/>
        <v>0.89849999999999997</v>
      </c>
    </row>
    <row r="26" spans="2:15" x14ac:dyDescent="0.25">
      <c r="B26" s="23"/>
      <c r="C26" s="91" t="s">
        <v>105</v>
      </c>
      <c r="D26" s="92" t="s">
        <v>21</v>
      </c>
      <c r="E26" s="93">
        <v>0.06</v>
      </c>
      <c r="F26" s="94">
        <v>1</v>
      </c>
      <c r="G26" s="97">
        <f t="shared" si="2"/>
        <v>0.06</v>
      </c>
      <c r="H26" s="95">
        <v>18</v>
      </c>
      <c r="I26" s="96">
        <f t="shared" si="3"/>
        <v>1.08</v>
      </c>
    </row>
    <row r="27" spans="2:15" x14ac:dyDescent="0.25">
      <c r="B27" s="23"/>
      <c r="C27" s="24"/>
      <c r="D27" s="127"/>
      <c r="E27" s="25"/>
      <c r="F27" s="25"/>
      <c r="G27" s="30">
        <f t="shared" ref="G27" si="4">E27*F27</f>
        <v>0</v>
      </c>
      <c r="H27" s="28"/>
      <c r="I27" s="29"/>
    </row>
    <row r="28" spans="2:15" x14ac:dyDescent="0.25">
      <c r="B28" s="23"/>
      <c r="C28" s="60"/>
      <c r="D28" s="127"/>
      <c r="E28" s="17"/>
      <c r="F28" s="25"/>
      <c r="G28" s="30"/>
      <c r="H28" s="28"/>
      <c r="I28" s="29"/>
    </row>
    <row r="29" spans="2:15" x14ac:dyDescent="0.25">
      <c r="B29" s="23"/>
      <c r="C29" s="61"/>
      <c r="D29" s="126"/>
      <c r="E29" s="62"/>
      <c r="F29" s="63"/>
      <c r="G29" s="63"/>
      <c r="H29" s="134"/>
      <c r="I29" s="39">
        <f>SUM(I9:I27)</f>
        <v>11.941940000000001</v>
      </c>
    </row>
    <row r="30" spans="2:15" x14ac:dyDescent="0.25">
      <c r="B30" s="38"/>
      <c r="C30" s="132" t="s">
        <v>33</v>
      </c>
      <c r="D30" s="133"/>
      <c r="E30" s="133"/>
      <c r="F30" s="133"/>
      <c r="G30" s="133"/>
      <c r="H30" s="137"/>
      <c r="I30" s="40">
        <f>I29+5%</f>
        <v>11.991940000000001</v>
      </c>
    </row>
    <row r="31" spans="2:15" x14ac:dyDescent="0.25">
      <c r="B31" s="38"/>
      <c r="C31" s="135"/>
      <c r="D31" s="136"/>
      <c r="E31" s="136"/>
      <c r="F31" s="136"/>
      <c r="G31" s="136"/>
      <c r="H31" s="134" t="s">
        <v>34</v>
      </c>
      <c r="I31" s="42"/>
    </row>
    <row r="32" spans="2:15" x14ac:dyDescent="0.25">
      <c r="B32" s="41"/>
      <c r="C32" s="136"/>
      <c r="D32" s="136"/>
      <c r="E32" s="136"/>
      <c r="F32" s="136"/>
      <c r="G32" s="136"/>
      <c r="H32" s="134" t="s">
        <v>36</v>
      </c>
      <c r="I32" s="45">
        <f>I30/G33</f>
        <v>1.4989925000000002</v>
      </c>
    </row>
    <row r="33" spans="2:9" x14ac:dyDescent="0.25">
      <c r="B33" s="43"/>
      <c r="C33" s="44" t="s">
        <v>35</v>
      </c>
      <c r="D33" s="141"/>
      <c r="E33" s="141"/>
      <c r="F33" s="142"/>
      <c r="G33" s="127">
        <v>8</v>
      </c>
      <c r="H33" s="129"/>
      <c r="I33" s="47"/>
    </row>
    <row r="34" spans="2:9" x14ac:dyDescent="0.25">
      <c r="B34" s="38"/>
      <c r="C34" s="46" t="s">
        <v>37</v>
      </c>
      <c r="D34" s="128" t="s">
        <v>38</v>
      </c>
      <c r="E34" s="128"/>
      <c r="F34" s="128"/>
      <c r="G34" s="128"/>
      <c r="H34" s="131"/>
      <c r="I34" s="47"/>
    </row>
    <row r="35" spans="2:9" ht="15.75" thickBot="1" x14ac:dyDescent="0.3">
      <c r="B35" s="38"/>
      <c r="C35" s="46" t="s">
        <v>39</v>
      </c>
      <c r="D35" s="130"/>
      <c r="E35" s="131"/>
      <c r="F35" s="131"/>
      <c r="G35" s="131"/>
      <c r="H35" s="52" t="s">
        <v>42</v>
      </c>
      <c r="I35" s="53" t="s">
        <v>43</v>
      </c>
    </row>
    <row r="36" spans="2:9" ht="15.75" thickBot="1" x14ac:dyDescent="0.3">
      <c r="B36" s="48"/>
      <c r="C36" s="49" t="s">
        <v>40</v>
      </c>
      <c r="D36" s="50">
        <f>I32/0.29</f>
        <v>5.1689396551724149</v>
      </c>
      <c r="E36" s="147" t="s">
        <v>41</v>
      </c>
      <c r="F36" s="148"/>
      <c r="G36" s="51">
        <f>D36/0.82</f>
        <v>6.3035849453322141</v>
      </c>
    </row>
  </sheetData>
  <mergeCells count="6">
    <mergeCell ref="D33:F33"/>
    <mergeCell ref="E36:F36"/>
    <mergeCell ref="C2:H2"/>
    <mergeCell ref="C3:G3"/>
    <mergeCell ref="D4:G4"/>
    <mergeCell ref="D5:I5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O33"/>
  <sheetViews>
    <sheetView topLeftCell="A6" zoomScale="111" workbookViewId="0">
      <selection activeCell="O19" sqref="O19:O20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11" ht="15.75" thickBot="1" x14ac:dyDescent="0.3"/>
    <row r="2" spans="2:11" ht="67.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93</v>
      </c>
      <c r="D3" s="152"/>
      <c r="E3" s="152"/>
      <c r="F3" s="152"/>
      <c r="G3" s="153"/>
      <c r="H3" s="6" t="s">
        <v>6</v>
      </c>
      <c r="I3" s="55">
        <v>2020</v>
      </c>
      <c r="K3" s="59"/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11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11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24" si="0">E8*F8</f>
        <v>1.1299999999999999</v>
      </c>
      <c r="H8" s="28">
        <v>0.6</v>
      </c>
      <c r="I8" s="29">
        <f>G8*H8</f>
        <v>0.67799999999999994</v>
      </c>
    </row>
    <row r="9" spans="2:11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11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/>
      <c r="C15" s="24"/>
      <c r="D15" s="127"/>
      <c r="E15" s="25"/>
      <c r="F15" s="30"/>
      <c r="G15" s="27"/>
      <c r="H15" s="28"/>
      <c r="I15" s="29">
        <f t="shared" si="1"/>
        <v>0</v>
      </c>
    </row>
    <row r="16" spans="2:11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30"/>
      <c r="G17" s="27">
        <f t="shared" si="0"/>
        <v>0</v>
      </c>
      <c r="H17" s="28"/>
      <c r="I17" s="29"/>
    </row>
    <row r="18" spans="2:15" x14ac:dyDescent="0.25">
      <c r="B18" s="23"/>
      <c r="C18" s="91" t="s">
        <v>55</v>
      </c>
      <c r="D18" s="92" t="s">
        <v>21</v>
      </c>
      <c r="E18" s="93">
        <v>0.1</v>
      </c>
      <c r="F18" s="94">
        <v>1</v>
      </c>
      <c r="G18" s="97">
        <f t="shared" si="0"/>
        <v>0.1</v>
      </c>
      <c r="H18" s="108">
        <v>17.25</v>
      </c>
      <c r="I18" s="96">
        <f t="shared" ref="I18:I24" si="2">G18*H18</f>
        <v>1.7250000000000001</v>
      </c>
    </row>
    <row r="19" spans="2:15" x14ac:dyDescent="0.25">
      <c r="B19" s="23"/>
      <c r="C19" s="99" t="s">
        <v>67</v>
      </c>
      <c r="D19" s="100" t="s">
        <v>21</v>
      </c>
      <c r="E19" s="101">
        <v>0.4</v>
      </c>
      <c r="F19" s="106">
        <v>1</v>
      </c>
      <c r="G19" s="103">
        <f t="shared" si="0"/>
        <v>0.4</v>
      </c>
      <c r="H19" s="104">
        <v>12.4</v>
      </c>
      <c r="I19" s="105">
        <f t="shared" si="2"/>
        <v>4.9600000000000009</v>
      </c>
      <c r="K19" s="125">
        <f>(E19-0.11)*1000</f>
        <v>290.00000000000006</v>
      </c>
      <c r="L19" t="s">
        <v>30</v>
      </c>
      <c r="M19" t="s">
        <v>31</v>
      </c>
      <c r="O19" s="123" t="s">
        <v>34</v>
      </c>
    </row>
    <row r="20" spans="2:15" x14ac:dyDescent="0.25">
      <c r="B20" s="35"/>
      <c r="C20" s="99" t="s">
        <v>68</v>
      </c>
      <c r="D20" s="100" t="s">
        <v>21</v>
      </c>
      <c r="E20" s="101">
        <v>0.01</v>
      </c>
      <c r="F20" s="107">
        <v>1</v>
      </c>
      <c r="G20" s="103">
        <f t="shared" si="0"/>
        <v>0.01</v>
      </c>
      <c r="H20" s="104">
        <v>34.9</v>
      </c>
      <c r="I20" s="105">
        <f t="shared" si="2"/>
        <v>0.34899999999999998</v>
      </c>
      <c r="K20" s="121" t="s">
        <v>69</v>
      </c>
      <c r="L20" s="122">
        <f>SUM(E19+E20+E22)</f>
        <v>0.44000000000000006</v>
      </c>
      <c r="M20" s="122">
        <f>L20*1000</f>
        <v>440.00000000000006</v>
      </c>
      <c r="O20" s="124">
        <f>M20+M22</f>
        <v>880.00000000000011</v>
      </c>
    </row>
    <row r="21" spans="2:15" x14ac:dyDescent="0.25">
      <c r="B21" s="23"/>
      <c r="C21" s="91" t="s">
        <v>76</v>
      </c>
      <c r="D21" s="92" t="s">
        <v>21</v>
      </c>
      <c r="E21" s="93">
        <v>0.04</v>
      </c>
      <c r="F21" s="93">
        <v>1</v>
      </c>
      <c r="G21" s="94">
        <f t="shared" si="0"/>
        <v>0.04</v>
      </c>
      <c r="H21" s="95">
        <v>19.27</v>
      </c>
      <c r="I21" s="96">
        <f t="shared" si="2"/>
        <v>0.77080000000000004</v>
      </c>
    </row>
    <row r="22" spans="2:15" x14ac:dyDescent="0.25">
      <c r="B22" s="23"/>
      <c r="C22" s="99" t="s">
        <v>73</v>
      </c>
      <c r="D22" s="100" t="s">
        <v>21</v>
      </c>
      <c r="E22" s="101">
        <v>0.03</v>
      </c>
      <c r="F22" s="102">
        <v>1</v>
      </c>
      <c r="G22" s="103">
        <f t="shared" si="0"/>
        <v>0.03</v>
      </c>
      <c r="H22" s="104">
        <v>29.95</v>
      </c>
      <c r="I22" s="105">
        <f t="shared" si="2"/>
        <v>0.89849999999999997</v>
      </c>
      <c r="K22" s="70" t="s">
        <v>72</v>
      </c>
      <c r="L22" s="122">
        <f>SUM(E21+E18+E23+E24)</f>
        <v>0.44000000000000006</v>
      </c>
      <c r="M22" s="122">
        <f>L22*1000</f>
        <v>440.00000000000006</v>
      </c>
    </row>
    <row r="23" spans="2:15" x14ac:dyDescent="0.25">
      <c r="B23" s="23"/>
      <c r="C23" s="91" t="s">
        <v>77</v>
      </c>
      <c r="D23" s="92" t="s">
        <v>21</v>
      </c>
      <c r="E23" s="93">
        <v>0.1</v>
      </c>
      <c r="F23" s="93">
        <v>1</v>
      </c>
      <c r="G23" s="94">
        <f t="shared" si="0"/>
        <v>0.1</v>
      </c>
      <c r="H23" s="95">
        <v>31</v>
      </c>
      <c r="I23" s="96">
        <f t="shared" si="2"/>
        <v>3.1</v>
      </c>
    </row>
    <row r="24" spans="2:15" x14ac:dyDescent="0.25">
      <c r="B24" s="23"/>
      <c r="C24" s="91" t="s">
        <v>94</v>
      </c>
      <c r="D24" s="92" t="s">
        <v>21</v>
      </c>
      <c r="E24" s="93">
        <v>0.2</v>
      </c>
      <c r="F24" s="93">
        <v>1</v>
      </c>
      <c r="G24" s="94">
        <f t="shared" si="0"/>
        <v>0.2</v>
      </c>
      <c r="H24" s="95">
        <v>47.95</v>
      </c>
      <c r="I24" s="96">
        <f t="shared" si="2"/>
        <v>9.5900000000000016</v>
      </c>
      <c r="K24" t="s">
        <v>74</v>
      </c>
      <c r="M24" s="122">
        <f>SUM(M22+K19)</f>
        <v>730.00000000000011</v>
      </c>
    </row>
    <row r="25" spans="2:15" x14ac:dyDescent="0.25">
      <c r="B25" s="23"/>
      <c r="C25" s="24"/>
      <c r="D25" s="127"/>
      <c r="E25" s="36"/>
      <c r="F25" s="25"/>
      <c r="G25" s="30">
        <f t="shared" ref="G25:G26" si="3">E25*F25</f>
        <v>0</v>
      </c>
      <c r="H25" s="28"/>
      <c r="I25" s="29">
        <f t="shared" ref="I25:I26" si="4">G25*H25</f>
        <v>0</v>
      </c>
    </row>
    <row r="26" spans="2:15" x14ac:dyDescent="0.25">
      <c r="B26" s="23"/>
      <c r="C26" s="37"/>
      <c r="D26" s="127"/>
      <c r="E26" s="17"/>
      <c r="F26" s="25"/>
      <c r="G26" s="30">
        <f t="shared" si="3"/>
        <v>0</v>
      </c>
      <c r="H26" s="28"/>
      <c r="I26" s="29">
        <f t="shared" si="4"/>
        <v>0</v>
      </c>
    </row>
    <row r="27" spans="2:15" x14ac:dyDescent="0.25">
      <c r="B27" s="38"/>
      <c r="C27" s="157" t="s">
        <v>33</v>
      </c>
      <c r="D27" s="158"/>
      <c r="E27" s="158"/>
      <c r="F27" s="158"/>
      <c r="G27" s="158"/>
      <c r="H27" s="159"/>
      <c r="I27" s="39">
        <f>SUM(I9:I26)</f>
        <v>26.26144</v>
      </c>
    </row>
    <row r="28" spans="2:15" x14ac:dyDescent="0.25">
      <c r="B28" s="38"/>
      <c r="C28" s="160"/>
      <c r="D28" s="161"/>
      <c r="E28" s="161"/>
      <c r="F28" s="161"/>
      <c r="G28" s="161"/>
      <c r="H28" s="162"/>
      <c r="I28" s="40">
        <f>I27+5%</f>
        <v>26.311440000000001</v>
      </c>
    </row>
    <row r="29" spans="2:15" x14ac:dyDescent="0.25">
      <c r="B29" s="41"/>
      <c r="C29" s="136"/>
      <c r="D29" s="136"/>
      <c r="E29" s="136"/>
      <c r="F29" s="136"/>
      <c r="G29" s="136"/>
      <c r="H29" s="134" t="s">
        <v>34</v>
      </c>
      <c r="I29" s="42"/>
    </row>
    <row r="30" spans="2:15" x14ac:dyDescent="0.25">
      <c r="B30" s="43"/>
      <c r="C30" s="44" t="s">
        <v>35</v>
      </c>
      <c r="D30" s="141"/>
      <c r="E30" s="141"/>
      <c r="F30" s="142"/>
      <c r="G30" s="127">
        <v>6</v>
      </c>
      <c r="H30" s="134" t="s">
        <v>36</v>
      </c>
      <c r="I30" s="45">
        <f>I28/G30</f>
        <v>4.3852400000000005</v>
      </c>
    </row>
    <row r="31" spans="2:15" x14ac:dyDescent="0.25">
      <c r="B31" s="38"/>
      <c r="C31" s="46" t="s">
        <v>37</v>
      </c>
      <c r="D31" s="143" t="s">
        <v>38</v>
      </c>
      <c r="E31" s="143"/>
      <c r="F31" s="143"/>
      <c r="G31" s="143"/>
      <c r="H31" s="144"/>
      <c r="I31" s="47"/>
    </row>
    <row r="32" spans="2:15" x14ac:dyDescent="0.25">
      <c r="B32" s="38"/>
      <c r="C32" s="46" t="s">
        <v>39</v>
      </c>
      <c r="D32" s="145"/>
      <c r="E32" s="146"/>
      <c r="F32" s="146"/>
      <c r="G32" s="146"/>
      <c r="H32" s="146"/>
      <c r="I32" s="47"/>
    </row>
    <row r="33" spans="2:9" ht="15.75" thickBot="1" x14ac:dyDescent="0.3">
      <c r="B33" s="48"/>
      <c r="C33" s="49" t="s">
        <v>40</v>
      </c>
      <c r="D33" s="50">
        <f>I30/0.29</f>
        <v>15.121517241379314</v>
      </c>
      <c r="E33" s="147" t="s">
        <v>41</v>
      </c>
      <c r="F33" s="148"/>
      <c r="G33" s="51">
        <f>D33/0.82</f>
        <v>18.440874684608922</v>
      </c>
      <c r="H33" s="52" t="s">
        <v>42</v>
      </c>
      <c r="I33" s="53" t="s">
        <v>43</v>
      </c>
    </row>
  </sheetData>
  <mergeCells count="10">
    <mergeCell ref="D30:F30"/>
    <mergeCell ref="D31:H31"/>
    <mergeCell ref="D32:H32"/>
    <mergeCell ref="E33:F33"/>
    <mergeCell ref="C2:H2"/>
    <mergeCell ref="C3:G3"/>
    <mergeCell ref="D4:G4"/>
    <mergeCell ref="D5:I5"/>
    <mergeCell ref="C27:H27"/>
    <mergeCell ref="C28:H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33"/>
  <sheetViews>
    <sheetView topLeftCell="A4" zoomScale="103" workbookViewId="0">
      <selection activeCell="O19" sqref="O19:O20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11" ht="15.75" thickBot="1" x14ac:dyDescent="0.3"/>
    <row r="2" spans="2:11" ht="71.2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89</v>
      </c>
      <c r="D3" s="152"/>
      <c r="E3" s="152"/>
      <c r="F3" s="152"/>
      <c r="G3" s="153"/>
      <c r="H3" s="6" t="s">
        <v>6</v>
      </c>
      <c r="I3" s="55">
        <v>2020</v>
      </c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  <c r="K4" s="59"/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11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11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>G8*H8</f>
        <v>0.67799999999999994</v>
      </c>
    </row>
    <row r="9" spans="2:11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11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/>
      <c r="C15" s="24"/>
      <c r="D15" s="127"/>
      <c r="E15" s="25"/>
      <c r="F15" s="30"/>
      <c r="G15" s="27"/>
      <c r="H15" s="28"/>
      <c r="I15" s="29">
        <f t="shared" si="1"/>
        <v>0</v>
      </c>
    </row>
    <row r="16" spans="2:11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30"/>
      <c r="G17" s="27">
        <f t="shared" ref="G17:G26" si="2">E17*F17</f>
        <v>0</v>
      </c>
      <c r="H17" s="28"/>
      <c r="I17" s="29">
        <f t="shared" ref="I17:I26" si="3">G17*H17</f>
        <v>0</v>
      </c>
    </row>
    <row r="18" spans="2:15" x14ac:dyDescent="0.25">
      <c r="B18" s="23"/>
      <c r="C18" s="99" t="s">
        <v>67</v>
      </c>
      <c r="D18" s="100" t="s">
        <v>21</v>
      </c>
      <c r="E18" s="101">
        <v>0.25</v>
      </c>
      <c r="F18" s="106">
        <v>1</v>
      </c>
      <c r="G18" s="103">
        <f t="shared" si="2"/>
        <v>0.25</v>
      </c>
      <c r="H18" s="104">
        <v>12.4</v>
      </c>
      <c r="I18" s="105">
        <f t="shared" si="3"/>
        <v>3.1</v>
      </c>
    </row>
    <row r="19" spans="2:15" x14ac:dyDescent="0.25">
      <c r="B19" s="35"/>
      <c r="C19" s="99" t="s">
        <v>68</v>
      </c>
      <c r="D19" s="100" t="s">
        <v>21</v>
      </c>
      <c r="E19" s="101">
        <v>0.01</v>
      </c>
      <c r="F19" s="107">
        <v>1</v>
      </c>
      <c r="G19" s="103">
        <f t="shared" si="2"/>
        <v>0.01</v>
      </c>
      <c r="H19" s="104">
        <v>34.9</v>
      </c>
      <c r="I19" s="105">
        <f t="shared" si="3"/>
        <v>0.34899999999999998</v>
      </c>
      <c r="K19" s="125">
        <f>(E18-0.11)*1000</f>
        <v>140</v>
      </c>
      <c r="L19" t="s">
        <v>30</v>
      </c>
      <c r="M19" t="s">
        <v>31</v>
      </c>
      <c r="O19" s="123" t="s">
        <v>34</v>
      </c>
    </row>
    <row r="20" spans="2:15" x14ac:dyDescent="0.25">
      <c r="B20" s="23"/>
      <c r="C20" s="91" t="s">
        <v>76</v>
      </c>
      <c r="D20" s="92" t="s">
        <v>21</v>
      </c>
      <c r="E20" s="93">
        <v>0.04</v>
      </c>
      <c r="F20" s="93">
        <v>1</v>
      </c>
      <c r="G20" s="94">
        <f t="shared" si="2"/>
        <v>0.04</v>
      </c>
      <c r="H20" s="95">
        <v>19.27</v>
      </c>
      <c r="I20" s="96">
        <f t="shared" si="3"/>
        <v>0.77080000000000004</v>
      </c>
      <c r="K20" s="121" t="s">
        <v>69</v>
      </c>
      <c r="L20" s="122">
        <f>SUM(E19+E18+E21)</f>
        <v>0.29000000000000004</v>
      </c>
      <c r="M20" s="122">
        <f>L20*1000</f>
        <v>290.00000000000006</v>
      </c>
      <c r="O20" s="124">
        <f>M20+M22</f>
        <v>550</v>
      </c>
    </row>
    <row r="21" spans="2:15" x14ac:dyDescent="0.25">
      <c r="B21" s="23"/>
      <c r="C21" s="99" t="s">
        <v>73</v>
      </c>
      <c r="D21" s="100" t="s">
        <v>21</v>
      </c>
      <c r="E21" s="101">
        <v>0.03</v>
      </c>
      <c r="F21" s="102">
        <v>1</v>
      </c>
      <c r="G21" s="103">
        <f t="shared" si="2"/>
        <v>0.03</v>
      </c>
      <c r="H21" s="104">
        <v>29.95</v>
      </c>
      <c r="I21" s="105">
        <f t="shared" si="3"/>
        <v>0.89849999999999997</v>
      </c>
    </row>
    <row r="22" spans="2:15" x14ac:dyDescent="0.25">
      <c r="B22" s="23"/>
      <c r="C22" s="91" t="s">
        <v>77</v>
      </c>
      <c r="D22" s="92" t="s">
        <v>21</v>
      </c>
      <c r="E22" s="93">
        <v>0.1</v>
      </c>
      <c r="F22" s="93">
        <v>1</v>
      </c>
      <c r="G22" s="94">
        <f t="shared" si="2"/>
        <v>0.1</v>
      </c>
      <c r="H22" s="95">
        <v>31</v>
      </c>
      <c r="I22" s="96">
        <f t="shared" si="3"/>
        <v>3.1</v>
      </c>
      <c r="K22" s="70" t="s">
        <v>72</v>
      </c>
      <c r="L22" s="122">
        <f>SUM(E22+E23+E20)</f>
        <v>0.26</v>
      </c>
      <c r="M22" s="122">
        <f>L22*1000</f>
        <v>260</v>
      </c>
    </row>
    <row r="23" spans="2:15" x14ac:dyDescent="0.25">
      <c r="B23" s="23"/>
      <c r="C23" s="91" t="s">
        <v>90</v>
      </c>
      <c r="D23" s="92" t="s">
        <v>21</v>
      </c>
      <c r="E23" s="93">
        <v>0.12</v>
      </c>
      <c r="F23" s="94">
        <v>1</v>
      </c>
      <c r="G23" s="94">
        <f t="shared" si="2"/>
        <v>0.12</v>
      </c>
      <c r="H23" s="95">
        <v>30</v>
      </c>
      <c r="I23" s="96">
        <f t="shared" si="3"/>
        <v>3.5999999999999996</v>
      </c>
    </row>
    <row r="24" spans="2:15" x14ac:dyDescent="0.25">
      <c r="B24" s="23"/>
      <c r="C24" s="24"/>
      <c r="D24" s="127"/>
      <c r="E24" s="25"/>
      <c r="F24" s="25"/>
      <c r="G24" s="30">
        <f t="shared" si="2"/>
        <v>0</v>
      </c>
      <c r="H24" s="28"/>
      <c r="I24" s="29">
        <f t="shared" si="3"/>
        <v>0</v>
      </c>
      <c r="K24" t="s">
        <v>74</v>
      </c>
      <c r="M24" s="122">
        <f>SUM(M22+K19)</f>
        <v>400</v>
      </c>
    </row>
    <row r="25" spans="2:15" x14ac:dyDescent="0.25">
      <c r="B25" s="23"/>
      <c r="C25" s="24"/>
      <c r="D25" s="127"/>
      <c r="E25" s="36"/>
      <c r="F25" s="25"/>
      <c r="G25" s="30">
        <f t="shared" si="2"/>
        <v>0</v>
      </c>
      <c r="H25" s="28"/>
      <c r="I25" s="29">
        <f t="shared" si="3"/>
        <v>0</v>
      </c>
    </row>
    <row r="26" spans="2:15" x14ac:dyDescent="0.25">
      <c r="B26" s="23"/>
      <c r="C26" s="37"/>
      <c r="D26" s="127"/>
      <c r="E26" s="17"/>
      <c r="F26" s="25"/>
      <c r="G26" s="30">
        <f t="shared" si="2"/>
        <v>0</v>
      </c>
      <c r="H26" s="28"/>
      <c r="I26" s="29">
        <f t="shared" si="3"/>
        <v>0</v>
      </c>
    </row>
    <row r="27" spans="2:15" x14ac:dyDescent="0.25">
      <c r="B27" s="38"/>
      <c r="C27" s="157" t="s">
        <v>33</v>
      </c>
      <c r="D27" s="158"/>
      <c r="E27" s="158"/>
      <c r="F27" s="158"/>
      <c r="G27" s="158"/>
      <c r="H27" s="159"/>
      <c r="I27" s="39">
        <f>SUM(I9:I26)</f>
        <v>16.686439999999997</v>
      </c>
    </row>
    <row r="28" spans="2:15" x14ac:dyDescent="0.25">
      <c r="B28" s="38"/>
      <c r="C28" s="160"/>
      <c r="D28" s="161"/>
      <c r="E28" s="161"/>
      <c r="F28" s="161"/>
      <c r="G28" s="161"/>
      <c r="H28" s="162"/>
      <c r="I28" s="40">
        <f>I27+5%</f>
        <v>16.736439999999998</v>
      </c>
    </row>
    <row r="29" spans="2:15" x14ac:dyDescent="0.25">
      <c r="B29" s="41"/>
      <c r="C29" s="136"/>
      <c r="D29" s="136"/>
      <c r="E29" s="136"/>
      <c r="F29" s="136"/>
      <c r="G29" s="136"/>
      <c r="H29" s="134" t="s">
        <v>34</v>
      </c>
      <c r="I29" s="42"/>
    </row>
    <row r="30" spans="2:15" x14ac:dyDescent="0.25">
      <c r="B30" s="43"/>
      <c r="C30" s="44" t="s">
        <v>35</v>
      </c>
      <c r="D30" s="141"/>
      <c r="E30" s="141"/>
      <c r="F30" s="142"/>
      <c r="G30" s="127">
        <v>6</v>
      </c>
      <c r="H30" s="134" t="s">
        <v>36</v>
      </c>
      <c r="I30" s="45">
        <f>I28/G30</f>
        <v>2.7894066666666664</v>
      </c>
    </row>
    <row r="31" spans="2:15" x14ac:dyDescent="0.25">
      <c r="B31" s="38"/>
      <c r="C31" s="46" t="s">
        <v>37</v>
      </c>
      <c r="D31" s="143" t="s">
        <v>38</v>
      </c>
      <c r="E31" s="143"/>
      <c r="F31" s="143"/>
      <c r="G31" s="143"/>
      <c r="H31" s="144"/>
      <c r="I31" s="28"/>
    </row>
    <row r="32" spans="2:15" x14ac:dyDescent="0.25">
      <c r="B32" s="38"/>
      <c r="C32" s="46" t="s">
        <v>39</v>
      </c>
      <c r="D32" s="145"/>
      <c r="E32" s="146"/>
      <c r="F32" s="146"/>
      <c r="G32" s="146"/>
      <c r="H32" s="146"/>
      <c r="I32" s="47"/>
    </row>
    <row r="33" spans="2:9" ht="15.75" thickBot="1" x14ac:dyDescent="0.3">
      <c r="B33" s="48"/>
      <c r="C33" s="49" t="s">
        <v>40</v>
      </c>
      <c r="D33" s="50">
        <f>I30/0.29</f>
        <v>9.6186436781609199</v>
      </c>
      <c r="E33" s="147" t="s">
        <v>41</v>
      </c>
      <c r="F33" s="148"/>
      <c r="G33" s="51">
        <f>D33/0.82</f>
        <v>11.730053266049904</v>
      </c>
      <c r="H33" s="52" t="s">
        <v>42</v>
      </c>
      <c r="I33" s="53" t="s">
        <v>43</v>
      </c>
    </row>
  </sheetData>
  <mergeCells count="10">
    <mergeCell ref="D30:F30"/>
    <mergeCell ref="D31:H31"/>
    <mergeCell ref="D32:H32"/>
    <mergeCell ref="E33:F33"/>
    <mergeCell ref="C2:H2"/>
    <mergeCell ref="C3:G3"/>
    <mergeCell ref="D4:G4"/>
    <mergeCell ref="D5:I5"/>
    <mergeCell ref="C27:H27"/>
    <mergeCell ref="C28:H28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O31"/>
  <sheetViews>
    <sheetView topLeftCell="B11" zoomScale="123" workbookViewId="0">
      <selection activeCell="O18" sqref="O18:O19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6" max="6" width="10.2851562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11" ht="15.75" thickBot="1" x14ac:dyDescent="0.3"/>
    <row r="2" spans="2:11" ht="65.2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95</v>
      </c>
      <c r="D3" s="152"/>
      <c r="E3" s="152"/>
      <c r="F3" s="152"/>
      <c r="G3" s="153"/>
      <c r="H3" s="6" t="s">
        <v>6</v>
      </c>
      <c r="I3" s="55">
        <v>2020</v>
      </c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  <c r="K4" s="59"/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11" x14ac:dyDescent="0.25">
      <c r="B7" s="15"/>
      <c r="C7" s="16"/>
      <c r="D7" s="17"/>
      <c r="E7" s="18"/>
      <c r="F7" s="19"/>
      <c r="G7" s="20"/>
      <c r="H7" s="21"/>
      <c r="I7" s="22"/>
    </row>
    <row r="8" spans="2:11" x14ac:dyDescent="0.25">
      <c r="B8" s="23">
        <v>1</v>
      </c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23" si="0">E8*F8</f>
        <v>1.1299999999999999</v>
      </c>
      <c r="H8" s="28">
        <v>0.6</v>
      </c>
      <c r="I8" s="29">
        <f>G8*H8</f>
        <v>0.67799999999999994</v>
      </c>
    </row>
    <row r="9" spans="2:11" x14ac:dyDescent="0.25">
      <c r="B9" s="23">
        <v>2</v>
      </c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11" x14ac:dyDescent="0.25">
      <c r="B10" s="23">
        <v>3</v>
      </c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>
        <v>4</v>
      </c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>
        <v>5</v>
      </c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>
        <v>6</v>
      </c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>
        <v>7</v>
      </c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>
        <v>8</v>
      </c>
      <c r="C15" s="24"/>
      <c r="D15" s="127"/>
      <c r="E15" s="25"/>
      <c r="F15" s="30"/>
      <c r="G15" s="27"/>
      <c r="H15" s="28"/>
      <c r="I15" s="29">
        <f t="shared" si="1"/>
        <v>0</v>
      </c>
    </row>
    <row r="16" spans="2:11" x14ac:dyDescent="0.25">
      <c r="B16" s="23">
        <v>9</v>
      </c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30"/>
      <c r="G17" s="27">
        <f t="shared" si="0"/>
        <v>0</v>
      </c>
      <c r="H17" s="28"/>
      <c r="I17" s="29"/>
    </row>
    <row r="18" spans="2:15" x14ac:dyDescent="0.25">
      <c r="B18" s="23">
        <v>10</v>
      </c>
      <c r="C18" s="99" t="s">
        <v>67</v>
      </c>
      <c r="D18" s="100" t="s">
        <v>21</v>
      </c>
      <c r="E18" s="101">
        <v>0.25</v>
      </c>
      <c r="F18" s="106">
        <v>1</v>
      </c>
      <c r="G18" s="103">
        <f t="shared" si="0"/>
        <v>0.25</v>
      </c>
      <c r="H18" s="104">
        <v>12.4</v>
      </c>
      <c r="I18" s="105">
        <f t="shared" ref="I18:I24" si="2">G18*H18</f>
        <v>3.1</v>
      </c>
      <c r="K18" s="125">
        <f>(E18-0.11)*1000</f>
        <v>140</v>
      </c>
      <c r="L18" t="s">
        <v>30</v>
      </c>
      <c r="M18" t="s">
        <v>31</v>
      </c>
      <c r="O18" s="123" t="s">
        <v>34</v>
      </c>
    </row>
    <row r="19" spans="2:15" x14ac:dyDescent="0.25">
      <c r="B19" s="35">
        <v>11</v>
      </c>
      <c r="C19" s="99" t="s">
        <v>68</v>
      </c>
      <c r="D19" s="100" t="s">
        <v>21</v>
      </c>
      <c r="E19" s="101">
        <v>0.01</v>
      </c>
      <c r="F19" s="107">
        <v>1</v>
      </c>
      <c r="G19" s="103">
        <f t="shared" si="0"/>
        <v>0.01</v>
      </c>
      <c r="H19" s="104">
        <v>34.9</v>
      </c>
      <c r="I19" s="105">
        <f t="shared" si="2"/>
        <v>0.34899999999999998</v>
      </c>
      <c r="K19" s="121" t="s">
        <v>69</v>
      </c>
      <c r="L19" s="122">
        <f>SUM(E18+E19+E20)</f>
        <v>0.29000000000000004</v>
      </c>
      <c r="M19" s="122">
        <f>L19*1000</f>
        <v>290.00000000000006</v>
      </c>
      <c r="O19" s="124">
        <f>M19+M21</f>
        <v>370.00000000000006</v>
      </c>
    </row>
    <row r="20" spans="2:15" x14ac:dyDescent="0.25">
      <c r="B20" s="23">
        <v>13</v>
      </c>
      <c r="C20" s="99" t="s">
        <v>73</v>
      </c>
      <c r="D20" s="100" t="s">
        <v>21</v>
      </c>
      <c r="E20" s="101">
        <v>0.03</v>
      </c>
      <c r="F20" s="102">
        <v>1</v>
      </c>
      <c r="G20" s="103">
        <f t="shared" si="0"/>
        <v>0.03</v>
      </c>
      <c r="H20" s="104">
        <v>29.95</v>
      </c>
      <c r="I20" s="105">
        <f t="shared" si="2"/>
        <v>0.89849999999999997</v>
      </c>
    </row>
    <row r="21" spans="2:15" x14ac:dyDescent="0.25">
      <c r="B21" s="23">
        <v>13</v>
      </c>
      <c r="C21" s="91" t="s">
        <v>70</v>
      </c>
      <c r="D21" s="92" t="s">
        <v>21</v>
      </c>
      <c r="E21" s="93">
        <v>0.02</v>
      </c>
      <c r="F21" s="93">
        <v>1</v>
      </c>
      <c r="G21" s="94">
        <f t="shared" si="0"/>
        <v>0.02</v>
      </c>
      <c r="H21" s="95">
        <v>29.75</v>
      </c>
      <c r="I21" s="96">
        <f t="shared" si="2"/>
        <v>0.59499999999999997</v>
      </c>
      <c r="K21" s="70" t="s">
        <v>72</v>
      </c>
      <c r="L21" s="122">
        <f>SUM(E21+E22+E23)</f>
        <v>0.08</v>
      </c>
      <c r="M21" s="122">
        <f>L21*1000</f>
        <v>80</v>
      </c>
    </row>
    <row r="22" spans="2:15" x14ac:dyDescent="0.25">
      <c r="B22" s="23">
        <v>14</v>
      </c>
      <c r="C22" s="24"/>
      <c r="D22" s="127"/>
      <c r="E22" s="36"/>
      <c r="F22" s="25"/>
      <c r="G22" s="30">
        <f t="shared" si="0"/>
        <v>0</v>
      </c>
      <c r="H22" s="28"/>
      <c r="I22" s="29">
        <f t="shared" si="2"/>
        <v>0</v>
      </c>
    </row>
    <row r="23" spans="2:15" x14ac:dyDescent="0.25">
      <c r="B23" s="23">
        <v>17</v>
      </c>
      <c r="C23" s="91" t="s">
        <v>29</v>
      </c>
      <c r="D23" s="92" t="s">
        <v>21</v>
      </c>
      <c r="E23" s="110">
        <v>0.06</v>
      </c>
      <c r="F23" s="93">
        <v>1</v>
      </c>
      <c r="G23" s="94">
        <f t="shared" si="0"/>
        <v>0.06</v>
      </c>
      <c r="H23" s="96">
        <v>44.9</v>
      </c>
      <c r="I23" s="96">
        <f t="shared" si="2"/>
        <v>2.694</v>
      </c>
      <c r="K23" t="s">
        <v>74</v>
      </c>
      <c r="M23" s="122">
        <f>SUM(M21+K18)</f>
        <v>220</v>
      </c>
    </row>
    <row r="24" spans="2:15" x14ac:dyDescent="0.25">
      <c r="B24" s="23"/>
      <c r="C24" s="37"/>
      <c r="D24" s="127"/>
      <c r="E24" s="17"/>
      <c r="F24" s="25"/>
      <c r="G24" s="30">
        <f t="shared" ref="G24" si="3">E24*F24</f>
        <v>0</v>
      </c>
      <c r="H24" s="28"/>
      <c r="I24" s="29">
        <f t="shared" si="2"/>
        <v>0</v>
      </c>
    </row>
    <row r="25" spans="2:15" x14ac:dyDescent="0.25">
      <c r="B25" s="38"/>
      <c r="C25" s="157" t="s">
        <v>33</v>
      </c>
      <c r="D25" s="158"/>
      <c r="E25" s="158"/>
      <c r="F25" s="158"/>
      <c r="G25" s="158"/>
      <c r="H25" s="159"/>
      <c r="I25" s="39">
        <f>SUM(I8:I24)</f>
        <v>13.182640000000003</v>
      </c>
    </row>
    <row r="26" spans="2:15" x14ac:dyDescent="0.25">
      <c r="B26" s="38"/>
      <c r="C26" s="160"/>
      <c r="D26" s="161"/>
      <c r="E26" s="161"/>
      <c r="F26" s="161"/>
      <c r="G26" s="161"/>
      <c r="H26" s="162"/>
      <c r="I26" s="40">
        <f>I25+5%</f>
        <v>13.232640000000004</v>
      </c>
    </row>
    <row r="27" spans="2:15" x14ac:dyDescent="0.25">
      <c r="B27" s="41"/>
      <c r="C27" s="136"/>
      <c r="D27" s="136"/>
      <c r="E27" s="136"/>
      <c r="F27" s="136"/>
      <c r="G27" s="136"/>
      <c r="H27" s="134" t="s">
        <v>34</v>
      </c>
      <c r="I27" s="42"/>
    </row>
    <row r="28" spans="2:15" x14ac:dyDescent="0.25">
      <c r="B28" s="43"/>
      <c r="C28" s="44" t="s">
        <v>35</v>
      </c>
      <c r="D28" s="141"/>
      <c r="E28" s="141"/>
      <c r="F28" s="142"/>
      <c r="G28" s="127">
        <v>6</v>
      </c>
      <c r="H28" s="134" t="s">
        <v>36</v>
      </c>
      <c r="I28" s="45">
        <f>I26/G28</f>
        <v>2.2054400000000007</v>
      </c>
    </row>
    <row r="29" spans="2:15" x14ac:dyDescent="0.25">
      <c r="B29" s="38"/>
      <c r="C29" s="46" t="s">
        <v>37</v>
      </c>
      <c r="D29" s="143" t="s">
        <v>38</v>
      </c>
      <c r="E29" s="143"/>
      <c r="F29" s="143"/>
      <c r="G29" s="143"/>
      <c r="H29" s="144"/>
      <c r="I29" s="47"/>
    </row>
    <row r="30" spans="2:15" x14ac:dyDescent="0.25">
      <c r="B30" s="38"/>
      <c r="C30" s="46" t="s">
        <v>39</v>
      </c>
      <c r="D30" s="145"/>
      <c r="E30" s="146"/>
      <c r="F30" s="146"/>
      <c r="G30" s="146"/>
      <c r="H30" s="146"/>
      <c r="I30" s="47"/>
    </row>
    <row r="31" spans="2:15" ht="15.75" thickBot="1" x14ac:dyDescent="0.3">
      <c r="B31" s="48"/>
      <c r="C31" s="49" t="s">
        <v>40</v>
      </c>
      <c r="D31" s="50">
        <f>I28/0.35</f>
        <v>6.3012571428571453</v>
      </c>
      <c r="E31" s="147" t="s">
        <v>41</v>
      </c>
      <c r="F31" s="148"/>
      <c r="G31" s="51">
        <f>D31/0.82</f>
        <v>7.6844599303135928</v>
      </c>
      <c r="H31" s="52" t="s">
        <v>42</v>
      </c>
      <c r="I31" s="53" t="s">
        <v>43</v>
      </c>
    </row>
  </sheetData>
  <mergeCells count="10">
    <mergeCell ref="D28:F28"/>
    <mergeCell ref="D29:H29"/>
    <mergeCell ref="D30:H30"/>
    <mergeCell ref="E31:F31"/>
    <mergeCell ref="C2:H2"/>
    <mergeCell ref="C3:G3"/>
    <mergeCell ref="D4:G4"/>
    <mergeCell ref="D5:I5"/>
    <mergeCell ref="C25:H25"/>
    <mergeCell ref="C26:H26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O35"/>
  <sheetViews>
    <sheetView topLeftCell="B12" zoomScale="122" workbookViewId="0">
      <selection activeCell="C24" sqref="C24"/>
    </sheetView>
  </sheetViews>
  <sheetFormatPr defaultRowHeight="15" x14ac:dyDescent="0.25"/>
  <cols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9" ht="15.75" thickBot="1" x14ac:dyDescent="0.3"/>
    <row r="2" spans="2:9" ht="64.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9" ht="18" x14ac:dyDescent="0.25">
      <c r="B3" s="5"/>
      <c r="C3" s="151" t="s">
        <v>106</v>
      </c>
      <c r="D3" s="152"/>
      <c r="E3" s="152"/>
      <c r="F3" s="152"/>
      <c r="G3" s="153"/>
      <c r="H3" s="6" t="s">
        <v>6</v>
      </c>
      <c r="I3" s="55">
        <v>2020</v>
      </c>
    </row>
    <row r="4" spans="2:9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9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9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9" x14ac:dyDescent="0.25">
      <c r="B7" s="15"/>
      <c r="C7" s="16"/>
      <c r="D7" s="17"/>
      <c r="E7" s="18"/>
      <c r="F7" s="19"/>
      <c r="G7" s="20"/>
      <c r="H7" s="21"/>
      <c r="I7" s="22"/>
    </row>
    <row r="8" spans="2:9" x14ac:dyDescent="0.25">
      <c r="B8" s="23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 t="shared" ref="I8:I16" si="1">G8*H8</f>
        <v>0.67799999999999994</v>
      </c>
    </row>
    <row r="9" spans="2:9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si="1"/>
        <v>0.22320000000000001</v>
      </c>
    </row>
    <row r="10" spans="2:9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9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9" x14ac:dyDescent="0.25">
      <c r="B12" s="23"/>
      <c r="C12" s="24" t="s">
        <v>51</v>
      </c>
      <c r="D12" s="127" t="s">
        <v>24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9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9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9" x14ac:dyDescent="0.25">
      <c r="B15" s="23"/>
      <c r="C15" s="24"/>
      <c r="D15" s="127"/>
      <c r="E15" s="25"/>
      <c r="F15" s="30"/>
      <c r="G15" s="27"/>
      <c r="H15" s="28"/>
      <c r="I15" s="29"/>
    </row>
    <row r="16" spans="2:9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30"/>
      <c r="G17" s="27"/>
      <c r="H17" s="28"/>
      <c r="I17" s="29"/>
    </row>
    <row r="18" spans="2:15" x14ac:dyDescent="0.25">
      <c r="B18" s="23"/>
      <c r="C18" s="91" t="s">
        <v>58</v>
      </c>
      <c r="D18" s="92" t="s">
        <v>21</v>
      </c>
      <c r="E18" s="93">
        <v>0.04</v>
      </c>
      <c r="F18" s="94">
        <v>1</v>
      </c>
      <c r="G18" s="94">
        <f t="shared" ref="G18:G26" si="2">E18*F18</f>
        <v>0.04</v>
      </c>
      <c r="H18" s="95">
        <v>64</v>
      </c>
      <c r="I18" s="96">
        <f t="shared" ref="I18:I25" si="3">G18*H18</f>
        <v>2.56</v>
      </c>
    </row>
    <row r="19" spans="2:15" x14ac:dyDescent="0.25">
      <c r="B19" s="23"/>
      <c r="C19" s="24"/>
      <c r="D19" s="127"/>
      <c r="E19" s="25"/>
      <c r="F19" s="30"/>
      <c r="G19" s="30"/>
      <c r="H19" s="28"/>
      <c r="I19" s="29">
        <f t="shared" si="3"/>
        <v>0</v>
      </c>
      <c r="K19" s="125">
        <f>(E20-0.11)*1000</f>
        <v>290.00000000000006</v>
      </c>
      <c r="L19" t="s">
        <v>30</v>
      </c>
      <c r="M19" t="s">
        <v>31</v>
      </c>
      <c r="O19" s="123" t="s">
        <v>34</v>
      </c>
    </row>
    <row r="20" spans="2:15" x14ac:dyDescent="0.25">
      <c r="B20" s="23"/>
      <c r="C20" s="99" t="s">
        <v>67</v>
      </c>
      <c r="D20" s="100" t="s">
        <v>21</v>
      </c>
      <c r="E20" s="101">
        <v>0.4</v>
      </c>
      <c r="F20" s="106">
        <v>1</v>
      </c>
      <c r="G20" s="103">
        <f t="shared" ref="G20:G24" si="4">E20*F20</f>
        <v>0.4</v>
      </c>
      <c r="H20" s="104">
        <v>12.4</v>
      </c>
      <c r="I20" s="105">
        <f t="shared" si="3"/>
        <v>4.9600000000000009</v>
      </c>
      <c r="K20" s="121" t="s">
        <v>69</v>
      </c>
      <c r="L20" s="122">
        <v>0.44</v>
      </c>
      <c r="M20" s="122">
        <f>L20*1000</f>
        <v>440</v>
      </c>
      <c r="O20" s="124">
        <f>M20+M22</f>
        <v>620</v>
      </c>
    </row>
    <row r="21" spans="2:15" x14ac:dyDescent="0.25">
      <c r="B21" s="23"/>
      <c r="C21" s="99" t="s">
        <v>68</v>
      </c>
      <c r="D21" s="100" t="s">
        <v>21</v>
      </c>
      <c r="E21" s="101">
        <v>0.01</v>
      </c>
      <c r="F21" s="107">
        <v>1</v>
      </c>
      <c r="G21" s="103">
        <f t="shared" si="4"/>
        <v>0.01</v>
      </c>
      <c r="H21" s="104">
        <v>34.9</v>
      </c>
      <c r="I21" s="105">
        <f t="shared" si="3"/>
        <v>0.34899999999999998</v>
      </c>
    </row>
    <row r="22" spans="2:15" x14ac:dyDescent="0.25">
      <c r="B22" s="23"/>
      <c r="C22" s="91" t="s">
        <v>76</v>
      </c>
      <c r="D22" s="92" t="s">
        <v>21</v>
      </c>
      <c r="E22" s="93">
        <v>0.04</v>
      </c>
      <c r="F22" s="93">
        <v>1</v>
      </c>
      <c r="G22" s="94">
        <f t="shared" si="4"/>
        <v>0.04</v>
      </c>
      <c r="H22" s="95">
        <v>19.27</v>
      </c>
      <c r="I22" s="96">
        <f t="shared" si="3"/>
        <v>0.77080000000000004</v>
      </c>
      <c r="K22" s="70" t="s">
        <v>72</v>
      </c>
      <c r="L22" s="122">
        <f>SUM(E22+E24+E18)</f>
        <v>0.18000000000000002</v>
      </c>
      <c r="M22" s="122">
        <f>L22*1000</f>
        <v>180.00000000000003</v>
      </c>
    </row>
    <row r="23" spans="2:15" x14ac:dyDescent="0.25">
      <c r="B23" s="23"/>
      <c r="C23" s="99" t="s">
        <v>73</v>
      </c>
      <c r="D23" s="100" t="s">
        <v>21</v>
      </c>
      <c r="E23" s="101">
        <v>0.03</v>
      </c>
      <c r="F23" s="102">
        <v>1</v>
      </c>
      <c r="G23" s="103">
        <f t="shared" si="4"/>
        <v>0.03</v>
      </c>
      <c r="H23" s="104">
        <v>29.95</v>
      </c>
      <c r="I23" s="105">
        <f t="shared" si="3"/>
        <v>0.89849999999999997</v>
      </c>
    </row>
    <row r="24" spans="2:15" x14ac:dyDescent="0.25">
      <c r="B24" s="23"/>
      <c r="C24" s="91" t="s">
        <v>77</v>
      </c>
      <c r="D24" s="92" t="s">
        <v>21</v>
      </c>
      <c r="E24" s="93">
        <v>0.1</v>
      </c>
      <c r="F24" s="93">
        <v>1</v>
      </c>
      <c r="G24" s="94">
        <f t="shared" si="4"/>
        <v>0.1</v>
      </c>
      <c r="H24" s="95">
        <v>31</v>
      </c>
      <c r="I24" s="96">
        <f t="shared" si="3"/>
        <v>3.1</v>
      </c>
      <c r="K24" t="s">
        <v>74</v>
      </c>
      <c r="M24" s="122">
        <f>SUM(M22+K19)</f>
        <v>470.00000000000011</v>
      </c>
    </row>
    <row r="25" spans="2:15" x14ac:dyDescent="0.25">
      <c r="B25" s="23"/>
      <c r="C25" s="24"/>
      <c r="D25" s="127"/>
      <c r="E25" s="25"/>
      <c r="F25" s="25"/>
      <c r="G25" s="30">
        <f t="shared" si="2"/>
        <v>0</v>
      </c>
      <c r="H25" s="28"/>
      <c r="I25" s="29">
        <f t="shared" si="3"/>
        <v>0</v>
      </c>
    </row>
    <row r="26" spans="2:15" x14ac:dyDescent="0.25">
      <c r="B26" s="23"/>
      <c r="C26" s="24"/>
      <c r="D26" s="127"/>
      <c r="E26" s="36"/>
      <c r="F26" s="25"/>
      <c r="G26" s="30">
        <f t="shared" si="2"/>
        <v>0</v>
      </c>
      <c r="H26" s="28"/>
      <c r="I26" s="29"/>
    </row>
    <row r="27" spans="2:15" x14ac:dyDescent="0.25">
      <c r="B27" s="23"/>
      <c r="C27" s="60"/>
      <c r="D27" s="127"/>
      <c r="E27" s="17"/>
      <c r="F27" s="25"/>
      <c r="G27" s="30"/>
      <c r="H27" s="28"/>
      <c r="I27" s="29"/>
    </row>
    <row r="28" spans="2:15" x14ac:dyDescent="0.25">
      <c r="B28" s="23"/>
      <c r="C28" s="61"/>
      <c r="D28" s="126"/>
      <c r="E28" s="62"/>
      <c r="F28" s="63"/>
      <c r="G28" s="63"/>
      <c r="H28" s="28"/>
      <c r="I28" s="29"/>
    </row>
    <row r="29" spans="2:15" x14ac:dyDescent="0.25">
      <c r="B29" s="38"/>
      <c r="C29" s="157" t="s">
        <v>33</v>
      </c>
      <c r="D29" s="158"/>
      <c r="E29" s="158"/>
      <c r="F29" s="158"/>
      <c r="G29" s="158"/>
      <c r="H29" s="159"/>
      <c r="I29" s="39">
        <f>SUM(I8:I27)</f>
        <v>18.184440000000002</v>
      </c>
    </row>
    <row r="30" spans="2:15" x14ac:dyDescent="0.25">
      <c r="B30" s="38"/>
      <c r="C30" s="160"/>
      <c r="D30" s="161"/>
      <c r="E30" s="161"/>
      <c r="F30" s="161"/>
      <c r="G30" s="161"/>
      <c r="H30" s="162"/>
      <c r="I30" s="40">
        <f>I29+5%</f>
        <v>18.234440000000003</v>
      </c>
    </row>
    <row r="31" spans="2:15" x14ac:dyDescent="0.25">
      <c r="B31" s="41"/>
      <c r="C31" s="136"/>
      <c r="D31" s="136"/>
      <c r="E31" s="136"/>
      <c r="F31" s="136"/>
      <c r="G31" s="136"/>
      <c r="H31" s="134" t="s">
        <v>34</v>
      </c>
      <c r="I31" s="42"/>
    </row>
    <row r="32" spans="2:15" x14ac:dyDescent="0.25">
      <c r="B32" s="43"/>
      <c r="C32" s="44" t="s">
        <v>35</v>
      </c>
      <c r="D32" s="141"/>
      <c r="E32" s="141"/>
      <c r="F32" s="142"/>
      <c r="G32" s="127">
        <v>6</v>
      </c>
      <c r="H32" s="134" t="s">
        <v>36</v>
      </c>
      <c r="I32" s="45">
        <f>I30/G32</f>
        <v>3.039073333333334</v>
      </c>
    </row>
    <row r="33" spans="2:9" x14ac:dyDescent="0.25">
      <c r="B33" s="38"/>
      <c r="C33" s="46" t="s">
        <v>37</v>
      </c>
      <c r="D33" s="143" t="s">
        <v>38</v>
      </c>
      <c r="E33" s="143"/>
      <c r="F33" s="143"/>
      <c r="G33" s="143"/>
      <c r="H33" s="144"/>
      <c r="I33" s="47"/>
    </row>
    <row r="34" spans="2:9" x14ac:dyDescent="0.25">
      <c r="B34" s="38"/>
      <c r="C34" s="46" t="s">
        <v>39</v>
      </c>
      <c r="D34" s="145"/>
      <c r="E34" s="146"/>
      <c r="F34" s="146"/>
      <c r="G34" s="146"/>
      <c r="H34" s="146"/>
      <c r="I34" s="47"/>
    </row>
    <row r="35" spans="2:9" ht="15.75" thickBot="1" x14ac:dyDescent="0.3">
      <c r="B35" s="48"/>
      <c r="C35" s="49" t="s">
        <v>40</v>
      </c>
      <c r="D35" s="50">
        <f>I32/0.29</f>
        <v>10.479563218390808</v>
      </c>
      <c r="E35" s="147" t="s">
        <v>41</v>
      </c>
      <c r="F35" s="148"/>
      <c r="G35" s="51">
        <f>D35/0.82</f>
        <v>12.779955144379036</v>
      </c>
      <c r="H35" s="52" t="s">
        <v>42</v>
      </c>
      <c r="I35" s="53" t="s">
        <v>43</v>
      </c>
    </row>
  </sheetData>
  <mergeCells count="10">
    <mergeCell ref="D32:F32"/>
    <mergeCell ref="D33:H33"/>
    <mergeCell ref="D34:H34"/>
    <mergeCell ref="E35:F35"/>
    <mergeCell ref="C2:H2"/>
    <mergeCell ref="C3:G3"/>
    <mergeCell ref="D4:G4"/>
    <mergeCell ref="D5:I5"/>
    <mergeCell ref="C29:H29"/>
    <mergeCell ref="C30:H3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M30"/>
  <sheetViews>
    <sheetView topLeftCell="A3" zoomScale="91" workbookViewId="0">
      <selection activeCell="C25" sqref="C25:H25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6" max="6" width="10.28515625" bestFit="1" customWidth="1"/>
    <col min="8" max="8" width="16" bestFit="1" customWidth="1"/>
    <col min="9" max="9" width="10.85546875" bestFit="1" customWidth="1"/>
  </cols>
  <sheetData>
    <row r="1" spans="2:9" ht="15.75" thickBot="1" x14ac:dyDescent="0.3"/>
    <row r="2" spans="2:9" ht="66.7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9" ht="18" x14ac:dyDescent="0.25">
      <c r="B3" s="5"/>
      <c r="C3" s="151" t="s">
        <v>59</v>
      </c>
      <c r="D3" s="152"/>
      <c r="E3" s="152"/>
      <c r="F3" s="152"/>
      <c r="G3" s="153"/>
      <c r="H3" s="6" t="s">
        <v>6</v>
      </c>
      <c r="I3" s="55">
        <v>2020</v>
      </c>
    </row>
    <row r="4" spans="2:9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9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9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9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9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>G8*H8</f>
        <v>0.67799999999999994</v>
      </c>
    </row>
    <row r="9" spans="2:9" x14ac:dyDescent="0.25">
      <c r="B9" s="23">
        <v>1</v>
      </c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9" x14ac:dyDescent="0.25">
      <c r="B10" s="23">
        <v>2</v>
      </c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9" x14ac:dyDescent="0.25">
      <c r="B11" s="23">
        <v>3</v>
      </c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9" x14ac:dyDescent="0.25">
      <c r="B12" s="23">
        <v>4</v>
      </c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9" x14ac:dyDescent="0.25">
      <c r="B13" s="23">
        <v>5</v>
      </c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9" x14ac:dyDescent="0.25">
      <c r="B14" s="23">
        <v>6</v>
      </c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9" x14ac:dyDescent="0.25">
      <c r="B15" s="23">
        <v>7</v>
      </c>
      <c r="C15" s="24"/>
      <c r="D15" s="127"/>
      <c r="E15" s="25"/>
      <c r="F15" s="30"/>
      <c r="G15" s="27"/>
      <c r="H15" s="28"/>
      <c r="I15" s="29">
        <f t="shared" si="1"/>
        <v>0</v>
      </c>
    </row>
    <row r="16" spans="2:9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3" x14ac:dyDescent="0.25">
      <c r="B17" s="23"/>
      <c r="C17" s="24"/>
      <c r="D17" s="127"/>
      <c r="E17" s="25"/>
      <c r="F17" s="30"/>
      <c r="G17" s="27"/>
      <c r="H17" s="28"/>
      <c r="I17" s="29"/>
    </row>
    <row r="18" spans="2:13" x14ac:dyDescent="0.25">
      <c r="B18" s="23">
        <v>9</v>
      </c>
      <c r="C18" s="111" t="s">
        <v>60</v>
      </c>
      <c r="D18" s="112" t="s">
        <v>21</v>
      </c>
      <c r="E18" s="113">
        <v>0.1</v>
      </c>
      <c r="F18" s="114">
        <v>1</v>
      </c>
      <c r="G18" s="115">
        <f t="shared" ref="G18:G21" si="2">E18*F18</f>
        <v>0.1</v>
      </c>
      <c r="H18" s="116">
        <v>39.99</v>
      </c>
      <c r="I18" s="117">
        <f t="shared" ref="I18:I23" si="3">G18*H18</f>
        <v>3.9990000000000006</v>
      </c>
      <c r="L18" t="s">
        <v>30</v>
      </c>
      <c r="M18" t="s">
        <v>31</v>
      </c>
    </row>
    <row r="19" spans="2:13" x14ac:dyDescent="0.25">
      <c r="B19" s="23">
        <v>10</v>
      </c>
      <c r="C19" s="111" t="s">
        <v>49</v>
      </c>
      <c r="D19" s="112" t="s">
        <v>21</v>
      </c>
      <c r="E19" s="113">
        <v>0.05</v>
      </c>
      <c r="F19" s="120">
        <v>1</v>
      </c>
      <c r="G19" s="115">
        <f t="shared" si="2"/>
        <v>0.05</v>
      </c>
      <c r="H19" s="116">
        <v>3.99</v>
      </c>
      <c r="I19" s="117">
        <f t="shared" si="3"/>
        <v>0.19950000000000001</v>
      </c>
      <c r="K19" s="123" t="s">
        <v>32</v>
      </c>
      <c r="L19" s="122">
        <f>SUM(E19+E18+E21)</f>
        <v>0.35000000000000003</v>
      </c>
      <c r="M19" s="122">
        <f>L19*1000</f>
        <v>350.00000000000006</v>
      </c>
    </row>
    <row r="20" spans="2:13" x14ac:dyDescent="0.25">
      <c r="B20" s="23">
        <v>11</v>
      </c>
      <c r="C20" s="24"/>
      <c r="D20" s="127"/>
      <c r="E20" s="25"/>
      <c r="F20" s="30"/>
      <c r="G20" s="27">
        <f t="shared" si="2"/>
        <v>0</v>
      </c>
      <c r="H20" s="33"/>
      <c r="I20" s="29">
        <f t="shared" si="3"/>
        <v>0</v>
      </c>
    </row>
    <row r="21" spans="2:13" x14ac:dyDescent="0.25">
      <c r="B21" s="23"/>
      <c r="C21" s="111" t="s">
        <v>61</v>
      </c>
      <c r="D21" s="112" t="s">
        <v>21</v>
      </c>
      <c r="E21" s="113">
        <v>0.2</v>
      </c>
      <c r="F21" s="113">
        <v>1</v>
      </c>
      <c r="G21" s="115">
        <f t="shared" si="2"/>
        <v>0.2</v>
      </c>
      <c r="H21" s="116">
        <v>40</v>
      </c>
      <c r="I21" s="117">
        <f t="shared" si="3"/>
        <v>8</v>
      </c>
    </row>
    <row r="22" spans="2:13" x14ac:dyDescent="0.25">
      <c r="B22" s="23">
        <v>17</v>
      </c>
      <c r="C22" s="24"/>
      <c r="D22" s="127"/>
      <c r="E22" s="36"/>
      <c r="F22" s="25"/>
      <c r="G22" s="30">
        <f t="shared" ref="G22:G23" si="4">E22*F22</f>
        <v>0</v>
      </c>
      <c r="H22" s="28"/>
      <c r="I22" s="29">
        <f t="shared" si="3"/>
        <v>0</v>
      </c>
    </row>
    <row r="23" spans="2:13" x14ac:dyDescent="0.25">
      <c r="B23" s="23"/>
      <c r="C23" s="37"/>
      <c r="D23" s="127"/>
      <c r="E23" s="17"/>
      <c r="F23" s="25"/>
      <c r="G23" s="30">
        <f t="shared" si="4"/>
        <v>0</v>
      </c>
      <c r="H23" s="28"/>
      <c r="I23" s="29">
        <f t="shared" si="3"/>
        <v>0</v>
      </c>
    </row>
    <row r="24" spans="2:13" x14ac:dyDescent="0.25">
      <c r="B24" s="38"/>
      <c r="C24" s="157" t="s">
        <v>33</v>
      </c>
      <c r="D24" s="158"/>
      <c r="E24" s="158"/>
      <c r="F24" s="158"/>
      <c r="G24" s="158"/>
      <c r="H24" s="159"/>
      <c r="I24" s="39">
        <f>SUM(I9:I23)</f>
        <v>17.06664</v>
      </c>
    </row>
    <row r="25" spans="2:13" x14ac:dyDescent="0.25">
      <c r="B25" s="38"/>
      <c r="C25" s="160"/>
      <c r="D25" s="161"/>
      <c r="E25" s="161"/>
      <c r="F25" s="161"/>
      <c r="G25" s="161"/>
      <c r="H25" s="162"/>
      <c r="I25" s="40">
        <f>I24+5%</f>
        <v>17.11664</v>
      </c>
    </row>
    <row r="26" spans="2:13" x14ac:dyDescent="0.25">
      <c r="B26" s="41"/>
      <c r="C26" s="136"/>
      <c r="D26" s="136"/>
      <c r="E26" s="136"/>
      <c r="F26" s="136"/>
      <c r="G26" s="136"/>
      <c r="H26" s="134" t="s">
        <v>34</v>
      </c>
      <c r="I26" s="42"/>
    </row>
    <row r="27" spans="2:13" x14ac:dyDescent="0.25">
      <c r="B27" s="43"/>
      <c r="C27" s="44" t="s">
        <v>35</v>
      </c>
      <c r="D27" s="141"/>
      <c r="E27" s="141"/>
      <c r="F27" s="142"/>
      <c r="G27" s="127">
        <v>6</v>
      </c>
      <c r="H27" s="134" t="s">
        <v>36</v>
      </c>
      <c r="I27" s="45">
        <f>I25/G27</f>
        <v>2.8527733333333334</v>
      </c>
    </row>
    <row r="28" spans="2:13" x14ac:dyDescent="0.25">
      <c r="B28" s="38"/>
      <c r="C28" s="46" t="s">
        <v>37</v>
      </c>
      <c r="D28" s="143" t="s">
        <v>38</v>
      </c>
      <c r="E28" s="143"/>
      <c r="F28" s="143"/>
      <c r="G28" s="143"/>
      <c r="H28" s="144"/>
      <c r="I28" s="47"/>
    </row>
    <row r="29" spans="2:13" x14ac:dyDescent="0.25">
      <c r="B29" s="38"/>
      <c r="C29" s="46" t="s">
        <v>39</v>
      </c>
      <c r="D29" s="145"/>
      <c r="E29" s="146"/>
      <c r="F29" s="146"/>
      <c r="G29" s="146"/>
      <c r="H29" s="146"/>
      <c r="I29" s="47"/>
    </row>
    <row r="30" spans="2:13" ht="15.75" thickBot="1" x14ac:dyDescent="0.3">
      <c r="B30" s="48"/>
      <c r="C30" s="49" t="s">
        <v>40</v>
      </c>
      <c r="D30" s="50">
        <f>I27/0.29</f>
        <v>9.8371494252873575</v>
      </c>
      <c r="E30" s="147" t="s">
        <v>41</v>
      </c>
      <c r="F30" s="148"/>
      <c r="G30" s="51">
        <f>D30/0.82</f>
        <v>11.996523689374827</v>
      </c>
      <c r="H30" s="52" t="s">
        <v>42</v>
      </c>
      <c r="I30" s="53" t="s">
        <v>43</v>
      </c>
    </row>
  </sheetData>
  <mergeCells count="10">
    <mergeCell ref="D27:F27"/>
    <mergeCell ref="D28:H28"/>
    <mergeCell ref="D29:H29"/>
    <mergeCell ref="E30:F30"/>
    <mergeCell ref="C2:H2"/>
    <mergeCell ref="C3:G3"/>
    <mergeCell ref="D4:G4"/>
    <mergeCell ref="D5:I5"/>
    <mergeCell ref="C24:H24"/>
    <mergeCell ref="C25:H25"/>
  </mergeCell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33"/>
  <sheetViews>
    <sheetView topLeftCell="C14" zoomScale="129" workbookViewId="0">
      <selection activeCell="O19" sqref="O19:O20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11" ht="15.75" thickBot="1" x14ac:dyDescent="0.3"/>
    <row r="2" spans="2:11" ht="70.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75</v>
      </c>
      <c r="D3" s="152"/>
      <c r="E3" s="152"/>
      <c r="F3" s="152"/>
      <c r="G3" s="153"/>
      <c r="H3" s="6" t="s">
        <v>6</v>
      </c>
      <c r="I3" s="55">
        <v>2020</v>
      </c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  <c r="K5" s="59"/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11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11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>G8*H8</f>
        <v>0.67799999999999994</v>
      </c>
    </row>
    <row r="9" spans="2:11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11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/>
      <c r="C15" s="24"/>
      <c r="D15" s="127"/>
      <c r="E15" s="25"/>
      <c r="F15" s="30"/>
      <c r="G15" s="27"/>
      <c r="H15" s="28"/>
      <c r="I15" s="29">
        <f t="shared" si="1"/>
        <v>0</v>
      </c>
    </row>
    <row r="16" spans="2:11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30"/>
      <c r="G17" s="27"/>
      <c r="H17" s="28"/>
      <c r="I17" s="29"/>
    </row>
    <row r="18" spans="2:15" x14ac:dyDescent="0.25">
      <c r="B18" s="23"/>
      <c r="C18" s="99" t="s">
        <v>67</v>
      </c>
      <c r="D18" s="100" t="s">
        <v>21</v>
      </c>
      <c r="E18" s="101">
        <v>0.25</v>
      </c>
      <c r="F18" s="106">
        <v>1</v>
      </c>
      <c r="G18" s="103">
        <f t="shared" ref="G18:G23" si="2">E18*F18</f>
        <v>0.25</v>
      </c>
      <c r="H18" s="104">
        <v>12.4</v>
      </c>
      <c r="I18" s="105">
        <f t="shared" ref="I18:I26" si="3">G18*H18</f>
        <v>3.1</v>
      </c>
    </row>
    <row r="19" spans="2:15" x14ac:dyDescent="0.25">
      <c r="B19" s="23"/>
      <c r="C19" s="99" t="s">
        <v>68</v>
      </c>
      <c r="D19" s="100" t="s">
        <v>21</v>
      </c>
      <c r="E19" s="101">
        <v>0.01</v>
      </c>
      <c r="F19" s="107">
        <v>1</v>
      </c>
      <c r="G19" s="103">
        <f t="shared" si="2"/>
        <v>0.01</v>
      </c>
      <c r="H19" s="104">
        <v>34.9</v>
      </c>
      <c r="I19" s="105">
        <f t="shared" si="3"/>
        <v>0.34899999999999998</v>
      </c>
      <c r="K19" s="125">
        <f>(E18-0.11)*1000</f>
        <v>140</v>
      </c>
      <c r="L19" t="s">
        <v>30</v>
      </c>
      <c r="M19" t="s">
        <v>31</v>
      </c>
      <c r="O19" s="123" t="s">
        <v>34</v>
      </c>
    </row>
    <row r="20" spans="2:15" x14ac:dyDescent="0.25">
      <c r="B20" s="35"/>
      <c r="C20" s="91" t="s">
        <v>76</v>
      </c>
      <c r="D20" s="92" t="s">
        <v>21</v>
      </c>
      <c r="E20" s="93">
        <v>0.04</v>
      </c>
      <c r="F20" s="93">
        <v>1</v>
      </c>
      <c r="G20" s="94">
        <f t="shared" si="2"/>
        <v>0.04</v>
      </c>
      <c r="H20" s="95">
        <v>19.27</v>
      </c>
      <c r="I20" s="96">
        <f t="shared" si="3"/>
        <v>0.77080000000000004</v>
      </c>
      <c r="K20" s="121" t="s">
        <v>69</v>
      </c>
      <c r="L20" s="122">
        <f>SUM(E19+E18+E21)</f>
        <v>0.29000000000000004</v>
      </c>
      <c r="M20" s="122">
        <f>L20*1000</f>
        <v>290.00000000000006</v>
      </c>
      <c r="O20" s="124">
        <f>M20+M22</f>
        <v>550</v>
      </c>
    </row>
    <row r="21" spans="2:15" x14ac:dyDescent="0.25">
      <c r="B21" s="23"/>
      <c r="C21" s="99" t="s">
        <v>73</v>
      </c>
      <c r="D21" s="100" t="s">
        <v>21</v>
      </c>
      <c r="E21" s="101">
        <v>0.03</v>
      </c>
      <c r="F21" s="102">
        <v>1</v>
      </c>
      <c r="G21" s="103">
        <f t="shared" si="2"/>
        <v>0.03</v>
      </c>
      <c r="H21" s="104">
        <v>29.95</v>
      </c>
      <c r="I21" s="105">
        <f t="shared" si="3"/>
        <v>0.89849999999999997</v>
      </c>
    </row>
    <row r="22" spans="2:15" x14ac:dyDescent="0.25">
      <c r="B22" s="23"/>
      <c r="C22" s="91" t="s">
        <v>77</v>
      </c>
      <c r="D22" s="92" t="s">
        <v>21</v>
      </c>
      <c r="E22" s="93">
        <v>0.1</v>
      </c>
      <c r="F22" s="93">
        <v>1</v>
      </c>
      <c r="G22" s="94">
        <f t="shared" si="2"/>
        <v>0.1</v>
      </c>
      <c r="H22" s="95">
        <v>31</v>
      </c>
      <c r="I22" s="96">
        <f t="shared" si="3"/>
        <v>3.1</v>
      </c>
      <c r="K22" s="70" t="s">
        <v>72</v>
      </c>
      <c r="L22" s="122">
        <f>SUM(E22+E23+E20)</f>
        <v>0.26</v>
      </c>
      <c r="M22" s="122">
        <f>L22*1000</f>
        <v>260</v>
      </c>
    </row>
    <row r="23" spans="2:15" x14ac:dyDescent="0.25">
      <c r="B23" s="23"/>
      <c r="C23" s="91" t="s">
        <v>78</v>
      </c>
      <c r="D23" s="92" t="s">
        <v>21</v>
      </c>
      <c r="E23" s="93">
        <v>0.12</v>
      </c>
      <c r="F23" s="93">
        <v>1</v>
      </c>
      <c r="G23" s="94">
        <f t="shared" si="2"/>
        <v>0.12</v>
      </c>
      <c r="H23" s="95">
        <v>32</v>
      </c>
      <c r="I23" s="96">
        <f t="shared" si="3"/>
        <v>3.84</v>
      </c>
    </row>
    <row r="24" spans="2:15" x14ac:dyDescent="0.25">
      <c r="B24" s="23"/>
      <c r="C24" s="24"/>
      <c r="D24" s="127"/>
      <c r="E24" s="25"/>
      <c r="F24" s="25"/>
      <c r="G24" s="30">
        <f t="shared" ref="G24:G26" si="4">E24*F24</f>
        <v>0</v>
      </c>
      <c r="H24" s="28"/>
      <c r="I24" s="29">
        <f t="shared" si="3"/>
        <v>0</v>
      </c>
      <c r="K24" t="s">
        <v>74</v>
      </c>
      <c r="M24" s="122">
        <f>SUM(M22+K19)</f>
        <v>400</v>
      </c>
    </row>
    <row r="25" spans="2:15" x14ac:dyDescent="0.25">
      <c r="B25" s="23"/>
      <c r="C25" s="24"/>
      <c r="D25" s="127"/>
      <c r="E25" s="36"/>
      <c r="F25" s="25"/>
      <c r="G25" s="30">
        <f t="shared" si="4"/>
        <v>0</v>
      </c>
      <c r="H25" s="28"/>
      <c r="I25" s="29">
        <f t="shared" si="3"/>
        <v>0</v>
      </c>
    </row>
    <row r="26" spans="2:15" x14ac:dyDescent="0.25">
      <c r="B26" s="23"/>
      <c r="C26" s="37"/>
      <c r="D26" s="127"/>
      <c r="E26" s="17"/>
      <c r="F26" s="25"/>
      <c r="G26" s="30">
        <f t="shared" si="4"/>
        <v>0</v>
      </c>
      <c r="H26" s="28"/>
      <c r="I26" s="29">
        <f t="shared" si="3"/>
        <v>0</v>
      </c>
    </row>
    <row r="27" spans="2:15" x14ac:dyDescent="0.25">
      <c r="B27" s="38"/>
      <c r="C27" s="157" t="s">
        <v>33</v>
      </c>
      <c r="D27" s="158"/>
      <c r="E27" s="158"/>
      <c r="F27" s="158"/>
      <c r="G27" s="158"/>
      <c r="H27" s="159"/>
      <c r="I27" s="39">
        <f>SUM(I9:I26)</f>
        <v>16.926439999999999</v>
      </c>
    </row>
    <row r="28" spans="2:15" x14ac:dyDescent="0.25">
      <c r="B28" s="38"/>
      <c r="C28" s="160"/>
      <c r="D28" s="161"/>
      <c r="E28" s="161"/>
      <c r="F28" s="161"/>
      <c r="G28" s="161"/>
      <c r="H28" s="162"/>
      <c r="I28" s="40">
        <f>I27+5%</f>
        <v>16.97644</v>
      </c>
    </row>
    <row r="29" spans="2:15" x14ac:dyDescent="0.25">
      <c r="B29" s="41"/>
      <c r="C29" s="136"/>
      <c r="D29" s="136"/>
      <c r="E29" s="136"/>
      <c r="F29" s="136"/>
      <c r="G29" s="136"/>
      <c r="H29" s="134" t="s">
        <v>34</v>
      </c>
      <c r="I29" s="42"/>
    </row>
    <row r="30" spans="2:15" x14ac:dyDescent="0.25">
      <c r="B30" s="43"/>
      <c r="C30" s="44" t="s">
        <v>35</v>
      </c>
      <c r="D30" s="141"/>
      <c r="E30" s="141"/>
      <c r="F30" s="142"/>
      <c r="G30" s="127">
        <v>6</v>
      </c>
      <c r="H30" s="134" t="s">
        <v>36</v>
      </c>
      <c r="I30" s="45">
        <f>I28/G30</f>
        <v>2.8294066666666668</v>
      </c>
    </row>
    <row r="31" spans="2:15" x14ac:dyDescent="0.25">
      <c r="B31" s="38"/>
      <c r="C31" s="46" t="s">
        <v>37</v>
      </c>
      <c r="D31" s="143" t="s">
        <v>38</v>
      </c>
      <c r="E31" s="143"/>
      <c r="F31" s="143"/>
      <c r="G31" s="143"/>
      <c r="H31" s="144"/>
      <c r="I31" s="47"/>
    </row>
    <row r="32" spans="2:15" x14ac:dyDescent="0.25">
      <c r="B32" s="38"/>
      <c r="C32" s="46" t="s">
        <v>39</v>
      </c>
      <c r="D32" s="145"/>
      <c r="E32" s="146"/>
      <c r="F32" s="146"/>
      <c r="G32" s="146"/>
      <c r="H32" s="146"/>
      <c r="I32" s="47"/>
    </row>
    <row r="33" spans="2:9" ht="15.75" thickBot="1" x14ac:dyDescent="0.3">
      <c r="B33" s="48"/>
      <c r="C33" s="49" t="s">
        <v>40</v>
      </c>
      <c r="D33" s="50">
        <f>I30/0.29</f>
        <v>9.7565747126436797</v>
      </c>
      <c r="E33" s="147" t="s">
        <v>41</v>
      </c>
      <c r="F33" s="148"/>
      <c r="G33" s="51">
        <f>D33/0.82</f>
        <v>11.898261844687415</v>
      </c>
      <c r="H33" s="52" t="s">
        <v>42</v>
      </c>
      <c r="I33" s="53" t="s">
        <v>43</v>
      </c>
    </row>
  </sheetData>
  <mergeCells count="10">
    <mergeCell ref="D30:F30"/>
    <mergeCell ref="D31:H31"/>
    <mergeCell ref="D32:H32"/>
    <mergeCell ref="E33:F33"/>
    <mergeCell ref="C2:H2"/>
    <mergeCell ref="C3:G3"/>
    <mergeCell ref="D4:G4"/>
    <mergeCell ref="D5:I5"/>
    <mergeCell ref="C27:H27"/>
    <mergeCell ref="C28:H28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O31"/>
  <sheetViews>
    <sheetView topLeftCell="A4" zoomScale="81" workbookViewId="0">
      <selection activeCell="J32" sqref="J32"/>
    </sheetView>
  </sheetViews>
  <sheetFormatPr defaultRowHeight="15" x14ac:dyDescent="0.25"/>
  <cols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11" ht="15.75" thickBot="1" x14ac:dyDescent="0.3"/>
    <row r="2" spans="2:11" ht="70.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107</v>
      </c>
      <c r="D3" s="152"/>
      <c r="E3" s="152"/>
      <c r="F3" s="152"/>
      <c r="G3" s="153"/>
      <c r="H3" s="6" t="s">
        <v>6</v>
      </c>
      <c r="I3" s="55">
        <v>2020</v>
      </c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  <c r="K6" s="59"/>
    </row>
    <row r="7" spans="2:11" x14ac:dyDescent="0.25">
      <c r="B7" s="15"/>
      <c r="C7" s="16"/>
      <c r="D7" s="17"/>
      <c r="E7" s="18"/>
      <c r="F7" s="19"/>
      <c r="G7" s="20"/>
      <c r="H7" s="21"/>
      <c r="I7" s="22"/>
    </row>
    <row r="8" spans="2:11" x14ac:dyDescent="0.25">
      <c r="B8" s="23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23" si="0">E8*F8</f>
        <v>1.1299999999999999</v>
      </c>
      <c r="H8" s="28">
        <v>0.6</v>
      </c>
      <c r="I8" s="29">
        <f t="shared" ref="I8:I23" si="1">G8*H8</f>
        <v>0.67799999999999994</v>
      </c>
    </row>
    <row r="9" spans="2:11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si="1"/>
        <v>0.22320000000000001</v>
      </c>
    </row>
    <row r="10" spans="2:11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/>
      <c r="C12" s="24" t="s">
        <v>51</v>
      </c>
      <c r="D12" s="127" t="s">
        <v>24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/>
      <c r="C15" s="24"/>
      <c r="D15" s="127"/>
      <c r="E15" s="25"/>
      <c r="F15" s="30"/>
      <c r="G15" s="27"/>
      <c r="H15" s="28"/>
      <c r="I15" s="29"/>
    </row>
    <row r="16" spans="2:11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30"/>
      <c r="G17" s="27">
        <f t="shared" si="0"/>
        <v>0</v>
      </c>
      <c r="H17" s="28"/>
      <c r="I17" s="29">
        <f t="shared" si="1"/>
        <v>0</v>
      </c>
      <c r="K17" s="125">
        <f>(E18-0.11)*1000</f>
        <v>290.00000000000006</v>
      </c>
      <c r="L17" t="s">
        <v>30</v>
      </c>
      <c r="M17" t="s">
        <v>31</v>
      </c>
      <c r="O17" s="123" t="s">
        <v>34</v>
      </c>
    </row>
    <row r="18" spans="2:15" x14ac:dyDescent="0.25">
      <c r="B18" s="23"/>
      <c r="C18" s="99" t="s">
        <v>67</v>
      </c>
      <c r="D18" s="100" t="s">
        <v>21</v>
      </c>
      <c r="E18" s="101">
        <v>0.4</v>
      </c>
      <c r="F18" s="106">
        <v>1</v>
      </c>
      <c r="G18" s="103">
        <f t="shared" si="0"/>
        <v>0.4</v>
      </c>
      <c r="H18" s="104">
        <v>12.4</v>
      </c>
      <c r="I18" s="105">
        <f t="shared" si="1"/>
        <v>4.9600000000000009</v>
      </c>
      <c r="K18" s="121" t="s">
        <v>69</v>
      </c>
      <c r="L18" s="122">
        <f>SUM(E18+E19+E21)</f>
        <v>0.44000000000000006</v>
      </c>
      <c r="M18" s="122">
        <f>L18*1000</f>
        <v>440.00000000000006</v>
      </c>
      <c r="O18" s="124">
        <f>M18+M20</f>
        <v>640</v>
      </c>
    </row>
    <row r="19" spans="2:15" x14ac:dyDescent="0.25">
      <c r="B19" s="23"/>
      <c r="C19" s="99" t="s">
        <v>68</v>
      </c>
      <c r="D19" s="100" t="s">
        <v>21</v>
      </c>
      <c r="E19" s="101">
        <v>0.01</v>
      </c>
      <c r="F19" s="107">
        <v>1</v>
      </c>
      <c r="G19" s="103">
        <f t="shared" si="0"/>
        <v>0.01</v>
      </c>
      <c r="H19" s="104">
        <v>34.9</v>
      </c>
      <c r="I19" s="105">
        <f t="shared" si="1"/>
        <v>0.34899999999999998</v>
      </c>
    </row>
    <row r="20" spans="2:15" x14ac:dyDescent="0.25">
      <c r="B20" s="23"/>
      <c r="C20" s="91" t="s">
        <v>76</v>
      </c>
      <c r="D20" s="92" t="s">
        <v>21</v>
      </c>
      <c r="E20" s="93">
        <v>0.04</v>
      </c>
      <c r="F20" s="93">
        <v>1</v>
      </c>
      <c r="G20" s="94">
        <f t="shared" si="0"/>
        <v>0.04</v>
      </c>
      <c r="H20" s="95">
        <v>19.27</v>
      </c>
      <c r="I20" s="96">
        <f t="shared" si="1"/>
        <v>0.77080000000000004</v>
      </c>
      <c r="K20" s="70" t="s">
        <v>72</v>
      </c>
      <c r="L20" s="122">
        <f>SUM(E20+E22+E23)</f>
        <v>0.2</v>
      </c>
      <c r="M20" s="122">
        <f>L20*1000</f>
        <v>200</v>
      </c>
    </row>
    <row r="21" spans="2:15" x14ac:dyDescent="0.25">
      <c r="B21" s="23"/>
      <c r="C21" s="99" t="s">
        <v>73</v>
      </c>
      <c r="D21" s="100" t="s">
        <v>21</v>
      </c>
      <c r="E21" s="101">
        <v>0.03</v>
      </c>
      <c r="F21" s="102">
        <v>1</v>
      </c>
      <c r="G21" s="103">
        <f t="shared" si="0"/>
        <v>0.03</v>
      </c>
      <c r="H21" s="104">
        <v>29.95</v>
      </c>
      <c r="I21" s="105">
        <f t="shared" si="1"/>
        <v>0.89849999999999997</v>
      </c>
    </row>
    <row r="22" spans="2:15" x14ac:dyDescent="0.25">
      <c r="B22" s="23"/>
      <c r="C22" s="91" t="s">
        <v>77</v>
      </c>
      <c r="D22" s="92" t="s">
        <v>21</v>
      </c>
      <c r="E22" s="93">
        <v>0.1</v>
      </c>
      <c r="F22" s="93">
        <v>1</v>
      </c>
      <c r="G22" s="94">
        <f t="shared" si="0"/>
        <v>0.1</v>
      </c>
      <c r="H22" s="95">
        <v>31</v>
      </c>
      <c r="I22" s="96">
        <f t="shared" si="1"/>
        <v>3.1</v>
      </c>
      <c r="K22" t="s">
        <v>74</v>
      </c>
      <c r="M22" s="122">
        <f>SUM(M20+K17)</f>
        <v>490.00000000000006</v>
      </c>
    </row>
    <row r="23" spans="2:15" x14ac:dyDescent="0.25">
      <c r="B23" s="23"/>
      <c r="C23" s="91" t="s">
        <v>108</v>
      </c>
      <c r="D23" s="92" t="s">
        <v>21</v>
      </c>
      <c r="E23" s="93">
        <v>0.06</v>
      </c>
      <c r="F23" s="94">
        <v>1</v>
      </c>
      <c r="G23" s="97">
        <f t="shared" si="0"/>
        <v>0.06</v>
      </c>
      <c r="H23" s="95">
        <v>20</v>
      </c>
      <c r="I23" s="96">
        <f t="shared" si="1"/>
        <v>1.2</v>
      </c>
    </row>
    <row r="24" spans="2:15" x14ac:dyDescent="0.25">
      <c r="B24" s="23"/>
      <c r="C24" s="138"/>
      <c r="D24" s="126"/>
      <c r="E24" s="63"/>
      <c r="F24" s="63"/>
      <c r="G24" s="85"/>
      <c r="H24" s="28"/>
      <c r="I24" s="29"/>
    </row>
    <row r="25" spans="2:15" x14ac:dyDescent="0.25">
      <c r="B25" s="38"/>
      <c r="C25" s="157" t="s">
        <v>33</v>
      </c>
      <c r="D25" s="158"/>
      <c r="E25" s="158"/>
      <c r="F25" s="158"/>
      <c r="G25" s="158"/>
      <c r="H25" s="159"/>
      <c r="I25" s="39">
        <f>SUM(I8:I22)</f>
        <v>15.624440000000002</v>
      </c>
    </row>
    <row r="26" spans="2:15" x14ac:dyDescent="0.25">
      <c r="B26" s="38"/>
      <c r="C26" s="160"/>
      <c r="D26" s="161"/>
      <c r="E26" s="161"/>
      <c r="F26" s="161"/>
      <c r="G26" s="161"/>
      <c r="H26" s="162"/>
      <c r="I26" s="40">
        <f>I25+5%</f>
        <v>15.674440000000002</v>
      </c>
    </row>
    <row r="27" spans="2:15" x14ac:dyDescent="0.25">
      <c r="B27" s="41"/>
      <c r="C27" s="136"/>
      <c r="D27" s="136"/>
      <c r="E27" s="136"/>
      <c r="F27" s="136"/>
      <c r="G27" s="136"/>
      <c r="H27" s="134" t="s">
        <v>34</v>
      </c>
      <c r="I27" s="42"/>
    </row>
    <row r="28" spans="2:15" x14ac:dyDescent="0.25">
      <c r="B28" s="43"/>
      <c r="C28" s="44" t="s">
        <v>35</v>
      </c>
      <c r="D28" s="141"/>
      <c r="E28" s="141"/>
      <c r="F28" s="142"/>
      <c r="G28" s="127">
        <v>6</v>
      </c>
      <c r="H28" s="134" t="s">
        <v>36</v>
      </c>
      <c r="I28" s="45">
        <f>I26/G28</f>
        <v>2.6124066666666672</v>
      </c>
    </row>
    <row r="29" spans="2:15" x14ac:dyDescent="0.25">
      <c r="B29" s="38"/>
      <c r="C29" s="46" t="s">
        <v>37</v>
      </c>
      <c r="D29" s="143" t="s">
        <v>38</v>
      </c>
      <c r="E29" s="143"/>
      <c r="F29" s="143"/>
      <c r="G29" s="143"/>
      <c r="H29" s="144"/>
      <c r="I29" s="47"/>
    </row>
    <row r="30" spans="2:15" x14ac:dyDescent="0.25">
      <c r="B30" s="38"/>
      <c r="C30" s="46" t="s">
        <v>39</v>
      </c>
      <c r="D30" s="145"/>
      <c r="E30" s="146"/>
      <c r="F30" s="146"/>
      <c r="G30" s="146"/>
      <c r="H30" s="146"/>
      <c r="I30" s="47"/>
    </row>
    <row r="31" spans="2:15" ht="15.75" thickBot="1" x14ac:dyDescent="0.3">
      <c r="B31" s="48"/>
      <c r="C31" s="49" t="s">
        <v>40</v>
      </c>
      <c r="D31" s="50">
        <f>I28/0.29</f>
        <v>9.0082988505747146</v>
      </c>
      <c r="E31" s="147" t="s">
        <v>41</v>
      </c>
      <c r="F31" s="148"/>
      <c r="G31" s="51">
        <f>D31/0.82</f>
        <v>10.985730305578921</v>
      </c>
      <c r="H31" s="52" t="s">
        <v>42</v>
      </c>
      <c r="I31" s="53" t="s">
        <v>43</v>
      </c>
    </row>
  </sheetData>
  <mergeCells count="10">
    <mergeCell ref="D28:F28"/>
    <mergeCell ref="D29:H29"/>
    <mergeCell ref="D30:H30"/>
    <mergeCell ref="E31:F31"/>
    <mergeCell ref="C2:H2"/>
    <mergeCell ref="C3:G3"/>
    <mergeCell ref="D4:G4"/>
    <mergeCell ref="D5:I5"/>
    <mergeCell ref="C25:H25"/>
    <mergeCell ref="C26:H26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workbookViewId="0">
      <selection activeCell="E5" sqref="E5"/>
    </sheetView>
  </sheetViews>
  <sheetFormatPr defaultRowHeight="15" x14ac:dyDescent="0.25"/>
  <cols>
    <col min="2" max="2" width="15.7109375" bestFit="1" customWidth="1"/>
    <col min="4" max="4" width="17.42578125" bestFit="1" customWidth="1"/>
  </cols>
  <sheetData>
    <row r="3" spans="2:5" x14ac:dyDescent="0.25">
      <c r="B3" t="s">
        <v>109</v>
      </c>
      <c r="D3" t="s">
        <v>110</v>
      </c>
      <c r="E3" s="71">
        <v>7</v>
      </c>
    </row>
    <row r="4" spans="2:5" x14ac:dyDescent="0.25">
      <c r="B4">
        <f>'%B - Paçoquinha'!I28</f>
        <v>2.6124066666666672</v>
      </c>
      <c r="D4" t="s">
        <v>111</v>
      </c>
      <c r="E4" s="72">
        <v>1.29</v>
      </c>
    </row>
    <row r="5" spans="2:5" x14ac:dyDescent="0.25">
      <c r="B5">
        <f>'A - %Nutella'!I27</f>
        <v>2.1562628571428575</v>
      </c>
    </row>
    <row r="6" spans="2:5" x14ac:dyDescent="0.25">
      <c r="B6">
        <f>'%B - Nozes com chocolate'!I32</f>
        <v>3.039073333333334</v>
      </c>
    </row>
    <row r="7" spans="2:5" x14ac:dyDescent="0.25">
      <c r="B7">
        <f>'A% - Nozes com doce de leite'!I26</f>
        <v>2.0039400000000005</v>
      </c>
    </row>
    <row r="8" spans="2:5" x14ac:dyDescent="0.25">
      <c r="B8">
        <f>'C%- Nozes com brigadeiro branco'!I28</f>
        <v>2.2834400000000001</v>
      </c>
    </row>
    <row r="9" spans="2:5" x14ac:dyDescent="0.25">
      <c r="B9">
        <f>'B - Negresco'!I32</f>
        <v>1.4989925000000002</v>
      </c>
    </row>
    <row r="10" spans="2:5" x14ac:dyDescent="0.25">
      <c r="B10">
        <f>'D - Maracujá'!I30</f>
        <v>1.9558733333333336</v>
      </c>
    </row>
    <row r="11" spans="2:5" x14ac:dyDescent="0.25">
      <c r="B11">
        <f>'D - Limão'!I26</f>
        <v>1.5550900000000001</v>
      </c>
    </row>
    <row r="12" spans="2:5" x14ac:dyDescent="0.25">
      <c r="B12">
        <f>'D - Limão'!I26</f>
        <v>1.5550900000000001</v>
      </c>
    </row>
    <row r="13" spans="2:5" x14ac:dyDescent="0.25">
      <c r="B13">
        <f>'%B - Leite ninho com nutella'!I28</f>
        <v>2.2054400000000007</v>
      </c>
    </row>
    <row r="14" spans="2:5" x14ac:dyDescent="0.25">
      <c r="B14">
        <f>'B - Kitkat'!I30</f>
        <v>4.3852400000000005</v>
      </c>
    </row>
    <row r="15" spans="2:5" x14ac:dyDescent="0.25">
      <c r="B15">
        <f>'B - Kitkat'!I30</f>
        <v>4.3852400000000005</v>
      </c>
    </row>
    <row r="16" spans="2:5" x14ac:dyDescent="0.25">
      <c r="B16">
        <f>'E - Frutas vermelhas'!I27</f>
        <v>2.8527733333333334</v>
      </c>
    </row>
    <row r="17" spans="2:2" x14ac:dyDescent="0.25">
      <c r="B17">
        <f>'E - Frutas vermelhas'!I27</f>
        <v>2.8527733333333334</v>
      </c>
    </row>
    <row r="18" spans="2:2" x14ac:dyDescent="0.25">
      <c r="B18">
        <f>'A - Doce de leite'!I26</f>
        <v>1.2509400000000002</v>
      </c>
    </row>
    <row r="19" spans="2:2" x14ac:dyDescent="0.25">
      <c r="B19">
        <f>'D - Damasco'!I28</f>
        <v>2.5618483333333337</v>
      </c>
    </row>
    <row r="20" spans="2:2" x14ac:dyDescent="0.25">
      <c r="B20">
        <f>'B - Confetti'!I30</f>
        <v>2.7894066666666664</v>
      </c>
    </row>
    <row r="21" spans="2:2" x14ac:dyDescent="0.25">
      <c r="B21">
        <f>'A - Churros'!I26</f>
        <v>1.4455200000000004</v>
      </c>
    </row>
    <row r="22" spans="2:2" x14ac:dyDescent="0.25">
      <c r="B22">
        <f>'B - Cereja'!I30</f>
        <v>1.3137628571428575</v>
      </c>
    </row>
    <row r="23" spans="2:2" x14ac:dyDescent="0.25">
      <c r="B23">
        <f>'B - Café'!I30</f>
        <v>2.8619066666666666</v>
      </c>
    </row>
    <row r="24" spans="2:2" x14ac:dyDescent="0.25">
      <c r="B24">
        <f>'A - Choc branco'!I26</f>
        <v>2.0288566666666665</v>
      </c>
    </row>
    <row r="25" spans="2:2" x14ac:dyDescent="0.25">
      <c r="B25">
        <f>'B - Brigadeiro'!I30</f>
        <v>2.8294066666666668</v>
      </c>
    </row>
    <row r="26" spans="2:2" x14ac:dyDescent="0.25">
      <c r="B26">
        <f>'C - Beijinho'!J31</f>
        <v>2.0562733333333338</v>
      </c>
    </row>
    <row r="28" spans="2:2" x14ac:dyDescent="0.25">
      <c r="B28">
        <f>B4+B5+B6+B7+B8+B9+B10+B11+B12+B13+B14+B15+B16+B17+B18+B19+B20+B21+B22+B23+B24+B25+B26</f>
        <v>54.479556547619055</v>
      </c>
    </row>
    <row r="29" spans="2:2" x14ac:dyDescent="0.25">
      <c r="B29" s="70">
        <f>B28/23</f>
        <v>2.368676371635611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30"/>
  <sheetViews>
    <sheetView topLeftCell="A3" zoomScale="95" workbookViewId="0">
      <selection activeCell="D26" sqref="D26"/>
    </sheetView>
  </sheetViews>
  <sheetFormatPr defaultRowHeight="15" x14ac:dyDescent="0.25"/>
  <cols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</cols>
  <sheetData>
    <row r="1" spans="1:9" ht="15.75" thickBot="1" x14ac:dyDescent="0.3"/>
    <row r="2" spans="1:9" ht="68.25" customHeight="1" thickBot="1" x14ac:dyDescent="0.3">
      <c r="A2" s="73"/>
      <c r="B2" s="74"/>
      <c r="C2" s="163" t="s">
        <v>3</v>
      </c>
      <c r="D2" s="163"/>
      <c r="E2" s="163"/>
      <c r="F2" s="163"/>
      <c r="G2" s="163"/>
      <c r="H2" s="164"/>
      <c r="I2" s="73" t="s">
        <v>4</v>
      </c>
    </row>
    <row r="3" spans="1:9" ht="18" x14ac:dyDescent="0.25">
      <c r="A3" s="73"/>
      <c r="B3" s="75"/>
      <c r="C3" s="165" t="s">
        <v>5</v>
      </c>
      <c r="D3" s="166"/>
      <c r="E3" s="166"/>
      <c r="F3" s="166"/>
      <c r="G3" s="167"/>
      <c r="H3" s="76" t="s">
        <v>6</v>
      </c>
      <c r="I3" s="77">
        <v>2018</v>
      </c>
    </row>
    <row r="4" spans="1:9" x14ac:dyDescent="0.25">
      <c r="A4" s="73"/>
      <c r="B4" s="75"/>
      <c r="C4" s="76" t="s">
        <v>7</v>
      </c>
      <c r="D4" s="168" t="s">
        <v>8</v>
      </c>
      <c r="E4" s="169"/>
      <c r="F4" s="169"/>
      <c r="G4" s="170"/>
      <c r="H4" s="78" t="s">
        <v>9</v>
      </c>
      <c r="I4" s="79"/>
    </row>
    <row r="5" spans="1:9" x14ac:dyDescent="0.25">
      <c r="A5" s="73"/>
      <c r="B5" s="75"/>
      <c r="C5" s="80" t="s">
        <v>10</v>
      </c>
      <c r="D5" s="171"/>
      <c r="E5" s="171"/>
      <c r="F5" s="171"/>
      <c r="G5" s="171"/>
      <c r="H5" s="171"/>
      <c r="I5" s="172"/>
    </row>
    <row r="6" spans="1:9" ht="15.75" thickBot="1" x14ac:dyDescent="0.3">
      <c r="A6" s="73"/>
      <c r="B6" s="81"/>
      <c r="C6" s="82" t="s">
        <v>11</v>
      </c>
      <c r="D6" s="82" t="s">
        <v>12</v>
      </c>
      <c r="E6" s="82" t="s">
        <v>13</v>
      </c>
      <c r="F6" s="82" t="s">
        <v>14</v>
      </c>
      <c r="G6" s="83" t="s">
        <v>15</v>
      </c>
      <c r="H6" s="82" t="s">
        <v>16</v>
      </c>
      <c r="I6" s="84" t="s">
        <v>17</v>
      </c>
    </row>
    <row r="7" spans="1:9" x14ac:dyDescent="0.25">
      <c r="B7" s="15"/>
      <c r="C7" s="16"/>
      <c r="D7" s="17"/>
      <c r="E7" s="18"/>
      <c r="F7" s="19"/>
      <c r="G7" s="20"/>
      <c r="H7" s="21"/>
      <c r="I7" s="22"/>
    </row>
    <row r="8" spans="1:9" x14ac:dyDescent="0.25">
      <c r="B8" s="23"/>
      <c r="C8" s="24" t="s">
        <v>18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0.39</v>
      </c>
      <c r="I8" s="29">
        <f t="shared" ref="I8:I16" si="1">G8*H8</f>
        <v>0.44069999999999998</v>
      </c>
    </row>
    <row r="9" spans="1:9" x14ac:dyDescent="0.25">
      <c r="B9" s="23"/>
      <c r="C9" s="24" t="s">
        <v>20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si="1"/>
        <v>0.22320000000000001</v>
      </c>
    </row>
    <row r="10" spans="1:9" x14ac:dyDescent="0.25">
      <c r="B10" s="23"/>
      <c r="C10" s="24" t="s">
        <v>22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1:9" x14ac:dyDescent="0.25">
      <c r="B11" s="23"/>
      <c r="C11" s="24" t="s">
        <v>23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1:9" x14ac:dyDescent="0.25">
      <c r="B12" s="23"/>
      <c r="C12" s="24" t="s">
        <v>25</v>
      </c>
      <c r="D12" s="127" t="s">
        <v>24</v>
      </c>
      <c r="E12" s="25">
        <v>0.05</v>
      </c>
      <c r="F12" s="30">
        <v>1</v>
      </c>
      <c r="G12" s="27">
        <f t="shared" si="0"/>
        <v>0.05</v>
      </c>
      <c r="H12" s="33">
        <v>3.6</v>
      </c>
      <c r="I12" s="29">
        <f t="shared" si="1"/>
        <v>0.18000000000000002</v>
      </c>
    </row>
    <row r="13" spans="1:9" x14ac:dyDescent="0.25">
      <c r="B13" s="23"/>
      <c r="C13" s="24" t="s">
        <v>26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1:9" x14ac:dyDescent="0.25">
      <c r="B14" s="23"/>
      <c r="C14" s="24" t="s">
        <v>27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1:9" x14ac:dyDescent="0.25">
      <c r="B15" s="23"/>
      <c r="C15" s="24"/>
      <c r="D15" s="127"/>
      <c r="E15" s="25"/>
      <c r="F15" s="30"/>
      <c r="G15" s="27"/>
      <c r="H15" s="28"/>
      <c r="I15" s="29"/>
    </row>
    <row r="16" spans="1:9" x14ac:dyDescent="0.25">
      <c r="B16" s="23"/>
      <c r="C16" s="24" t="s">
        <v>28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3" x14ac:dyDescent="0.25">
      <c r="B17" s="23"/>
      <c r="C17" s="24"/>
      <c r="D17" s="127"/>
      <c r="E17" s="25"/>
      <c r="F17" s="30"/>
      <c r="G17" s="27">
        <f t="shared" ref="G17:G21" si="2">E17*F17</f>
        <v>0</v>
      </c>
      <c r="H17" s="28"/>
      <c r="I17" s="29">
        <f t="shared" ref="I17:I20" si="3">G17*H17</f>
        <v>0</v>
      </c>
    </row>
    <row r="18" spans="2:13" x14ac:dyDescent="0.25">
      <c r="B18" s="23"/>
      <c r="C18" s="24"/>
      <c r="D18" s="127"/>
      <c r="E18" s="25"/>
      <c r="F18" s="25"/>
      <c r="G18" s="30">
        <f t="shared" ref="G18:G19" si="4">E18*F18</f>
        <v>0</v>
      </c>
      <c r="H18" s="28"/>
      <c r="I18" s="29">
        <f t="shared" si="3"/>
        <v>0</v>
      </c>
    </row>
    <row r="19" spans="2:13" x14ac:dyDescent="0.25">
      <c r="B19" s="23"/>
      <c r="C19" s="111" t="s">
        <v>29</v>
      </c>
      <c r="D19" s="112" t="s">
        <v>21</v>
      </c>
      <c r="E19" s="113">
        <v>0.2</v>
      </c>
      <c r="F19" s="113">
        <v>1</v>
      </c>
      <c r="G19" s="118">
        <f t="shared" si="4"/>
        <v>0.2</v>
      </c>
      <c r="H19" s="116">
        <v>56.75</v>
      </c>
      <c r="I19" s="117">
        <f t="shared" si="3"/>
        <v>11.350000000000001</v>
      </c>
      <c r="L19" t="s">
        <v>30</v>
      </c>
      <c r="M19" t="s">
        <v>31</v>
      </c>
    </row>
    <row r="20" spans="2:13" x14ac:dyDescent="0.25">
      <c r="B20" s="23"/>
      <c r="C20" s="24"/>
      <c r="D20" s="127"/>
      <c r="E20" s="25"/>
      <c r="F20" s="25"/>
      <c r="G20" s="30">
        <f t="shared" si="2"/>
        <v>0</v>
      </c>
      <c r="H20" s="28"/>
      <c r="I20" s="29">
        <f t="shared" si="3"/>
        <v>0</v>
      </c>
      <c r="K20" s="123" t="s">
        <v>32</v>
      </c>
      <c r="L20" s="122">
        <f>SUM(E20+E19+E22)</f>
        <v>0.2</v>
      </c>
      <c r="M20" s="122">
        <f>L20*1000</f>
        <v>200</v>
      </c>
    </row>
    <row r="21" spans="2:13" x14ac:dyDescent="0.25">
      <c r="B21" s="23"/>
      <c r="C21" s="24"/>
      <c r="D21" s="127"/>
      <c r="E21" s="36"/>
      <c r="F21" s="25"/>
      <c r="G21" s="30">
        <f t="shared" si="2"/>
        <v>0</v>
      </c>
      <c r="H21" s="28"/>
      <c r="I21" s="29"/>
    </row>
    <row r="22" spans="2:13" x14ac:dyDescent="0.25">
      <c r="B22" s="23"/>
      <c r="C22" s="60"/>
      <c r="D22" s="127"/>
      <c r="E22" s="17"/>
      <c r="F22" s="25"/>
      <c r="G22" s="30"/>
      <c r="H22" s="28"/>
      <c r="I22" s="29"/>
    </row>
    <row r="23" spans="2:13" x14ac:dyDescent="0.25">
      <c r="B23" s="23"/>
      <c r="C23" s="61"/>
      <c r="D23" s="126"/>
      <c r="E23" s="62"/>
      <c r="F23" s="63"/>
      <c r="G23" s="63"/>
      <c r="H23" s="28"/>
      <c r="I23" s="29"/>
    </row>
    <row r="24" spans="2:13" x14ac:dyDescent="0.25">
      <c r="B24" s="38"/>
      <c r="C24" s="157" t="s">
        <v>33</v>
      </c>
      <c r="D24" s="158"/>
      <c r="E24" s="158"/>
      <c r="F24" s="158"/>
      <c r="G24" s="158"/>
      <c r="H24" s="159"/>
      <c r="I24" s="39">
        <f>SUM(I8:I22)</f>
        <v>15.093840000000002</v>
      </c>
    </row>
    <row r="25" spans="2:13" x14ac:dyDescent="0.25">
      <c r="B25" s="38"/>
      <c r="C25" s="160"/>
      <c r="D25" s="161"/>
      <c r="E25" s="161"/>
      <c r="F25" s="161"/>
      <c r="G25" s="161"/>
      <c r="H25" s="162"/>
      <c r="I25" s="40"/>
    </row>
    <row r="26" spans="2:13" x14ac:dyDescent="0.25">
      <c r="B26" s="41"/>
      <c r="C26" s="136"/>
      <c r="D26" s="136"/>
      <c r="E26" s="136"/>
      <c r="F26" s="136"/>
      <c r="G26" s="136"/>
      <c r="H26" s="134" t="s">
        <v>34</v>
      </c>
      <c r="I26" s="42"/>
    </row>
    <row r="27" spans="2:13" x14ac:dyDescent="0.25">
      <c r="B27" s="43"/>
      <c r="C27" s="44" t="s">
        <v>35</v>
      </c>
      <c r="D27" s="141"/>
      <c r="E27" s="141"/>
      <c r="F27" s="142"/>
      <c r="G27" s="127">
        <v>7</v>
      </c>
      <c r="H27" s="134" t="s">
        <v>36</v>
      </c>
      <c r="I27" s="45">
        <f>I24/G27</f>
        <v>2.1562628571428575</v>
      </c>
    </row>
    <row r="28" spans="2:13" x14ac:dyDescent="0.25">
      <c r="B28" s="38"/>
      <c r="C28" s="46" t="s">
        <v>37</v>
      </c>
      <c r="D28" s="143" t="s">
        <v>38</v>
      </c>
      <c r="E28" s="143"/>
      <c r="F28" s="143"/>
      <c r="G28" s="143"/>
      <c r="H28" s="144"/>
      <c r="I28" s="47"/>
    </row>
    <row r="29" spans="2:13" x14ac:dyDescent="0.25">
      <c r="B29" s="38"/>
      <c r="C29" s="46" t="s">
        <v>39</v>
      </c>
      <c r="D29" s="145"/>
      <c r="E29" s="146"/>
      <c r="F29" s="146"/>
      <c r="G29" s="146"/>
      <c r="H29" s="146"/>
      <c r="I29" s="47"/>
    </row>
    <row r="30" spans="2:13" ht="15.75" thickBot="1" x14ac:dyDescent="0.3">
      <c r="B30" s="48"/>
      <c r="C30" s="49" t="s">
        <v>40</v>
      </c>
      <c r="D30" s="50">
        <f>I27/0.29</f>
        <v>7.4353891625615782</v>
      </c>
      <c r="E30" s="147" t="s">
        <v>41</v>
      </c>
      <c r="F30" s="148"/>
      <c r="G30" s="51">
        <f>D30/0.82</f>
        <v>9.0675477592214371</v>
      </c>
      <c r="H30" s="52" t="s">
        <v>42</v>
      </c>
      <c r="I30" s="53" t="s">
        <v>43</v>
      </c>
    </row>
  </sheetData>
  <mergeCells count="10">
    <mergeCell ref="D27:F27"/>
    <mergeCell ref="D28:H28"/>
    <mergeCell ref="D29:H29"/>
    <mergeCell ref="E30:F30"/>
    <mergeCell ref="C2:H2"/>
    <mergeCell ref="C3:G3"/>
    <mergeCell ref="D4:G4"/>
    <mergeCell ref="D5:I5"/>
    <mergeCell ref="C24:H24"/>
    <mergeCell ref="C25:H2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M29"/>
  <sheetViews>
    <sheetView topLeftCell="A3" zoomScale="95" workbookViewId="0">
      <selection activeCell="C18" sqref="C18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customWidth="1"/>
    <col min="8" max="8" width="16" bestFit="1" customWidth="1"/>
    <col min="9" max="9" width="10.85546875" bestFit="1" customWidth="1"/>
  </cols>
  <sheetData>
    <row r="1" spans="2:11" ht="15.75" thickBot="1" x14ac:dyDescent="0.3"/>
    <row r="2" spans="2:11" ht="67.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44</v>
      </c>
      <c r="D3" s="152"/>
      <c r="E3" s="152"/>
      <c r="F3" s="152"/>
      <c r="G3" s="153"/>
      <c r="H3" s="6" t="s">
        <v>6</v>
      </c>
      <c r="I3" s="55">
        <v>2018</v>
      </c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  <c r="K4" t="s">
        <v>45</v>
      </c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  <c r="K5" s="59" t="s">
        <v>46</v>
      </c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11" x14ac:dyDescent="0.25">
      <c r="B7" s="15"/>
      <c r="C7" s="16"/>
      <c r="D7" s="17"/>
      <c r="E7" s="18"/>
      <c r="F7" s="19"/>
      <c r="G7" s="20"/>
      <c r="H7" s="21"/>
      <c r="I7" s="22"/>
    </row>
    <row r="8" spans="2:11" x14ac:dyDescent="0.25">
      <c r="B8" s="23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>G8*H8</f>
        <v>0.67799999999999994</v>
      </c>
    </row>
    <row r="9" spans="2:11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11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/>
      <c r="C15" s="24"/>
      <c r="D15" s="127"/>
      <c r="E15" s="25"/>
      <c r="F15" s="30"/>
      <c r="G15" s="27"/>
      <c r="H15" s="28"/>
      <c r="I15" s="29">
        <f t="shared" si="1"/>
        <v>0</v>
      </c>
    </row>
    <row r="16" spans="2:11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3" x14ac:dyDescent="0.25">
      <c r="B17" s="23"/>
      <c r="C17" s="24"/>
      <c r="D17" s="127"/>
      <c r="E17" s="25"/>
      <c r="F17" s="69"/>
      <c r="G17" s="27"/>
      <c r="H17" s="28"/>
      <c r="I17" s="29"/>
    </row>
    <row r="18" spans="2:13" x14ac:dyDescent="0.25">
      <c r="B18" s="23"/>
      <c r="C18" s="111" t="s">
        <v>55</v>
      </c>
      <c r="D18" s="112" t="s">
        <v>21</v>
      </c>
      <c r="E18" s="113">
        <v>0.25</v>
      </c>
      <c r="F18" s="118">
        <v>1</v>
      </c>
      <c r="G18" s="115">
        <f t="shared" ref="G18" si="2">E18*F18</f>
        <v>0.25</v>
      </c>
      <c r="H18" s="119">
        <v>17.25</v>
      </c>
      <c r="I18" s="117">
        <f t="shared" ref="I18:I22" si="3">G18*H18</f>
        <v>4.3125</v>
      </c>
      <c r="L18" t="s">
        <v>30</v>
      </c>
      <c r="M18" t="s">
        <v>31</v>
      </c>
    </row>
    <row r="19" spans="2:13" x14ac:dyDescent="0.25">
      <c r="B19" s="23"/>
      <c r="C19" s="111" t="s">
        <v>56</v>
      </c>
      <c r="D19" s="112" t="s">
        <v>21</v>
      </c>
      <c r="E19" s="113">
        <v>0.01</v>
      </c>
      <c r="F19" s="118">
        <v>1</v>
      </c>
      <c r="G19" s="115">
        <f t="shared" ref="G19" si="4">E19*F19</f>
        <v>0.01</v>
      </c>
      <c r="H19" s="116">
        <v>21</v>
      </c>
      <c r="I19" s="117">
        <f t="shared" ref="I19" si="5">G19*H19</f>
        <v>0.21</v>
      </c>
      <c r="K19" s="123" t="s">
        <v>32</v>
      </c>
      <c r="L19" s="122">
        <f>SUM(E19+E18+E21)</f>
        <v>0.26</v>
      </c>
      <c r="M19" s="122">
        <f>L19*1000</f>
        <v>260</v>
      </c>
    </row>
    <row r="20" spans="2:13" x14ac:dyDescent="0.25">
      <c r="B20" s="23"/>
      <c r="C20" s="24"/>
      <c r="D20" s="127"/>
      <c r="E20" s="25"/>
      <c r="F20" s="25"/>
      <c r="G20" s="30">
        <f t="shared" ref="G20:G22" si="6">E20*F20</f>
        <v>0</v>
      </c>
      <c r="H20" s="28"/>
      <c r="I20" s="29">
        <f t="shared" si="3"/>
        <v>0</v>
      </c>
    </row>
    <row r="21" spans="2:13" x14ac:dyDescent="0.25">
      <c r="B21" s="23"/>
      <c r="C21" s="24"/>
      <c r="D21" s="127"/>
      <c r="E21" s="36"/>
      <c r="F21" s="25"/>
      <c r="G21" s="30">
        <f t="shared" si="6"/>
        <v>0</v>
      </c>
      <c r="H21" s="28"/>
      <c r="I21" s="29">
        <f t="shared" si="3"/>
        <v>0</v>
      </c>
    </row>
    <row r="22" spans="2:13" x14ac:dyDescent="0.25">
      <c r="B22" s="23"/>
      <c r="C22" s="37"/>
      <c r="D22" s="127"/>
      <c r="E22" s="17"/>
      <c r="F22" s="25"/>
      <c r="G22" s="30">
        <f t="shared" si="6"/>
        <v>0</v>
      </c>
      <c r="H22" s="28"/>
      <c r="I22" s="29">
        <f t="shared" si="3"/>
        <v>0</v>
      </c>
    </row>
    <row r="23" spans="2:13" x14ac:dyDescent="0.25">
      <c r="B23" s="38"/>
      <c r="C23" s="157" t="s">
        <v>33</v>
      </c>
      <c r="D23" s="158"/>
      <c r="E23" s="158"/>
      <c r="F23" s="158"/>
      <c r="G23" s="158"/>
      <c r="H23" s="159"/>
      <c r="I23" s="39">
        <f>SUM(I8:I22)</f>
        <v>10.068640000000002</v>
      </c>
    </row>
    <row r="24" spans="2:13" x14ac:dyDescent="0.25">
      <c r="B24" s="38"/>
      <c r="C24" s="160"/>
      <c r="D24" s="161"/>
      <c r="E24" s="161"/>
      <c r="F24" s="161"/>
      <c r="G24" s="161"/>
      <c r="H24" s="162"/>
      <c r="I24" s="40">
        <f>I23+5%</f>
        <v>10.118640000000003</v>
      </c>
    </row>
    <row r="25" spans="2:13" x14ac:dyDescent="0.25">
      <c r="B25" s="41"/>
      <c r="C25" s="136"/>
      <c r="D25" s="136"/>
      <c r="E25" s="136"/>
      <c r="F25" s="136"/>
      <c r="G25" s="136"/>
      <c r="H25" s="134" t="s">
        <v>34</v>
      </c>
      <c r="I25" s="42"/>
    </row>
    <row r="26" spans="2:13" x14ac:dyDescent="0.25">
      <c r="B26" s="43"/>
      <c r="C26" s="44" t="s">
        <v>35</v>
      </c>
      <c r="D26" s="141"/>
      <c r="E26" s="141"/>
      <c r="F26" s="142"/>
      <c r="G26" s="127">
        <v>7</v>
      </c>
      <c r="H26" s="134" t="s">
        <v>36</v>
      </c>
      <c r="I26" s="45">
        <f>I24/G26</f>
        <v>1.4455200000000004</v>
      </c>
    </row>
    <row r="27" spans="2:13" x14ac:dyDescent="0.25">
      <c r="B27" s="38"/>
      <c r="C27" s="46" t="s">
        <v>37</v>
      </c>
      <c r="D27" s="143" t="s">
        <v>38</v>
      </c>
      <c r="E27" s="143"/>
      <c r="F27" s="143"/>
      <c r="G27" s="143"/>
      <c r="H27" s="144"/>
      <c r="I27" s="47"/>
    </row>
    <row r="28" spans="2:13" x14ac:dyDescent="0.25">
      <c r="B28" s="38"/>
      <c r="C28" s="46" t="s">
        <v>39</v>
      </c>
      <c r="D28" s="145"/>
      <c r="E28" s="146"/>
      <c r="F28" s="146"/>
      <c r="G28" s="146"/>
      <c r="H28" s="146"/>
      <c r="I28" s="47"/>
    </row>
    <row r="29" spans="2:13" ht="15.75" thickBot="1" x14ac:dyDescent="0.3">
      <c r="B29" s="48"/>
      <c r="C29" s="49" t="s">
        <v>40</v>
      </c>
      <c r="D29" s="50">
        <f>I26/0.29</f>
        <v>4.9845517241379325</v>
      </c>
      <c r="E29" s="147" t="s">
        <v>41</v>
      </c>
      <c r="F29" s="148"/>
      <c r="G29" s="51">
        <f>D29/0.82</f>
        <v>6.0787216148023573</v>
      </c>
      <c r="H29" s="52" t="s">
        <v>42</v>
      </c>
      <c r="I29" s="53" t="s">
        <v>43</v>
      </c>
    </row>
  </sheetData>
  <mergeCells count="10">
    <mergeCell ref="D26:F26"/>
    <mergeCell ref="D27:H27"/>
    <mergeCell ref="D28:H28"/>
    <mergeCell ref="E29:F29"/>
    <mergeCell ref="C2:H2"/>
    <mergeCell ref="C3:G3"/>
    <mergeCell ref="D4:G4"/>
    <mergeCell ref="D5:I5"/>
    <mergeCell ref="C23:H23"/>
    <mergeCell ref="C24:H2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M29"/>
  <sheetViews>
    <sheetView topLeftCell="A2" zoomScale="87" workbookViewId="0">
      <selection activeCell="M15" sqref="M15"/>
    </sheetView>
  </sheetViews>
  <sheetFormatPr defaultRowHeight="15" x14ac:dyDescent="0.25"/>
  <cols>
    <col min="3" max="3" width="33.140625" bestFit="1" customWidth="1"/>
    <col min="4" max="4" width="11.85546875" bestFit="1" customWidth="1"/>
    <col min="5" max="5" width="9.85546875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  <col min="11" max="11" width="11.5703125" customWidth="1"/>
  </cols>
  <sheetData>
    <row r="1" spans="2:9" ht="15.75" thickBot="1" x14ac:dyDescent="0.3"/>
    <row r="2" spans="2:9" ht="69.7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9" ht="18" x14ac:dyDescent="0.25">
      <c r="B3" s="5"/>
      <c r="C3" s="151" t="s">
        <v>57</v>
      </c>
      <c r="D3" s="152"/>
      <c r="E3" s="152"/>
      <c r="F3" s="152"/>
      <c r="G3" s="153"/>
      <c r="H3" s="6" t="s">
        <v>6</v>
      </c>
      <c r="I3" s="55">
        <v>2020</v>
      </c>
    </row>
    <row r="4" spans="2:9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9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9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9" x14ac:dyDescent="0.25">
      <c r="B7" s="15"/>
      <c r="C7" s="16"/>
      <c r="D7" s="17"/>
      <c r="E7" s="18"/>
      <c r="F7" s="19"/>
      <c r="G7" s="20"/>
      <c r="H7" s="21"/>
      <c r="I7" s="22"/>
    </row>
    <row r="8" spans="2:9" x14ac:dyDescent="0.25">
      <c r="B8" s="23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 t="shared" ref="I8:I16" si="1">G8*H8</f>
        <v>0.67799999999999994</v>
      </c>
    </row>
    <row r="9" spans="2:9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si="1"/>
        <v>0.22320000000000001</v>
      </c>
    </row>
    <row r="10" spans="2:9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9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9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9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9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9" x14ac:dyDescent="0.25">
      <c r="B15" s="23"/>
      <c r="C15" s="24"/>
      <c r="D15" s="127"/>
      <c r="E15" s="25"/>
      <c r="F15" s="30"/>
      <c r="G15" s="27"/>
      <c r="H15" s="28"/>
      <c r="I15" s="29"/>
    </row>
    <row r="16" spans="2:9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3" x14ac:dyDescent="0.25">
      <c r="B17" s="23"/>
      <c r="C17" s="24"/>
      <c r="D17" s="127"/>
      <c r="E17" s="25"/>
      <c r="F17" s="30"/>
      <c r="G17" s="27"/>
      <c r="H17" s="28"/>
      <c r="I17" s="29"/>
    </row>
    <row r="18" spans="2:13" x14ac:dyDescent="0.25">
      <c r="B18" s="23"/>
      <c r="C18" s="111" t="s">
        <v>58</v>
      </c>
      <c r="D18" s="112" t="s">
        <v>21</v>
      </c>
      <c r="E18" s="113">
        <v>0.06</v>
      </c>
      <c r="F18" s="118">
        <v>1</v>
      </c>
      <c r="G18" s="118">
        <f t="shared" ref="G18:G20" si="2">E18*F18</f>
        <v>0.06</v>
      </c>
      <c r="H18" s="116">
        <v>64</v>
      </c>
      <c r="I18" s="117">
        <f t="shared" ref="I18:I20" si="3">G18*H18</f>
        <v>3.84</v>
      </c>
      <c r="L18" t="s">
        <v>30</v>
      </c>
      <c r="M18" t="s">
        <v>31</v>
      </c>
    </row>
    <row r="19" spans="2:13" x14ac:dyDescent="0.25">
      <c r="B19" s="23"/>
      <c r="C19" s="111" t="s">
        <v>55</v>
      </c>
      <c r="D19" s="112" t="s">
        <v>21</v>
      </c>
      <c r="E19" s="113">
        <v>0.15</v>
      </c>
      <c r="F19" s="118">
        <v>1</v>
      </c>
      <c r="G19" s="115">
        <f t="shared" si="2"/>
        <v>0.15</v>
      </c>
      <c r="H19" s="119">
        <v>17.25</v>
      </c>
      <c r="I19" s="117">
        <f t="shared" si="3"/>
        <v>2.5874999999999999</v>
      </c>
      <c r="K19" s="123" t="s">
        <v>32</v>
      </c>
      <c r="L19" s="122">
        <f>SUM(E19+E18+E21)</f>
        <v>0.21</v>
      </c>
      <c r="M19" s="122">
        <f>L19*1000</f>
        <v>210</v>
      </c>
    </row>
    <row r="20" spans="2:13" x14ac:dyDescent="0.25">
      <c r="B20" s="23"/>
      <c r="C20" s="24"/>
      <c r="D20" s="127"/>
      <c r="E20" s="25"/>
      <c r="F20" s="25"/>
      <c r="G20" s="30">
        <f t="shared" si="2"/>
        <v>0</v>
      </c>
      <c r="H20" s="28"/>
      <c r="I20" s="29">
        <f t="shared" si="3"/>
        <v>0</v>
      </c>
    </row>
    <row r="21" spans="2:13" x14ac:dyDescent="0.25">
      <c r="B21" s="23"/>
      <c r="C21" s="60"/>
      <c r="D21" s="127"/>
      <c r="E21" s="17"/>
      <c r="F21" s="25"/>
      <c r="G21" s="30"/>
      <c r="H21" s="28"/>
      <c r="I21" s="29"/>
    </row>
    <row r="22" spans="2:13" x14ac:dyDescent="0.25">
      <c r="B22" s="23"/>
      <c r="C22" s="61"/>
      <c r="D22" s="126"/>
      <c r="E22" s="62"/>
      <c r="F22" s="63"/>
      <c r="G22" s="63"/>
      <c r="H22" s="28"/>
      <c r="I22" s="29"/>
    </row>
    <row r="23" spans="2:13" x14ac:dyDescent="0.25">
      <c r="B23" s="38"/>
      <c r="C23" s="157" t="s">
        <v>33</v>
      </c>
      <c r="D23" s="158"/>
      <c r="E23" s="158"/>
      <c r="F23" s="158"/>
      <c r="G23" s="158"/>
      <c r="H23" s="159"/>
      <c r="I23" s="39">
        <f>SUM(I8:I21)</f>
        <v>11.973640000000001</v>
      </c>
    </row>
    <row r="24" spans="2:13" x14ac:dyDescent="0.25">
      <c r="B24" s="38"/>
      <c r="C24" s="160"/>
      <c r="D24" s="161"/>
      <c r="E24" s="161"/>
      <c r="F24" s="161"/>
      <c r="G24" s="161"/>
      <c r="H24" s="162"/>
      <c r="I24" s="40">
        <f>I23+5%</f>
        <v>12.023640000000002</v>
      </c>
    </row>
    <row r="25" spans="2:13" x14ac:dyDescent="0.25">
      <c r="B25" s="41"/>
      <c r="C25" s="136"/>
      <c r="D25" s="136"/>
      <c r="E25" s="136"/>
      <c r="F25" s="136"/>
      <c r="G25" s="136"/>
      <c r="H25" s="134" t="s">
        <v>34</v>
      </c>
      <c r="I25" s="42"/>
    </row>
    <row r="26" spans="2:13" x14ac:dyDescent="0.25">
      <c r="B26" s="43"/>
      <c r="C26" s="44" t="s">
        <v>35</v>
      </c>
      <c r="D26" s="141"/>
      <c r="E26" s="141"/>
      <c r="F26" s="142"/>
      <c r="G26" s="127">
        <v>6</v>
      </c>
      <c r="H26" s="134" t="s">
        <v>36</v>
      </c>
      <c r="I26" s="45">
        <f>I24/G26</f>
        <v>2.0039400000000005</v>
      </c>
    </row>
    <row r="27" spans="2:13" x14ac:dyDescent="0.25">
      <c r="B27" s="38"/>
      <c r="C27" s="46" t="s">
        <v>37</v>
      </c>
      <c r="D27" s="143" t="s">
        <v>38</v>
      </c>
      <c r="E27" s="143"/>
      <c r="F27" s="143"/>
      <c r="G27" s="143"/>
      <c r="H27" s="144"/>
      <c r="I27" s="47"/>
    </row>
    <row r="28" spans="2:13" x14ac:dyDescent="0.25">
      <c r="B28" s="38"/>
      <c r="C28" s="46" t="s">
        <v>39</v>
      </c>
      <c r="D28" s="145"/>
      <c r="E28" s="146"/>
      <c r="F28" s="146"/>
      <c r="G28" s="146"/>
      <c r="H28" s="146"/>
      <c r="I28" s="47"/>
    </row>
    <row r="29" spans="2:13" ht="15.75" thickBot="1" x14ac:dyDescent="0.3">
      <c r="B29" s="48"/>
      <c r="C29" s="49" t="s">
        <v>40</v>
      </c>
      <c r="D29" s="50">
        <f>I26/0.29</f>
        <v>6.9101379310344848</v>
      </c>
      <c r="E29" s="147" t="s">
        <v>41</v>
      </c>
      <c r="F29" s="148"/>
      <c r="G29" s="51">
        <f>D29/0.82</f>
        <v>8.4269974768713229</v>
      </c>
      <c r="H29" s="52" t="s">
        <v>42</v>
      </c>
      <c r="I29" s="53" t="s">
        <v>43</v>
      </c>
    </row>
  </sheetData>
  <mergeCells count="10">
    <mergeCell ref="D26:F26"/>
    <mergeCell ref="D27:H27"/>
    <mergeCell ref="D28:H28"/>
    <mergeCell ref="E29:F29"/>
    <mergeCell ref="C2:H2"/>
    <mergeCell ref="C3:G3"/>
    <mergeCell ref="D4:G4"/>
    <mergeCell ref="D5:I5"/>
    <mergeCell ref="C23:H23"/>
    <mergeCell ref="C24:H24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M29"/>
  <sheetViews>
    <sheetView topLeftCell="A3" workbookViewId="0">
      <selection activeCell="L20" sqref="L20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6" max="6" width="10.28515625" bestFit="1" customWidth="1"/>
    <col min="8" max="8" width="16" bestFit="1" customWidth="1"/>
    <col min="9" max="9" width="10.85546875" bestFit="1" customWidth="1"/>
  </cols>
  <sheetData>
    <row r="1" spans="2:11" ht="15.75" thickBot="1" x14ac:dyDescent="0.3"/>
    <row r="2" spans="2:11" ht="69.7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62</v>
      </c>
      <c r="D3" s="152"/>
      <c r="E3" s="152"/>
      <c r="F3" s="152"/>
      <c r="G3" s="153"/>
      <c r="H3" s="6" t="s">
        <v>6</v>
      </c>
      <c r="I3" s="55">
        <v>2020</v>
      </c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  <c r="K5" s="59"/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11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11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>G8*H8</f>
        <v>0.67799999999999994</v>
      </c>
    </row>
    <row r="9" spans="2:11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11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/>
      <c r="C15" s="24"/>
      <c r="D15" s="127"/>
      <c r="E15" s="25"/>
      <c r="F15" s="30"/>
      <c r="G15" s="27"/>
      <c r="H15" s="28"/>
      <c r="I15" s="29">
        <f t="shared" si="1"/>
        <v>0</v>
      </c>
    </row>
    <row r="16" spans="2:11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3" x14ac:dyDescent="0.25">
      <c r="B17" s="23"/>
      <c r="C17" s="24"/>
      <c r="D17" s="127"/>
      <c r="E17" s="25"/>
      <c r="F17" s="30"/>
      <c r="G17" s="27">
        <f t="shared" ref="G17:G22" si="2">E17*F17</f>
        <v>0</v>
      </c>
      <c r="H17" s="28"/>
      <c r="I17" s="29">
        <f t="shared" ref="I17:I22" si="3">G17*H17</f>
        <v>0</v>
      </c>
    </row>
    <row r="18" spans="2:13" x14ac:dyDescent="0.25">
      <c r="B18" s="23"/>
      <c r="C18" s="111" t="s">
        <v>55</v>
      </c>
      <c r="D18" s="112" t="s">
        <v>21</v>
      </c>
      <c r="E18" s="113">
        <v>0.15</v>
      </c>
      <c r="F18" s="118">
        <v>1</v>
      </c>
      <c r="G18" s="115">
        <f t="shared" si="2"/>
        <v>0.15</v>
      </c>
      <c r="H18" s="119">
        <v>17.25</v>
      </c>
      <c r="I18" s="117">
        <f t="shared" si="3"/>
        <v>2.5874999999999999</v>
      </c>
      <c r="L18" t="s">
        <v>30</v>
      </c>
      <c r="M18" t="s">
        <v>31</v>
      </c>
    </row>
    <row r="19" spans="2:13" x14ac:dyDescent="0.25">
      <c r="B19" s="23"/>
      <c r="C19" s="24"/>
      <c r="D19" s="127"/>
      <c r="E19" s="25"/>
      <c r="F19" s="30"/>
      <c r="G19" s="27"/>
      <c r="H19" s="28"/>
      <c r="I19" s="29"/>
      <c r="K19" s="123" t="s">
        <v>32</v>
      </c>
      <c r="L19" s="122">
        <f>SUM(E19+E18)</f>
        <v>0.15</v>
      </c>
      <c r="M19" s="122">
        <f>L19*1000</f>
        <v>150</v>
      </c>
    </row>
    <row r="20" spans="2:13" x14ac:dyDescent="0.25">
      <c r="B20" s="23"/>
      <c r="C20" s="24"/>
      <c r="D20" s="127"/>
      <c r="E20" s="25"/>
      <c r="F20" s="25"/>
      <c r="G20" s="30">
        <f t="shared" si="2"/>
        <v>0</v>
      </c>
      <c r="H20" s="28"/>
      <c r="I20" s="29">
        <f t="shared" si="3"/>
        <v>0</v>
      </c>
    </row>
    <row r="21" spans="2:13" x14ac:dyDescent="0.25">
      <c r="B21" s="23"/>
      <c r="C21" s="24"/>
      <c r="D21" s="127"/>
      <c r="E21" s="36"/>
      <c r="F21" s="25"/>
      <c r="G21" s="30">
        <f t="shared" si="2"/>
        <v>0</v>
      </c>
      <c r="H21" s="28"/>
      <c r="I21" s="29">
        <f t="shared" si="3"/>
        <v>0</v>
      </c>
    </row>
    <row r="22" spans="2:13" x14ac:dyDescent="0.25">
      <c r="B22" s="23"/>
      <c r="C22" s="37"/>
      <c r="D22" s="127"/>
      <c r="E22" s="17"/>
      <c r="F22" s="25"/>
      <c r="G22" s="30">
        <f t="shared" si="2"/>
        <v>0</v>
      </c>
      <c r="H22" s="28"/>
      <c r="I22" s="29">
        <f t="shared" si="3"/>
        <v>0</v>
      </c>
    </row>
    <row r="23" spans="2:13" x14ac:dyDescent="0.25">
      <c r="B23" s="38"/>
      <c r="C23" s="157" t="s">
        <v>33</v>
      </c>
      <c r="D23" s="158"/>
      <c r="E23" s="158"/>
      <c r="F23" s="158"/>
      <c r="G23" s="158"/>
      <c r="H23" s="159"/>
      <c r="I23" s="39">
        <f>SUM(I9:I22)</f>
        <v>7.4556400000000007</v>
      </c>
    </row>
    <row r="24" spans="2:13" x14ac:dyDescent="0.25">
      <c r="B24" s="38"/>
      <c r="C24" s="160"/>
      <c r="D24" s="161"/>
      <c r="E24" s="161"/>
      <c r="F24" s="161"/>
      <c r="G24" s="161"/>
      <c r="H24" s="162"/>
      <c r="I24" s="40">
        <f>I23+5%</f>
        <v>7.5056400000000005</v>
      </c>
    </row>
    <row r="25" spans="2:13" x14ac:dyDescent="0.25">
      <c r="B25" s="41"/>
      <c r="C25" s="136"/>
      <c r="D25" s="136"/>
      <c r="E25" s="136"/>
      <c r="F25" s="136"/>
      <c r="G25" s="136"/>
      <c r="H25" s="134" t="s">
        <v>34</v>
      </c>
      <c r="I25" s="42"/>
    </row>
    <row r="26" spans="2:13" x14ac:dyDescent="0.25">
      <c r="B26" s="43"/>
      <c r="C26" s="44" t="s">
        <v>35</v>
      </c>
      <c r="D26" s="141"/>
      <c r="E26" s="141"/>
      <c r="F26" s="142"/>
      <c r="G26" s="127">
        <v>6</v>
      </c>
      <c r="H26" s="134" t="s">
        <v>36</v>
      </c>
      <c r="I26" s="45">
        <f>I24/G26</f>
        <v>1.2509400000000002</v>
      </c>
    </row>
    <row r="27" spans="2:13" x14ac:dyDescent="0.25">
      <c r="B27" s="38"/>
      <c r="C27" s="46" t="s">
        <v>37</v>
      </c>
      <c r="D27" s="143" t="s">
        <v>38</v>
      </c>
      <c r="E27" s="143"/>
      <c r="F27" s="143"/>
      <c r="G27" s="143"/>
      <c r="H27" s="144"/>
      <c r="I27" s="47"/>
    </row>
    <row r="28" spans="2:13" x14ac:dyDescent="0.25">
      <c r="B28" s="38"/>
      <c r="C28" s="46" t="s">
        <v>39</v>
      </c>
      <c r="D28" s="145"/>
      <c r="E28" s="146"/>
      <c r="F28" s="146"/>
      <c r="G28" s="146"/>
      <c r="H28" s="146"/>
      <c r="I28" s="47"/>
    </row>
    <row r="29" spans="2:13" ht="15.75" thickBot="1" x14ac:dyDescent="0.3">
      <c r="B29" s="48"/>
      <c r="C29" s="49" t="s">
        <v>40</v>
      </c>
      <c r="D29" s="50">
        <f>I26/0.29</f>
        <v>4.3135862068965523</v>
      </c>
      <c r="E29" s="147" t="s">
        <v>41</v>
      </c>
      <c r="F29" s="148"/>
      <c r="G29" s="51">
        <f>D29/0.82</f>
        <v>5.260470984020186</v>
      </c>
      <c r="H29" s="52" t="s">
        <v>42</v>
      </c>
      <c r="I29" s="53" t="s">
        <v>43</v>
      </c>
    </row>
  </sheetData>
  <mergeCells count="10">
    <mergeCell ref="D26:F26"/>
    <mergeCell ref="D27:H27"/>
    <mergeCell ref="D28:H28"/>
    <mergeCell ref="E29:F29"/>
    <mergeCell ref="C2:H2"/>
    <mergeCell ref="C3:G3"/>
    <mergeCell ref="D4:G4"/>
    <mergeCell ref="D5:I5"/>
    <mergeCell ref="C23:H23"/>
    <mergeCell ref="C24:H2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M29"/>
  <sheetViews>
    <sheetView topLeftCell="A5" workbookViewId="0">
      <selection activeCell="J21" sqref="J21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5" max="5" width="7" bestFit="1" customWidth="1"/>
    <col min="6" max="6" width="10.28515625" bestFit="1" customWidth="1"/>
    <col min="7" max="7" width="8.85546875" bestFit="1" customWidth="1"/>
    <col min="8" max="8" width="16" bestFit="1" customWidth="1"/>
    <col min="9" max="9" width="10.85546875" bestFit="1" customWidth="1"/>
  </cols>
  <sheetData>
    <row r="1" spans="2:11" ht="15.75" thickBot="1" x14ac:dyDescent="0.3"/>
    <row r="2" spans="2:11" ht="66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63</v>
      </c>
      <c r="D3" s="152"/>
      <c r="E3" s="152"/>
      <c r="F3" s="152"/>
      <c r="G3" s="153"/>
      <c r="H3" s="6" t="s">
        <v>6</v>
      </c>
      <c r="I3" s="55">
        <v>2020</v>
      </c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  <c r="K5" s="59"/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11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11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>G8*H8</f>
        <v>0.67799999999999994</v>
      </c>
    </row>
    <row r="9" spans="2:11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11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/>
      <c r="C15" s="24"/>
      <c r="D15" s="127"/>
      <c r="E15" s="25"/>
      <c r="F15" s="30"/>
      <c r="G15" s="27"/>
      <c r="H15" s="28"/>
      <c r="I15" s="29">
        <f t="shared" si="1"/>
        <v>0</v>
      </c>
    </row>
    <row r="16" spans="2:11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3" x14ac:dyDescent="0.25">
      <c r="B17" s="23"/>
      <c r="C17" s="24"/>
      <c r="D17" s="127"/>
      <c r="E17" s="25"/>
      <c r="F17" s="69"/>
      <c r="G17" s="27"/>
      <c r="H17" s="28"/>
      <c r="I17" s="29"/>
      <c r="L17" t="s">
        <v>30</v>
      </c>
      <c r="M17" t="s">
        <v>31</v>
      </c>
    </row>
    <row r="18" spans="2:13" x14ac:dyDescent="0.25">
      <c r="B18" s="23"/>
      <c r="C18" s="111" t="s">
        <v>64</v>
      </c>
      <c r="D18" s="112" t="s">
        <v>21</v>
      </c>
      <c r="E18" s="113">
        <v>0.2</v>
      </c>
      <c r="F18" s="114">
        <v>1</v>
      </c>
      <c r="G18" s="115">
        <f t="shared" ref="G18:G22" si="2">E18*F18</f>
        <v>0.2</v>
      </c>
      <c r="H18" s="116">
        <v>35.9</v>
      </c>
      <c r="I18" s="117">
        <f t="shared" ref="I18:I22" si="3">G18*H18</f>
        <v>7.18</v>
      </c>
      <c r="K18" s="123" t="s">
        <v>32</v>
      </c>
      <c r="L18" s="122">
        <f>SUM(E18+E19)</f>
        <v>0.20500000000000002</v>
      </c>
      <c r="M18" s="122">
        <f>L18*1000</f>
        <v>205.00000000000003</v>
      </c>
    </row>
    <row r="19" spans="2:13" x14ac:dyDescent="0.25">
      <c r="B19" s="23"/>
      <c r="C19" s="111" t="s">
        <v>65</v>
      </c>
      <c r="D19" s="112" t="s">
        <v>21</v>
      </c>
      <c r="E19" s="113">
        <v>5.0000000000000001E-3</v>
      </c>
      <c r="F19" s="113">
        <v>1</v>
      </c>
      <c r="G19" s="118">
        <f t="shared" si="2"/>
        <v>5.0000000000000001E-3</v>
      </c>
      <c r="H19" s="116">
        <v>15</v>
      </c>
      <c r="I19" s="117">
        <f t="shared" si="3"/>
        <v>7.4999999999999997E-2</v>
      </c>
    </row>
    <row r="20" spans="2:13" x14ac:dyDescent="0.25">
      <c r="B20" s="23"/>
      <c r="C20" s="24"/>
      <c r="D20" s="127"/>
      <c r="E20" s="25"/>
      <c r="F20" s="25"/>
      <c r="G20" s="30"/>
      <c r="H20" s="28"/>
      <c r="I20" s="29"/>
    </row>
    <row r="21" spans="2:13" x14ac:dyDescent="0.25">
      <c r="B21" s="23"/>
      <c r="C21" s="24"/>
      <c r="D21" s="127"/>
      <c r="E21" s="36"/>
      <c r="F21" s="25"/>
      <c r="G21" s="30">
        <f t="shared" si="2"/>
        <v>0</v>
      </c>
      <c r="H21" s="28"/>
      <c r="I21" s="29">
        <f t="shared" si="3"/>
        <v>0</v>
      </c>
    </row>
    <row r="22" spans="2:13" x14ac:dyDescent="0.25">
      <c r="B22" s="23"/>
      <c r="C22" s="37"/>
      <c r="D22" s="127"/>
      <c r="E22" s="17"/>
      <c r="F22" s="25"/>
      <c r="G22" s="30">
        <f t="shared" si="2"/>
        <v>0</v>
      </c>
      <c r="H22" s="28"/>
      <c r="I22" s="29">
        <f t="shared" si="3"/>
        <v>0</v>
      </c>
    </row>
    <row r="23" spans="2:13" x14ac:dyDescent="0.25">
      <c r="B23" s="38"/>
      <c r="C23" s="157" t="s">
        <v>33</v>
      </c>
      <c r="D23" s="158"/>
      <c r="E23" s="158"/>
      <c r="F23" s="158"/>
      <c r="G23" s="158"/>
      <c r="H23" s="159"/>
      <c r="I23" s="39">
        <f>SUM(I9:I22)</f>
        <v>12.123139999999999</v>
      </c>
    </row>
    <row r="24" spans="2:13" x14ac:dyDescent="0.25">
      <c r="B24" s="38"/>
      <c r="C24" s="160"/>
      <c r="D24" s="161"/>
      <c r="E24" s="161"/>
      <c r="F24" s="161"/>
      <c r="G24" s="161"/>
      <c r="H24" s="162"/>
      <c r="I24" s="40">
        <f>I23+5%</f>
        <v>12.17314</v>
      </c>
    </row>
    <row r="25" spans="2:13" x14ac:dyDescent="0.25">
      <c r="B25" s="41"/>
      <c r="C25" s="136"/>
      <c r="D25" s="136"/>
      <c r="E25" s="136"/>
      <c r="F25" s="136"/>
      <c r="G25" s="136"/>
      <c r="H25" s="134" t="s">
        <v>34</v>
      </c>
      <c r="I25" s="42"/>
    </row>
    <row r="26" spans="2:13" x14ac:dyDescent="0.25">
      <c r="B26" s="43"/>
      <c r="C26" s="44" t="s">
        <v>35</v>
      </c>
      <c r="D26" s="141"/>
      <c r="E26" s="141"/>
      <c r="F26" s="142"/>
      <c r="G26" s="127">
        <v>6</v>
      </c>
      <c r="H26" s="134" t="s">
        <v>36</v>
      </c>
      <c r="I26" s="45">
        <f>I24/G26</f>
        <v>2.0288566666666665</v>
      </c>
    </row>
    <row r="27" spans="2:13" x14ac:dyDescent="0.25">
      <c r="B27" s="38"/>
      <c r="C27" s="46" t="s">
        <v>37</v>
      </c>
      <c r="D27" s="143" t="s">
        <v>38</v>
      </c>
      <c r="E27" s="143"/>
      <c r="F27" s="143"/>
      <c r="G27" s="143"/>
      <c r="H27" s="144"/>
      <c r="I27" s="47"/>
    </row>
    <row r="28" spans="2:13" x14ac:dyDescent="0.25">
      <c r="B28" s="38"/>
      <c r="C28" s="46" t="s">
        <v>39</v>
      </c>
      <c r="D28" s="145"/>
      <c r="E28" s="146"/>
      <c r="F28" s="146"/>
      <c r="G28" s="146"/>
      <c r="H28" s="146"/>
      <c r="I28" s="47"/>
    </row>
    <row r="29" spans="2:13" ht="15.75" thickBot="1" x14ac:dyDescent="0.3">
      <c r="B29" s="48"/>
      <c r="C29" s="49" t="s">
        <v>40</v>
      </c>
      <c r="D29" s="50">
        <f>I26/0.29</f>
        <v>6.9960574712643675</v>
      </c>
      <c r="E29" s="147" t="s">
        <v>41</v>
      </c>
      <c r="F29" s="148"/>
      <c r="G29" s="51">
        <f>D29/0.82</f>
        <v>8.5317774039809358</v>
      </c>
      <c r="H29" s="52" t="s">
        <v>42</v>
      </c>
      <c r="I29" s="53" t="s">
        <v>43</v>
      </c>
    </row>
  </sheetData>
  <mergeCells count="10">
    <mergeCell ref="D26:F26"/>
    <mergeCell ref="D27:H27"/>
    <mergeCell ref="D28:H28"/>
    <mergeCell ref="E29:F29"/>
    <mergeCell ref="C2:H2"/>
    <mergeCell ref="C3:G3"/>
    <mergeCell ref="D4:G4"/>
    <mergeCell ref="D5:I5"/>
    <mergeCell ref="C23:H23"/>
    <mergeCell ref="C24:H24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31"/>
  <sheetViews>
    <sheetView topLeftCell="A6" zoomScale="91" workbookViewId="0">
      <selection activeCell="C19" sqref="C19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6" max="6" width="10.2851562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11" ht="15.75" thickBot="1" x14ac:dyDescent="0.3"/>
    <row r="2" spans="2:11" ht="66.7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11" ht="18" x14ac:dyDescent="0.25">
      <c r="B3" s="5"/>
      <c r="C3" s="151" t="s">
        <v>91</v>
      </c>
      <c r="D3" s="152"/>
      <c r="E3" s="152"/>
      <c r="F3" s="152"/>
      <c r="G3" s="153"/>
      <c r="H3" s="6" t="s">
        <v>6</v>
      </c>
      <c r="I3" s="55">
        <v>2020</v>
      </c>
    </row>
    <row r="4" spans="2:11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  <c r="K4" s="59"/>
    </row>
    <row r="5" spans="2:11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11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11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11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16" si="0">E8*F8</f>
        <v>1.1299999999999999</v>
      </c>
      <c r="H8" s="28">
        <v>0.6</v>
      </c>
      <c r="I8" s="29">
        <f>G8*H8</f>
        <v>0.67799999999999994</v>
      </c>
    </row>
    <row r="9" spans="2:11" x14ac:dyDescent="0.25">
      <c r="B9" s="23"/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11" x14ac:dyDescent="0.25">
      <c r="B10" s="23"/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11" x14ac:dyDescent="0.25">
      <c r="B11" s="23"/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11" x14ac:dyDescent="0.25">
      <c r="B12" s="23"/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11" x14ac:dyDescent="0.25">
      <c r="B13" s="23"/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11" x14ac:dyDescent="0.25">
      <c r="B14" s="23"/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11" x14ac:dyDescent="0.25">
      <c r="B15" s="23"/>
      <c r="C15" s="24"/>
      <c r="D15" s="127"/>
      <c r="E15" s="25"/>
      <c r="F15" s="30"/>
      <c r="G15" s="27"/>
      <c r="H15" s="28"/>
      <c r="I15" s="29">
        <f t="shared" si="1"/>
        <v>0</v>
      </c>
    </row>
    <row r="16" spans="2:11" x14ac:dyDescent="0.25">
      <c r="B16" s="23"/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/>
      <c r="C17" s="24"/>
      <c r="D17" s="127"/>
      <c r="E17" s="25"/>
      <c r="F17" s="30"/>
      <c r="G17" s="27">
        <f t="shared" ref="G17:G24" si="2">E17*F17</f>
        <v>0</v>
      </c>
      <c r="H17" s="28"/>
      <c r="I17" s="29">
        <f t="shared" ref="I17:I24" si="3">G17*H17</f>
        <v>0</v>
      </c>
    </row>
    <row r="18" spans="2:15" x14ac:dyDescent="0.25">
      <c r="B18" s="23"/>
      <c r="C18" s="99" t="s">
        <v>67</v>
      </c>
      <c r="D18" s="100" t="s">
        <v>21</v>
      </c>
      <c r="E18" s="101">
        <v>0.4</v>
      </c>
      <c r="F18" s="106">
        <v>1</v>
      </c>
      <c r="G18" s="103">
        <f t="shared" si="2"/>
        <v>0.4</v>
      </c>
      <c r="H18" s="104">
        <v>12.4</v>
      </c>
      <c r="I18" s="105">
        <f t="shared" si="3"/>
        <v>4.9600000000000009</v>
      </c>
      <c r="K18" s="125">
        <f>(E18-0.11)*1000</f>
        <v>290.00000000000006</v>
      </c>
      <c r="L18" t="s">
        <v>30</v>
      </c>
      <c r="M18" t="s">
        <v>31</v>
      </c>
      <c r="O18" s="123" t="s">
        <v>34</v>
      </c>
    </row>
    <row r="19" spans="2:15" x14ac:dyDescent="0.25">
      <c r="B19" s="35"/>
      <c r="C19" s="99" t="s">
        <v>68</v>
      </c>
      <c r="D19" s="100" t="s">
        <v>21</v>
      </c>
      <c r="E19" s="101">
        <v>0.01</v>
      </c>
      <c r="F19" s="107">
        <v>1</v>
      </c>
      <c r="G19" s="103">
        <f t="shared" si="2"/>
        <v>0.01</v>
      </c>
      <c r="H19" s="104">
        <v>34.9</v>
      </c>
      <c r="I19" s="105">
        <f t="shared" si="3"/>
        <v>0.34899999999999998</v>
      </c>
      <c r="K19" s="121" t="s">
        <v>69</v>
      </c>
      <c r="L19" s="122">
        <f>SUM(E18+E19+E21)</f>
        <v>0.46</v>
      </c>
      <c r="M19" s="122">
        <f>L19*1000</f>
        <v>460</v>
      </c>
      <c r="O19" s="124">
        <f>M19+M21</f>
        <v>555</v>
      </c>
    </row>
    <row r="20" spans="2:15" x14ac:dyDescent="0.25">
      <c r="B20" s="23"/>
      <c r="C20" s="91" t="s">
        <v>50</v>
      </c>
      <c r="D20" s="92" t="s">
        <v>24</v>
      </c>
      <c r="E20" s="93">
        <v>5.0000000000000001E-3</v>
      </c>
      <c r="F20" s="94">
        <v>1</v>
      </c>
      <c r="G20" s="97">
        <f t="shared" si="2"/>
        <v>5.0000000000000001E-3</v>
      </c>
      <c r="H20" s="108">
        <v>9.2899999999999991</v>
      </c>
      <c r="I20" s="96">
        <f t="shared" si="3"/>
        <v>4.6449999999999998E-2</v>
      </c>
    </row>
    <row r="21" spans="2:15" x14ac:dyDescent="0.25">
      <c r="B21" s="23"/>
      <c r="C21" s="99" t="s">
        <v>73</v>
      </c>
      <c r="D21" s="100" t="s">
        <v>21</v>
      </c>
      <c r="E21" s="101">
        <v>0.05</v>
      </c>
      <c r="F21" s="101">
        <v>1</v>
      </c>
      <c r="G21" s="102">
        <f t="shared" si="2"/>
        <v>0.05</v>
      </c>
      <c r="H21" s="104">
        <v>29.95</v>
      </c>
      <c r="I21" s="105">
        <f t="shared" si="3"/>
        <v>1.4975000000000001</v>
      </c>
      <c r="K21" s="70" t="s">
        <v>72</v>
      </c>
      <c r="L21" s="122">
        <f>SUM(E22+E23+E24+E25+E20)</f>
        <v>9.5000000000000001E-2</v>
      </c>
      <c r="M21" s="122">
        <f>L21*1000</f>
        <v>95</v>
      </c>
    </row>
    <row r="22" spans="2:15" x14ac:dyDescent="0.25">
      <c r="B22" s="23"/>
      <c r="C22" s="91" t="s">
        <v>92</v>
      </c>
      <c r="D22" s="92" t="s">
        <v>21</v>
      </c>
      <c r="E22" s="93">
        <v>0.09</v>
      </c>
      <c r="F22" s="94">
        <v>1</v>
      </c>
      <c r="G22" s="97">
        <f t="shared" si="2"/>
        <v>0.09</v>
      </c>
      <c r="H22" s="95">
        <v>40</v>
      </c>
      <c r="I22" s="96">
        <f t="shared" si="3"/>
        <v>3.5999999999999996</v>
      </c>
    </row>
    <row r="23" spans="2:15" x14ac:dyDescent="0.25">
      <c r="B23" s="23"/>
      <c r="C23" s="24"/>
      <c r="D23" s="127"/>
      <c r="E23" s="36"/>
      <c r="F23" s="25"/>
      <c r="G23" s="30">
        <f t="shared" si="2"/>
        <v>0</v>
      </c>
      <c r="H23" s="28"/>
      <c r="I23" s="29">
        <f t="shared" si="3"/>
        <v>0</v>
      </c>
      <c r="K23" t="s">
        <v>74</v>
      </c>
      <c r="M23" s="122">
        <f>SUM(M21+K18)</f>
        <v>385.00000000000006</v>
      </c>
    </row>
    <row r="24" spans="2:15" x14ac:dyDescent="0.25">
      <c r="B24" s="23"/>
      <c r="C24" s="37"/>
      <c r="D24" s="127"/>
      <c r="E24" s="17"/>
      <c r="F24" s="25"/>
      <c r="G24" s="30">
        <f t="shared" si="2"/>
        <v>0</v>
      </c>
      <c r="H24" s="28"/>
      <c r="I24" s="29">
        <f t="shared" si="3"/>
        <v>0</v>
      </c>
    </row>
    <row r="25" spans="2:15" x14ac:dyDescent="0.25">
      <c r="B25" s="38"/>
      <c r="C25" s="157" t="s">
        <v>33</v>
      </c>
      <c r="D25" s="158"/>
      <c r="E25" s="158"/>
      <c r="F25" s="158"/>
      <c r="G25" s="158"/>
      <c r="H25" s="159"/>
      <c r="I25" s="39">
        <f>SUM(I9:I24)</f>
        <v>15.321090000000002</v>
      </c>
    </row>
    <row r="26" spans="2:15" x14ac:dyDescent="0.25">
      <c r="B26" s="38"/>
      <c r="C26" s="160"/>
      <c r="D26" s="161"/>
      <c r="E26" s="161"/>
      <c r="F26" s="161"/>
      <c r="G26" s="161"/>
      <c r="H26" s="162"/>
      <c r="I26" s="40">
        <f>I25+5%</f>
        <v>15.371090000000002</v>
      </c>
    </row>
    <row r="27" spans="2:15" x14ac:dyDescent="0.25">
      <c r="B27" s="41"/>
      <c r="C27" s="136"/>
      <c r="D27" s="136"/>
      <c r="E27" s="136"/>
      <c r="F27" s="136"/>
      <c r="G27" s="136"/>
      <c r="H27" s="134" t="s">
        <v>34</v>
      </c>
      <c r="I27" s="42"/>
    </row>
    <row r="28" spans="2:15" x14ac:dyDescent="0.25">
      <c r="B28" s="43"/>
      <c r="C28" s="44" t="s">
        <v>35</v>
      </c>
      <c r="D28" s="141"/>
      <c r="E28" s="141"/>
      <c r="F28" s="142"/>
      <c r="G28" s="127">
        <v>6</v>
      </c>
      <c r="H28" s="134" t="s">
        <v>36</v>
      </c>
      <c r="I28" s="45">
        <f>I26/G28</f>
        <v>2.5618483333333337</v>
      </c>
    </row>
    <row r="29" spans="2:15" x14ac:dyDescent="0.25">
      <c r="B29" s="38"/>
      <c r="C29" s="46" t="s">
        <v>37</v>
      </c>
      <c r="D29" s="143" t="s">
        <v>38</v>
      </c>
      <c r="E29" s="143"/>
      <c r="F29" s="143"/>
      <c r="G29" s="143"/>
      <c r="H29" s="144"/>
      <c r="I29" s="47"/>
    </row>
    <row r="30" spans="2:15" x14ac:dyDescent="0.25">
      <c r="B30" s="38"/>
      <c r="C30" s="46" t="s">
        <v>39</v>
      </c>
      <c r="D30" s="145"/>
      <c r="E30" s="146"/>
      <c r="F30" s="146"/>
      <c r="G30" s="146"/>
      <c r="H30" s="146"/>
      <c r="I30" s="47"/>
    </row>
    <row r="31" spans="2:15" ht="15.75" thickBot="1" x14ac:dyDescent="0.3">
      <c r="B31" s="48"/>
      <c r="C31" s="49" t="s">
        <v>40</v>
      </c>
      <c r="D31" s="50">
        <f>I28/0.29</f>
        <v>8.8339597701149444</v>
      </c>
      <c r="E31" s="147" t="s">
        <v>41</v>
      </c>
      <c r="F31" s="148"/>
      <c r="G31" s="51">
        <f>D31/0.82</f>
        <v>10.773121670871884</v>
      </c>
      <c r="H31" s="52" t="s">
        <v>42</v>
      </c>
      <c r="I31" s="53" t="s">
        <v>43</v>
      </c>
    </row>
  </sheetData>
  <mergeCells count="10">
    <mergeCell ref="D28:F28"/>
    <mergeCell ref="D29:H29"/>
    <mergeCell ref="D30:H30"/>
    <mergeCell ref="E31:F31"/>
    <mergeCell ref="C2:H2"/>
    <mergeCell ref="C3:G3"/>
    <mergeCell ref="D4:G4"/>
    <mergeCell ref="D5:I5"/>
    <mergeCell ref="C25:H25"/>
    <mergeCell ref="C26:H26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O29"/>
  <sheetViews>
    <sheetView topLeftCell="A5" workbookViewId="0">
      <selection activeCell="C26" sqref="C26"/>
    </sheetView>
  </sheetViews>
  <sheetFormatPr defaultRowHeight="15" x14ac:dyDescent="0.25"/>
  <cols>
    <col min="2" max="2" width="3" bestFit="1" customWidth="1"/>
    <col min="3" max="3" width="33.140625" bestFit="1" customWidth="1"/>
    <col min="4" max="4" width="11.85546875" bestFit="1" customWidth="1"/>
    <col min="6" max="6" width="10.28515625" bestFit="1" customWidth="1"/>
    <col min="8" max="8" width="16" bestFit="1" customWidth="1"/>
    <col min="9" max="9" width="10.85546875" bestFit="1" customWidth="1"/>
    <col min="11" max="11" width="32" bestFit="1" customWidth="1"/>
  </cols>
  <sheetData>
    <row r="1" spans="2:9" ht="15.75" thickBot="1" x14ac:dyDescent="0.3"/>
    <row r="2" spans="2:9" ht="68.25" customHeight="1" thickBot="1" x14ac:dyDescent="0.3">
      <c r="B2" s="1"/>
      <c r="C2" s="149" t="s">
        <v>3</v>
      </c>
      <c r="D2" s="149"/>
      <c r="E2" s="149"/>
      <c r="F2" s="149"/>
      <c r="G2" s="149"/>
      <c r="H2" s="150"/>
    </row>
    <row r="3" spans="2:9" ht="18" x14ac:dyDescent="0.25">
      <c r="B3" s="5"/>
      <c r="C3" s="151" t="s">
        <v>96</v>
      </c>
      <c r="D3" s="152"/>
      <c r="E3" s="152"/>
      <c r="F3" s="152"/>
      <c r="G3" s="153"/>
      <c r="H3" s="6" t="s">
        <v>6</v>
      </c>
      <c r="I3" s="55">
        <v>2020</v>
      </c>
    </row>
    <row r="4" spans="2:9" x14ac:dyDescent="0.25">
      <c r="B4" s="5"/>
      <c r="C4" s="6" t="s">
        <v>7</v>
      </c>
      <c r="D4" s="154" t="s">
        <v>8</v>
      </c>
      <c r="E4" s="143"/>
      <c r="F4" s="143"/>
      <c r="G4" s="144"/>
      <c r="H4" s="8" t="s">
        <v>9</v>
      </c>
      <c r="I4" s="9"/>
    </row>
    <row r="5" spans="2:9" x14ac:dyDescent="0.25">
      <c r="B5" s="5"/>
      <c r="C5" s="10" t="s">
        <v>10</v>
      </c>
      <c r="D5" s="155"/>
      <c r="E5" s="155"/>
      <c r="F5" s="155"/>
      <c r="G5" s="155"/>
      <c r="H5" s="155"/>
      <c r="I5" s="156"/>
    </row>
    <row r="6" spans="2:9" ht="15.75" thickBot="1" x14ac:dyDescent="0.3">
      <c r="B6" s="11"/>
      <c r="C6" s="12" t="s">
        <v>11</v>
      </c>
      <c r="D6" s="12" t="s">
        <v>12</v>
      </c>
      <c r="E6" s="12" t="s">
        <v>13</v>
      </c>
      <c r="F6" s="12" t="s">
        <v>14</v>
      </c>
      <c r="G6" s="13" t="s">
        <v>15</v>
      </c>
      <c r="H6" s="12" t="s">
        <v>16</v>
      </c>
      <c r="I6" s="14" t="s">
        <v>17</v>
      </c>
    </row>
    <row r="7" spans="2:9" ht="15.75" thickBot="1" x14ac:dyDescent="0.3">
      <c r="B7" s="64"/>
      <c r="C7" s="65"/>
      <c r="D7" s="65"/>
      <c r="E7" s="66"/>
      <c r="F7" s="66"/>
      <c r="G7" s="67"/>
      <c r="H7" s="65"/>
      <c r="I7" s="68"/>
    </row>
    <row r="8" spans="2:9" x14ac:dyDescent="0.25">
      <c r="B8" s="15"/>
      <c r="C8" s="24" t="s">
        <v>47</v>
      </c>
      <c r="D8" s="127" t="s">
        <v>19</v>
      </c>
      <c r="E8" s="25">
        <v>1</v>
      </c>
      <c r="F8" s="26">
        <v>1.1299999999999999</v>
      </c>
      <c r="G8" s="27">
        <f t="shared" ref="G8:G21" si="0">E8*F8</f>
        <v>1.1299999999999999</v>
      </c>
      <c r="H8" s="28">
        <v>0.6</v>
      </c>
      <c r="I8" s="29">
        <f>G8*H8</f>
        <v>0.67799999999999994</v>
      </c>
    </row>
    <row r="9" spans="2:9" x14ac:dyDescent="0.25">
      <c r="B9" s="23">
        <v>1</v>
      </c>
      <c r="C9" s="24" t="s">
        <v>48</v>
      </c>
      <c r="D9" s="127" t="s">
        <v>21</v>
      </c>
      <c r="E9" s="25">
        <v>0.08</v>
      </c>
      <c r="F9" s="26">
        <v>1</v>
      </c>
      <c r="G9" s="27">
        <f t="shared" si="0"/>
        <v>0.08</v>
      </c>
      <c r="H9" s="28">
        <v>2.79</v>
      </c>
      <c r="I9" s="29">
        <f t="shared" ref="I9:I16" si="1">G9*H9</f>
        <v>0.22320000000000001</v>
      </c>
    </row>
    <row r="10" spans="2:9" x14ac:dyDescent="0.25">
      <c r="B10" s="23">
        <v>2</v>
      </c>
      <c r="C10" s="24" t="s">
        <v>49</v>
      </c>
      <c r="D10" s="127" t="s">
        <v>21</v>
      </c>
      <c r="E10" s="25">
        <v>0.106</v>
      </c>
      <c r="F10" s="30">
        <v>1</v>
      </c>
      <c r="G10" s="27">
        <f t="shared" si="0"/>
        <v>0.106</v>
      </c>
      <c r="H10" s="28">
        <v>3.99</v>
      </c>
      <c r="I10" s="29">
        <f t="shared" si="1"/>
        <v>0.42294000000000004</v>
      </c>
    </row>
    <row r="11" spans="2:9" x14ac:dyDescent="0.25">
      <c r="B11" s="23">
        <v>3</v>
      </c>
      <c r="C11" s="24" t="s">
        <v>50</v>
      </c>
      <c r="D11" s="127" t="s">
        <v>24</v>
      </c>
      <c r="E11" s="25">
        <v>0.1</v>
      </c>
      <c r="F11" s="30">
        <v>1</v>
      </c>
      <c r="G11" s="27">
        <f t="shared" si="0"/>
        <v>0.1</v>
      </c>
      <c r="H11" s="33">
        <v>9.2899999999999991</v>
      </c>
      <c r="I11" s="29">
        <f t="shared" si="1"/>
        <v>0.92899999999999994</v>
      </c>
    </row>
    <row r="12" spans="2:9" x14ac:dyDescent="0.25">
      <c r="B12" s="23">
        <v>4</v>
      </c>
      <c r="C12" s="24" t="s">
        <v>51</v>
      </c>
      <c r="D12" s="127" t="s">
        <v>21</v>
      </c>
      <c r="E12" s="25">
        <v>0.05</v>
      </c>
      <c r="F12" s="30">
        <v>1</v>
      </c>
      <c r="G12" s="27">
        <f t="shared" si="0"/>
        <v>0.05</v>
      </c>
      <c r="H12" s="28">
        <v>34.9</v>
      </c>
      <c r="I12" s="29">
        <f t="shared" si="1"/>
        <v>1.7450000000000001</v>
      </c>
    </row>
    <row r="13" spans="2:9" x14ac:dyDescent="0.25">
      <c r="B13" s="23">
        <v>5</v>
      </c>
      <c r="C13" s="24" t="s">
        <v>52</v>
      </c>
      <c r="D13" s="127" t="s">
        <v>24</v>
      </c>
      <c r="E13" s="25">
        <v>0.1</v>
      </c>
      <c r="F13" s="30">
        <v>1</v>
      </c>
      <c r="G13" s="27">
        <f t="shared" si="0"/>
        <v>0.1</v>
      </c>
      <c r="H13" s="28">
        <v>2.29</v>
      </c>
      <c r="I13" s="29">
        <f t="shared" si="1"/>
        <v>0.22900000000000001</v>
      </c>
    </row>
    <row r="14" spans="2:9" x14ac:dyDescent="0.25">
      <c r="B14" s="23">
        <v>6</v>
      </c>
      <c r="C14" s="24" t="s">
        <v>53</v>
      </c>
      <c r="D14" s="127" t="s">
        <v>21</v>
      </c>
      <c r="E14" s="25">
        <v>0.01</v>
      </c>
      <c r="F14" s="30">
        <v>1</v>
      </c>
      <c r="G14" s="27">
        <f t="shared" si="0"/>
        <v>0.01</v>
      </c>
      <c r="H14" s="28">
        <v>23.9</v>
      </c>
      <c r="I14" s="29">
        <f t="shared" si="1"/>
        <v>0.23899999999999999</v>
      </c>
    </row>
    <row r="15" spans="2:9" x14ac:dyDescent="0.25">
      <c r="B15" s="23">
        <v>7</v>
      </c>
      <c r="C15" s="24"/>
      <c r="D15" s="127"/>
      <c r="E15" s="25"/>
      <c r="F15" s="30"/>
      <c r="G15" s="27"/>
      <c r="H15" s="28"/>
      <c r="I15" s="29">
        <f t="shared" si="1"/>
        <v>0</v>
      </c>
    </row>
    <row r="16" spans="2:9" x14ac:dyDescent="0.25">
      <c r="B16" s="23">
        <v>8</v>
      </c>
      <c r="C16" s="24" t="s">
        <v>54</v>
      </c>
      <c r="D16" s="127" t="s">
        <v>24</v>
      </c>
      <c r="E16" s="25">
        <v>0.3</v>
      </c>
      <c r="F16" s="30">
        <v>1</v>
      </c>
      <c r="G16" s="27">
        <f t="shared" si="0"/>
        <v>0.3</v>
      </c>
      <c r="H16" s="28">
        <v>3.6</v>
      </c>
      <c r="I16" s="29">
        <f t="shared" si="1"/>
        <v>1.08</v>
      </c>
    </row>
    <row r="17" spans="2:15" x14ac:dyDescent="0.25">
      <c r="B17" s="23">
        <v>9</v>
      </c>
      <c r="C17" s="24"/>
      <c r="D17" s="127"/>
      <c r="E17" s="25"/>
      <c r="F17" s="30"/>
      <c r="G17" s="27">
        <f t="shared" si="0"/>
        <v>0</v>
      </c>
      <c r="H17" s="28"/>
      <c r="I17" s="29">
        <f t="shared" ref="I17:I22" si="2">G17*H17</f>
        <v>0</v>
      </c>
    </row>
    <row r="18" spans="2:15" x14ac:dyDescent="0.25">
      <c r="B18" s="23">
        <v>10</v>
      </c>
      <c r="C18" s="99" t="s">
        <v>67</v>
      </c>
      <c r="D18" s="100" t="s">
        <v>21</v>
      </c>
      <c r="E18" s="101">
        <v>0.25</v>
      </c>
      <c r="F18" s="106">
        <v>1</v>
      </c>
      <c r="G18" s="103">
        <f t="shared" si="0"/>
        <v>0.25</v>
      </c>
      <c r="H18" s="104">
        <v>12.4</v>
      </c>
      <c r="I18" s="105">
        <f t="shared" si="2"/>
        <v>3.1</v>
      </c>
      <c r="K18" s="125">
        <f>(E18-0.11)*1000</f>
        <v>140</v>
      </c>
      <c r="L18" t="s">
        <v>30</v>
      </c>
      <c r="M18" t="s">
        <v>31</v>
      </c>
      <c r="O18" s="123" t="s">
        <v>34</v>
      </c>
    </row>
    <row r="19" spans="2:15" x14ac:dyDescent="0.25">
      <c r="B19" s="35">
        <v>11</v>
      </c>
      <c r="C19" s="99" t="s">
        <v>68</v>
      </c>
      <c r="D19" s="100" t="s">
        <v>21</v>
      </c>
      <c r="E19" s="101">
        <v>0.01</v>
      </c>
      <c r="F19" s="107">
        <v>1</v>
      </c>
      <c r="G19" s="103">
        <f t="shared" si="0"/>
        <v>0.01</v>
      </c>
      <c r="H19" s="104">
        <v>34.9</v>
      </c>
      <c r="I19" s="105">
        <f t="shared" si="2"/>
        <v>0.34899999999999998</v>
      </c>
      <c r="K19" s="121" t="s">
        <v>69</v>
      </c>
      <c r="L19" s="122">
        <f>SUM(E18+E19+E20)</f>
        <v>0.29000000000000004</v>
      </c>
      <c r="M19" s="122">
        <f>L19*1000</f>
        <v>290.00000000000006</v>
      </c>
      <c r="O19" s="124">
        <f>M19+M21</f>
        <v>300.00000000000006</v>
      </c>
    </row>
    <row r="20" spans="2:15" x14ac:dyDescent="0.25">
      <c r="B20" s="23">
        <v>13</v>
      </c>
      <c r="C20" s="99" t="s">
        <v>73</v>
      </c>
      <c r="D20" s="100" t="s">
        <v>21</v>
      </c>
      <c r="E20" s="101">
        <v>0.03</v>
      </c>
      <c r="F20" s="102">
        <v>1</v>
      </c>
      <c r="G20" s="103">
        <f t="shared" si="0"/>
        <v>0.03</v>
      </c>
      <c r="H20" s="104">
        <v>29.95</v>
      </c>
      <c r="I20" s="105">
        <f t="shared" si="2"/>
        <v>0.89849999999999997</v>
      </c>
    </row>
    <row r="21" spans="2:15" x14ac:dyDescent="0.25">
      <c r="B21" s="23">
        <v>13</v>
      </c>
      <c r="C21" s="91" t="s">
        <v>97</v>
      </c>
      <c r="D21" s="92" t="s">
        <v>21</v>
      </c>
      <c r="E21" s="93">
        <v>0.01</v>
      </c>
      <c r="F21" s="94">
        <v>1</v>
      </c>
      <c r="G21" s="97">
        <f t="shared" si="0"/>
        <v>0.01</v>
      </c>
      <c r="H21" s="95">
        <v>6.49</v>
      </c>
      <c r="I21" s="96">
        <f t="shared" si="2"/>
        <v>6.4899999999999999E-2</v>
      </c>
      <c r="K21" s="70" t="s">
        <v>72</v>
      </c>
      <c r="L21" s="122">
        <f>SUM(E21)</f>
        <v>0.01</v>
      </c>
      <c r="M21" s="122">
        <f>L21*1000</f>
        <v>10</v>
      </c>
    </row>
    <row r="22" spans="2:15" x14ac:dyDescent="0.25">
      <c r="B22" s="23">
        <v>14</v>
      </c>
      <c r="C22" s="24"/>
      <c r="D22" s="127"/>
      <c r="E22" s="25"/>
      <c r="F22" s="25"/>
      <c r="G22" s="30">
        <f t="shared" ref="G22" si="3">E22*F22</f>
        <v>0</v>
      </c>
      <c r="H22" s="28"/>
      <c r="I22" s="29">
        <f t="shared" si="2"/>
        <v>0</v>
      </c>
    </row>
    <row r="23" spans="2:15" x14ac:dyDescent="0.25">
      <c r="B23" s="38"/>
      <c r="C23" s="157" t="s">
        <v>33</v>
      </c>
      <c r="D23" s="158"/>
      <c r="E23" s="158"/>
      <c r="F23" s="158"/>
      <c r="G23" s="158"/>
      <c r="H23" s="159"/>
      <c r="I23" s="39">
        <f>SUM(I9:I22)</f>
        <v>9.2805400000000002</v>
      </c>
      <c r="K23" t="s">
        <v>74</v>
      </c>
      <c r="M23" s="122">
        <f>SUM(M21+K18)</f>
        <v>150</v>
      </c>
    </row>
    <row r="24" spans="2:15" x14ac:dyDescent="0.25">
      <c r="B24" s="38"/>
      <c r="C24" s="160"/>
      <c r="D24" s="161"/>
      <c r="E24" s="161"/>
      <c r="F24" s="161"/>
      <c r="G24" s="161"/>
      <c r="H24" s="162"/>
      <c r="I24" s="40">
        <f>I23+5%</f>
        <v>9.3305400000000009</v>
      </c>
    </row>
    <row r="25" spans="2:15" x14ac:dyDescent="0.25">
      <c r="B25" s="41"/>
      <c r="C25" s="136"/>
      <c r="D25" s="136"/>
      <c r="E25" s="136"/>
      <c r="F25" s="136"/>
      <c r="G25" s="136"/>
      <c r="H25" s="134" t="s">
        <v>34</v>
      </c>
      <c r="I25" s="42"/>
    </row>
    <row r="26" spans="2:15" x14ac:dyDescent="0.25">
      <c r="B26" s="43"/>
      <c r="C26" s="44" t="s">
        <v>35</v>
      </c>
      <c r="D26" s="141"/>
      <c r="E26" s="141"/>
      <c r="F26" s="142"/>
      <c r="G26" s="127">
        <v>6</v>
      </c>
      <c r="H26" s="134" t="s">
        <v>36</v>
      </c>
      <c r="I26" s="45">
        <f>I24/G26</f>
        <v>1.5550900000000001</v>
      </c>
    </row>
    <row r="27" spans="2:15" x14ac:dyDescent="0.25">
      <c r="B27" s="38"/>
      <c r="C27" s="46" t="s">
        <v>37</v>
      </c>
      <c r="D27" s="143" t="s">
        <v>38</v>
      </c>
      <c r="E27" s="143"/>
      <c r="F27" s="143"/>
      <c r="G27" s="143"/>
      <c r="H27" s="144"/>
      <c r="I27" s="47"/>
    </row>
    <row r="28" spans="2:15" x14ac:dyDescent="0.25">
      <c r="B28" s="38"/>
      <c r="C28" s="46" t="s">
        <v>39</v>
      </c>
      <c r="D28" s="145"/>
      <c r="E28" s="146"/>
      <c r="F28" s="146"/>
      <c r="G28" s="146"/>
      <c r="H28" s="146"/>
      <c r="I28" s="47"/>
    </row>
    <row r="29" spans="2:15" ht="15.75" thickBot="1" x14ac:dyDescent="0.3">
      <c r="B29" s="48"/>
      <c r="C29" s="49" t="s">
        <v>40</v>
      </c>
      <c r="D29" s="50">
        <f>I26/0.29</f>
        <v>5.3623793103448278</v>
      </c>
      <c r="E29" s="147" t="s">
        <v>41</v>
      </c>
      <c r="F29" s="148"/>
      <c r="G29" s="51">
        <f>D29/0.82</f>
        <v>6.5394869638351567</v>
      </c>
      <c r="H29" s="52" t="s">
        <v>42</v>
      </c>
      <c r="I29" s="53" t="s">
        <v>43</v>
      </c>
    </row>
  </sheetData>
  <mergeCells count="10">
    <mergeCell ref="D26:F26"/>
    <mergeCell ref="D27:H27"/>
    <mergeCell ref="D28:H28"/>
    <mergeCell ref="E29:F29"/>
    <mergeCell ref="C2:H2"/>
    <mergeCell ref="C3:G3"/>
    <mergeCell ref="D4:G4"/>
    <mergeCell ref="D5:I5"/>
    <mergeCell ref="C23:H23"/>
    <mergeCell ref="C24:H2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Comparações</vt:lpstr>
      <vt:lpstr>E - Frutas vermelhas</vt:lpstr>
      <vt:lpstr>A - %Nutella</vt:lpstr>
      <vt:lpstr>A - Churros</vt:lpstr>
      <vt:lpstr>A% - Nozes com doce de leite</vt:lpstr>
      <vt:lpstr>A - Doce de leite</vt:lpstr>
      <vt:lpstr>A - Choc branco</vt:lpstr>
      <vt:lpstr>D - Damasco</vt:lpstr>
      <vt:lpstr>D - Limão</vt:lpstr>
      <vt:lpstr>D - Maracujá</vt:lpstr>
      <vt:lpstr>C - Beijinho</vt:lpstr>
      <vt:lpstr>C%- Nozes com brigadeiro branco</vt:lpstr>
      <vt:lpstr>B - Café</vt:lpstr>
      <vt:lpstr>B - Cereja</vt:lpstr>
      <vt:lpstr>B - Negresco</vt:lpstr>
      <vt:lpstr>B - Kitkat</vt:lpstr>
      <vt:lpstr>B - Confetti</vt:lpstr>
      <vt:lpstr>%B - Leite ninho com nutella</vt:lpstr>
      <vt:lpstr>%B - Nozes com chocolate</vt:lpstr>
      <vt:lpstr>B - Brigadeiro</vt:lpstr>
      <vt:lpstr>%B - Paçoquinha</vt:lpstr>
      <vt:lpstr>Média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ADELIA DA SILVA OLIVEIRA</dc:creator>
  <cp:keywords/>
  <dc:description/>
  <cp:lastModifiedBy>Rafael</cp:lastModifiedBy>
  <cp:revision/>
  <dcterms:created xsi:type="dcterms:W3CDTF">2018-05-03T16:57:13Z</dcterms:created>
  <dcterms:modified xsi:type="dcterms:W3CDTF">2020-10-20T04:05:27Z</dcterms:modified>
  <cp:category/>
  <cp:contentStatus/>
</cp:coreProperties>
</file>