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6515" windowHeight="11280"/>
  </bookViews>
  <sheets>
    <sheet name="KM=WFL+Zimmer" sheetId="1" r:id="rId1"/>
  </sheets>
  <definedNames>
    <definedName name="solver_adj" localSheetId="0" hidden="1">'KM=WFL+Zimmer'!#REF!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'KM=WFL+Zimmer'!#REF!</definedName>
    <definedName name="solver_lhs2" localSheetId="0" hidden="1">'KM=WFL+Zimmer'!#REF!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'KM=WFL+Zimmer'!#REF!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hs1" localSheetId="0" hidden="1">0</definedName>
    <definedName name="solver_rhs2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45621"/>
</workbook>
</file>

<file path=xl/calcChain.xml><?xml version="1.0" encoding="utf-8"?>
<calcChain xmlns="http://schemas.openxmlformats.org/spreadsheetml/2006/main">
  <c r="L19" i="1" l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K20" i="1"/>
  <c r="C20" i="1"/>
  <c r="E20" i="1"/>
  <c r="G28" i="1"/>
  <c r="F28" i="1"/>
  <c r="G27" i="1"/>
  <c r="F27" i="1"/>
  <c r="G6" i="1"/>
  <c r="G12" i="1"/>
  <c r="G13" i="1"/>
  <c r="G14" i="1"/>
  <c r="G7" i="1"/>
  <c r="G8" i="1"/>
  <c r="G15" i="1"/>
  <c r="G9" i="1"/>
  <c r="G16" i="1"/>
  <c r="G17" i="1"/>
  <c r="G18" i="1"/>
  <c r="G19" i="1"/>
  <c r="G10" i="1"/>
  <c r="G11" i="1"/>
  <c r="G5" i="1"/>
  <c r="F6" i="1"/>
  <c r="F12" i="1"/>
  <c r="F13" i="1"/>
  <c r="F14" i="1"/>
  <c r="F7" i="1"/>
  <c r="F8" i="1"/>
  <c r="F15" i="1"/>
  <c r="F9" i="1"/>
  <c r="F16" i="1"/>
  <c r="F17" i="1"/>
  <c r="F18" i="1"/>
  <c r="F19" i="1"/>
  <c r="F10" i="1"/>
  <c r="F11" i="1"/>
  <c r="F5" i="1"/>
  <c r="E33" i="1" l="1" a="1"/>
  <c r="H33" i="1" a="1"/>
  <c r="K4" i="1" a="1"/>
  <c r="L4" i="1" s="1"/>
  <c r="E4" i="1" a="1"/>
  <c r="D16" i="1"/>
  <c r="D13" i="1"/>
  <c r="D6" i="1"/>
  <c r="D11" i="1"/>
  <c r="D9" i="1"/>
  <c r="F20" i="1"/>
  <c r="D18" i="1"/>
  <c r="D8" i="1"/>
  <c r="G20" i="1"/>
  <c r="D5" i="1"/>
  <c r="D19" i="1"/>
  <c r="D14" i="1"/>
  <c r="D12" i="1"/>
  <c r="D10" i="1"/>
  <c r="D17" i="1"/>
  <c r="D15" i="1"/>
  <c r="D7" i="1"/>
  <c r="H33" i="1" l="1"/>
  <c r="H35" i="1"/>
  <c r="H34" i="1"/>
  <c r="E33" i="1"/>
  <c r="G33" i="1"/>
  <c r="F34" i="1"/>
  <c r="E35" i="1"/>
  <c r="G35" i="1"/>
  <c r="F33" i="1"/>
  <c r="E34" i="1"/>
  <c r="G34" i="1"/>
  <c r="F35" i="1"/>
  <c r="K4" i="1"/>
  <c r="G4" i="1"/>
  <c r="F4" i="1"/>
  <c r="E4" i="1"/>
  <c r="D20" i="1"/>
  <c r="E37" i="1" l="1" a="1"/>
  <c r="H7" i="1"/>
  <c r="H28" i="1"/>
  <c r="H18" i="1"/>
  <c r="H6" i="1"/>
  <c r="H19" i="1"/>
  <c r="H14" i="1"/>
  <c r="H15" i="1"/>
  <c r="H27" i="1"/>
  <c r="H13" i="1"/>
  <c r="H8" i="1"/>
  <c r="H17" i="1"/>
  <c r="H5" i="1"/>
  <c r="H11" i="1"/>
  <c r="H16" i="1"/>
  <c r="H9" i="1"/>
  <c r="H10" i="1"/>
  <c r="H12" i="1"/>
  <c r="L20" i="1"/>
  <c r="M6" i="1"/>
  <c r="G37" i="1" l="1"/>
  <c r="E38" i="1"/>
  <c r="F37" i="1"/>
  <c r="F39" i="1"/>
  <c r="E37" i="1"/>
  <c r="E39" i="1"/>
  <c r="F38" i="1"/>
  <c r="G38" i="1"/>
  <c r="G39" i="1"/>
  <c r="I12" i="1"/>
  <c r="M12" i="1" s="1"/>
  <c r="I11" i="1"/>
  <c r="M11" i="1" s="1"/>
  <c r="I13" i="1"/>
  <c r="M13" i="1" s="1"/>
  <c r="I19" i="1"/>
  <c r="M19" i="1" s="1"/>
  <c r="I7" i="1"/>
  <c r="M7" i="1" s="1"/>
  <c r="I16" i="1"/>
  <c r="M16" i="1" s="1"/>
  <c r="I8" i="1"/>
  <c r="M8" i="1" s="1"/>
  <c r="I14" i="1"/>
  <c r="M14" i="1" s="1"/>
  <c r="I9" i="1"/>
  <c r="M9" i="1" s="1"/>
  <c r="I17" i="1"/>
  <c r="M17" i="1" s="1"/>
  <c r="I15" i="1"/>
  <c r="M15" i="1" s="1"/>
  <c r="I18" i="1"/>
  <c r="M18" i="1" s="1"/>
  <c r="I10" i="1"/>
  <c r="M10" i="1" s="1"/>
  <c r="I5" i="1"/>
  <c r="H20" i="1"/>
  <c r="I6" i="1"/>
  <c r="N6" i="1"/>
  <c r="P6" i="1"/>
  <c r="H37" i="1" l="1" a="1"/>
  <c r="H37" i="1" s="1"/>
  <c r="N17" i="1"/>
  <c r="P17" i="1"/>
  <c r="N10" i="1"/>
  <c r="P10" i="1"/>
  <c r="P15" i="1"/>
  <c r="N15" i="1"/>
  <c r="P9" i="1"/>
  <c r="N9" i="1"/>
  <c r="N8" i="1"/>
  <c r="P8" i="1"/>
  <c r="P7" i="1"/>
  <c r="N7" i="1"/>
  <c r="N13" i="1"/>
  <c r="P13" i="1"/>
  <c r="P12" i="1"/>
  <c r="N12" i="1"/>
  <c r="M5" i="1"/>
  <c r="I20" i="1"/>
  <c r="N18" i="1"/>
  <c r="P18" i="1"/>
  <c r="N14" i="1"/>
  <c r="P14" i="1"/>
  <c r="N16" i="1"/>
  <c r="P16" i="1"/>
  <c r="N19" i="1"/>
  <c r="P19" i="1"/>
  <c r="N11" i="1"/>
  <c r="P11" i="1"/>
  <c r="H39" i="1" l="1"/>
  <c r="H38" i="1"/>
  <c r="J20" i="1"/>
  <c r="J22" i="1" s="1"/>
  <c r="I24" i="1"/>
  <c r="I22" i="1"/>
  <c r="N5" i="1"/>
  <c r="N20" i="1" s="1"/>
  <c r="P5" i="1"/>
  <c r="P20" i="1" s="1"/>
  <c r="M20" i="1"/>
  <c r="N24" i="1" l="1"/>
  <c r="N22" i="1"/>
  <c r="O20" i="1"/>
  <c r="O22" i="1" s="1"/>
  <c r="I4" i="1"/>
  <c r="J23" i="1"/>
  <c r="J25" i="1" s="1"/>
  <c r="P22" i="1"/>
  <c r="P23" i="1"/>
  <c r="P25" i="1" s="1"/>
  <c r="O23" i="1" l="1"/>
  <c r="O25" i="1" s="1"/>
</calcChain>
</file>

<file path=xl/comments1.xml><?xml version="1.0" encoding="utf-8"?>
<comments xmlns="http://schemas.openxmlformats.org/spreadsheetml/2006/main">
  <authors>
    <author>terveer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terveer:</t>
        </r>
        <r>
          <rPr>
            <sz val="9"/>
            <color indexed="81"/>
            <rFont val="Tahoma"/>
            <family val="2"/>
          </rPr>
          <t xml:space="preserve">
2 oder 3, je nachdem welche Spalte zur Vermeidung von Überparametrisierung gestrichen wird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terveer:</t>
        </r>
        <r>
          <rPr>
            <sz val="9"/>
            <color indexed="81"/>
            <rFont val="Tahoma"/>
            <family val="2"/>
          </rPr>
          <t xml:space="preserve">
Schätzer für sigma im Gesamtmodell
</t>
        </r>
      </text>
    </comment>
  </commentList>
</comments>
</file>

<file path=xl/sharedStrings.xml><?xml version="1.0" encoding="utf-8"?>
<sst xmlns="http://schemas.openxmlformats.org/spreadsheetml/2006/main" count="43" uniqueCount="30">
  <si>
    <t>WFl</t>
  </si>
  <si>
    <t>konst</t>
  </si>
  <si>
    <t>Wfl</t>
  </si>
  <si>
    <t>Summe</t>
  </si>
  <si>
    <t>SS_T</t>
  </si>
  <si>
    <t>R^2</t>
  </si>
  <si>
    <t>k.A.</t>
  </si>
  <si>
    <t>F</t>
  </si>
  <si>
    <t>df</t>
  </si>
  <si>
    <t>KM</t>
  </si>
  <si>
    <t>Zi</t>
  </si>
  <si>
    <t>MS</t>
  </si>
  <si>
    <t>SST=FSSR+SSE</t>
  </si>
  <si>
    <t>F-Statistik aus</t>
  </si>
  <si>
    <t>Streuungszerlegung</t>
  </si>
  <si>
    <t>D^TD</t>
  </si>
  <si>
    <t>(D^TD)^(-1)</t>
  </si>
  <si>
    <t>D^TY</t>
  </si>
  <si>
    <t>(D^TD)^(-1)*(D^TY)</t>
  </si>
  <si>
    <t>p-value</t>
  </si>
  <si>
    <t>H: im Gesamtmodell kein</t>
  </si>
  <si>
    <t>Einfluss von Zi</t>
  </si>
  <si>
    <t>SS_H</t>
  </si>
  <si>
    <t>M0: Gesamtmodell</t>
  </si>
  <si>
    <t>M1: Modell mit Einfluss von WFl</t>
  </si>
  <si>
    <t>H: M1ungültig</t>
  </si>
  <si>
    <t>H: M0 ungültig</t>
  </si>
  <si>
    <t>KMhat</t>
  </si>
  <si>
    <t>KQ-Rechnungen mit Matrix-Kalkül</t>
  </si>
  <si>
    <t>SS_res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</si>
</sst>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5" xfId="0" applyFill="1" applyBorder="1"/>
    <xf numFmtId="0" fontId="0" fillId="0" borderId="12" xfId="0" applyFill="1" applyBorder="1"/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0" xfId="0" applyFill="1" applyBorder="1"/>
    <xf numFmtId="0" fontId="0" fillId="2" borderId="7" xfId="0" applyFill="1" applyBorder="1"/>
    <xf numFmtId="0" fontId="1" fillId="0" borderId="6" xfId="0" applyFont="1" applyBorder="1"/>
    <xf numFmtId="2" fontId="0" fillId="2" borderId="14" xfId="0" applyNumberFormat="1" applyFill="1" applyBorder="1"/>
    <xf numFmtId="0" fontId="0" fillId="2" borderId="2" xfId="0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8" xfId="0" applyFont="1" applyBorder="1"/>
    <xf numFmtId="2" fontId="0" fillId="2" borderId="1" xfId="0" applyNumberFormat="1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164" fontId="0" fillId="0" borderId="10" xfId="0" applyNumberFormat="1" applyBorder="1"/>
    <xf numFmtId="164" fontId="0" fillId="0" borderId="12" xfId="0" applyNumberFormat="1" applyBorder="1"/>
    <xf numFmtId="164" fontId="0" fillId="2" borderId="1" xfId="0" applyNumberFormat="1" applyFill="1" applyBorder="1"/>
    <xf numFmtId="164" fontId="0" fillId="2" borderId="10" xfId="0" applyNumberFormat="1" applyFill="1" applyBorder="1"/>
    <xf numFmtId="0" fontId="1" fillId="0" borderId="9" xfId="0" applyFont="1" applyBorder="1"/>
    <xf numFmtId="0" fontId="1" fillId="0" borderId="11" xfId="0" applyFont="1" applyBorder="1"/>
    <xf numFmtId="0" fontId="1" fillId="0" borderId="16" xfId="0" applyFont="1" applyBorder="1"/>
    <xf numFmtId="0" fontId="4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" fontId="0" fillId="2" borderId="13" xfId="0" applyNumberFormat="1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2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tabSelected="1" zoomScale="92" zoomScaleNormal="92" workbookViewId="0">
      <selection activeCell="I12" sqref="I12"/>
    </sheetView>
  </sheetViews>
  <sheetFormatPr baseColWidth="10" defaultRowHeight="15" x14ac:dyDescent="0.25"/>
  <cols>
    <col min="1" max="1" width="7.85546875" bestFit="1" customWidth="1"/>
    <col min="2" max="2" width="2.7109375" bestFit="1" customWidth="1"/>
    <col min="3" max="3" width="5.42578125" bestFit="1" customWidth="1"/>
    <col min="4" max="4" width="13" bestFit="1" customWidth="1"/>
    <col min="5" max="7" width="7.140625" customWidth="1"/>
    <col min="8" max="8" width="8.7109375" customWidth="1"/>
    <col min="9" max="9" width="13" bestFit="1" customWidth="1"/>
    <col min="10" max="10" width="11.140625" customWidth="1"/>
    <col min="11" max="14" width="7.140625" customWidth="1"/>
    <col min="15" max="15" width="11.28515625" customWidth="1"/>
    <col min="16" max="16" width="13" bestFit="1" customWidth="1"/>
  </cols>
  <sheetData>
    <row r="1" spans="1:16" ht="15.75" thickBot="1" x14ac:dyDescent="0.3">
      <c r="A1" s="7"/>
      <c r="B1" s="8"/>
      <c r="C1" s="8"/>
      <c r="D1" s="8"/>
      <c r="E1" s="7" t="s">
        <v>23</v>
      </c>
      <c r="F1" s="8"/>
      <c r="G1" s="8"/>
      <c r="H1" s="8"/>
      <c r="I1" s="8"/>
      <c r="J1" s="37" t="s">
        <v>26</v>
      </c>
      <c r="K1" s="31" t="s">
        <v>24</v>
      </c>
      <c r="L1" s="36"/>
      <c r="M1" s="36"/>
      <c r="N1" s="36"/>
      <c r="O1" s="36" t="s">
        <v>25</v>
      </c>
      <c r="P1" s="37" t="s">
        <v>20</v>
      </c>
    </row>
    <row r="2" spans="1:16" ht="15.75" thickBot="1" x14ac:dyDescent="0.3">
      <c r="A2" s="6" t="s">
        <v>0</v>
      </c>
      <c r="B2" s="23" t="s">
        <v>10</v>
      </c>
      <c r="C2" s="23" t="s">
        <v>9</v>
      </c>
      <c r="D2" s="2" t="s">
        <v>4</v>
      </c>
      <c r="E2" s="1" t="s">
        <v>1</v>
      </c>
      <c r="F2" s="4" t="s">
        <v>2</v>
      </c>
      <c r="G2" s="39" t="s">
        <v>10</v>
      </c>
      <c r="H2" s="2" t="s">
        <v>27</v>
      </c>
      <c r="I2" s="3" t="s">
        <v>29</v>
      </c>
      <c r="J2" s="34" t="s">
        <v>13</v>
      </c>
      <c r="K2" s="1" t="s">
        <v>1</v>
      </c>
      <c r="L2" s="4" t="s">
        <v>2</v>
      </c>
      <c r="M2" s="2" t="s">
        <v>27</v>
      </c>
      <c r="N2" s="2" t="s">
        <v>29</v>
      </c>
      <c r="O2" s="45" t="s">
        <v>13</v>
      </c>
      <c r="P2" s="47" t="s">
        <v>21</v>
      </c>
    </row>
    <row r="3" spans="1:16" ht="15.75" thickBot="1" x14ac:dyDescent="0.3">
      <c r="A3" s="9"/>
      <c r="B3" s="10"/>
      <c r="C3" s="10"/>
      <c r="D3" s="10"/>
      <c r="E3" s="7"/>
      <c r="F3" s="15"/>
      <c r="G3" s="5">
        <v>3</v>
      </c>
      <c r="H3" s="10"/>
      <c r="I3" s="10"/>
      <c r="J3" s="34" t="s">
        <v>14</v>
      </c>
      <c r="K3" s="7"/>
      <c r="L3" s="15"/>
      <c r="M3" s="10"/>
      <c r="N3" s="10"/>
      <c r="O3" s="45" t="s">
        <v>14</v>
      </c>
      <c r="P3" s="48"/>
    </row>
    <row r="4" spans="1:16" ht="15.75" thickBot="1" x14ac:dyDescent="0.3">
      <c r="A4" s="12"/>
      <c r="B4" s="13"/>
      <c r="C4" s="13"/>
      <c r="D4" s="13"/>
      <c r="E4" s="1">
        <f t="array" ref="E4:G4">TRANSPOSE(MMULT(MINVERSE(MMULT(TRANSPOSE(E5:G19),E5:G19)),MMULT(TRANSPOSE(E5:G19),C5:C19)))</f>
        <v>-222.43278924629976</v>
      </c>
      <c r="F4" s="4">
        <v>9.7107537205951928</v>
      </c>
      <c r="G4" s="4">
        <v>-38.440950552087088</v>
      </c>
      <c r="H4" s="13"/>
      <c r="I4" s="13">
        <f>SQRT(I22)</f>
        <v>50.72588785336108</v>
      </c>
      <c r="J4" s="35" t="s">
        <v>12</v>
      </c>
      <c r="K4" s="1">
        <f t="array" ref="K4:L4">TRANSPOSE(MMULT(MINVERSE(MMULT(TRANSPOSE(K5:L19),K5:L19)),MMULT(TRANSPOSE(K5:L19),C5:C19)))</f>
        <v>-113.00471929394553</v>
      </c>
      <c r="L4" s="4">
        <v>7.9814292718804154</v>
      </c>
      <c r="M4" s="1"/>
      <c r="N4" s="2"/>
      <c r="O4" s="46" t="s">
        <v>12</v>
      </c>
      <c r="P4" s="49" t="s">
        <v>22</v>
      </c>
    </row>
    <row r="5" spans="1:16" x14ac:dyDescent="0.25">
      <c r="A5" s="16">
        <v>70</v>
      </c>
      <c r="B5" s="17">
        <v>2</v>
      </c>
      <c r="C5" s="17">
        <v>495</v>
      </c>
      <c r="D5" s="18">
        <f t="shared" ref="D5:D19" si="0">(C5-$C$20/$E$20)^2</f>
        <v>69.44444444444413</v>
      </c>
      <c r="E5" s="51">
        <v>1</v>
      </c>
      <c r="F5" s="52">
        <f t="shared" ref="F5:F19" si="1">A5</f>
        <v>70</v>
      </c>
      <c r="G5" s="52">
        <f t="shared" ref="G5:G19" si="2">IF($B5=G$3,1,0)</f>
        <v>0</v>
      </c>
      <c r="H5" s="16">
        <f t="shared" ref="H5:H19" si="3">SUMPRODUCT($E$4:$G$4,E5:G5)</f>
        <v>457.31997119536368</v>
      </c>
      <c r="I5" s="18">
        <f t="shared" ref="I5:I19" si="4">(C5-H5)^2</f>
        <v>1419.784570718223</v>
      </c>
      <c r="J5" s="27"/>
      <c r="K5" s="51">
        <v>1</v>
      </c>
      <c r="L5" s="55">
        <f>A5</f>
        <v>70</v>
      </c>
      <c r="M5" s="17">
        <f>SUMPRODUCT($K$4:$L$4,K5:L5)</f>
        <v>445.69532973768355</v>
      </c>
      <c r="N5" s="18">
        <f t="shared" ref="N5:N19" si="5">(C5-M5)^2</f>
        <v>2430.9505096757521</v>
      </c>
      <c r="O5" s="18"/>
      <c r="P5" s="41">
        <f t="shared" ref="P5:P19" si="6">(H5-M5)^2</f>
        <v>135.13228901961554</v>
      </c>
    </row>
    <row r="6" spans="1:16" x14ac:dyDescent="0.25">
      <c r="A6" s="16">
        <v>69</v>
      </c>
      <c r="B6" s="17">
        <v>2</v>
      </c>
      <c r="C6" s="17">
        <v>420</v>
      </c>
      <c r="D6" s="18">
        <f t="shared" si="0"/>
        <v>4444.4444444444471</v>
      </c>
      <c r="E6" s="51">
        <v>1</v>
      </c>
      <c r="F6" s="52">
        <f t="shared" si="1"/>
        <v>69</v>
      </c>
      <c r="G6" s="52">
        <f t="shared" si="2"/>
        <v>0</v>
      </c>
      <c r="H6" s="16">
        <f t="shared" si="3"/>
        <v>447.60921747476857</v>
      </c>
      <c r="I6" s="18">
        <f t="shared" si="4"/>
        <v>762.26888956906623</v>
      </c>
      <c r="J6" s="27"/>
      <c r="K6" s="51">
        <v>1</v>
      </c>
      <c r="L6" s="55">
        <f t="shared" ref="L6:L19" si="7">A6</f>
        <v>69</v>
      </c>
      <c r="M6" s="17">
        <f t="shared" ref="M6:M19" si="8">SUMPRODUCT($K$4:$L$4,K6:L6)</f>
        <v>437.71390046580314</v>
      </c>
      <c r="N6" s="18">
        <f t="shared" si="5"/>
        <v>313.78226971238053</v>
      </c>
      <c r="O6" s="18"/>
      <c r="P6" s="41">
        <f t="shared" si="6"/>
        <v>97.917298707920637</v>
      </c>
    </row>
    <row r="7" spans="1:16" x14ac:dyDescent="0.25">
      <c r="A7" s="16">
        <v>60</v>
      </c>
      <c r="B7" s="17">
        <v>2</v>
      </c>
      <c r="C7" s="17">
        <v>330</v>
      </c>
      <c r="D7" s="18">
        <f t="shared" si="0"/>
        <v>24544.444444444449</v>
      </c>
      <c r="E7" s="51">
        <v>1</v>
      </c>
      <c r="F7" s="52">
        <f t="shared" si="1"/>
        <v>60</v>
      </c>
      <c r="G7" s="52">
        <f t="shared" si="2"/>
        <v>0</v>
      </c>
      <c r="H7" s="16">
        <f t="shared" si="3"/>
        <v>360.21243398941181</v>
      </c>
      <c r="I7" s="18">
        <f t="shared" si="4"/>
        <v>912.79116756456585</v>
      </c>
      <c r="J7" s="27"/>
      <c r="K7" s="51">
        <v>1</v>
      </c>
      <c r="L7" s="55">
        <f t="shared" si="7"/>
        <v>60</v>
      </c>
      <c r="M7" s="17">
        <f t="shared" si="8"/>
        <v>365.8810370188794</v>
      </c>
      <c r="N7" s="18">
        <f t="shared" si="5"/>
        <v>1287.4488175501938</v>
      </c>
      <c r="O7" s="18"/>
      <c r="P7" s="41">
        <f t="shared" si="6"/>
        <v>32.133060305689142</v>
      </c>
    </row>
    <row r="8" spans="1:16" x14ac:dyDescent="0.25">
      <c r="A8" s="16">
        <v>69</v>
      </c>
      <c r="B8" s="17">
        <v>2</v>
      </c>
      <c r="C8" s="17">
        <v>420</v>
      </c>
      <c r="D8" s="18">
        <f t="shared" si="0"/>
        <v>4444.4444444444471</v>
      </c>
      <c r="E8" s="51">
        <v>1</v>
      </c>
      <c r="F8" s="52">
        <f t="shared" si="1"/>
        <v>69</v>
      </c>
      <c r="G8" s="52">
        <f t="shared" si="2"/>
        <v>0</v>
      </c>
      <c r="H8" s="16">
        <f t="shared" si="3"/>
        <v>447.60921747476857</v>
      </c>
      <c r="I8" s="18">
        <f t="shared" si="4"/>
        <v>762.26888956906623</v>
      </c>
      <c r="J8" s="27"/>
      <c r="K8" s="51">
        <v>1</v>
      </c>
      <c r="L8" s="55">
        <f t="shared" si="7"/>
        <v>69</v>
      </c>
      <c r="M8" s="17">
        <f t="shared" si="8"/>
        <v>437.71390046580314</v>
      </c>
      <c r="N8" s="18">
        <f t="shared" si="5"/>
        <v>313.78226971238053</v>
      </c>
      <c r="O8" s="18"/>
      <c r="P8" s="41">
        <f t="shared" si="6"/>
        <v>97.917298707920637</v>
      </c>
    </row>
    <row r="9" spans="1:16" x14ac:dyDescent="0.25">
      <c r="A9" s="16">
        <v>70</v>
      </c>
      <c r="B9" s="17">
        <v>2</v>
      </c>
      <c r="C9" s="17">
        <v>495</v>
      </c>
      <c r="D9" s="18">
        <f t="shared" si="0"/>
        <v>69.44444444444413</v>
      </c>
      <c r="E9" s="51">
        <v>1</v>
      </c>
      <c r="F9" s="52">
        <f t="shared" si="1"/>
        <v>70</v>
      </c>
      <c r="G9" s="52">
        <f t="shared" si="2"/>
        <v>0</v>
      </c>
      <c r="H9" s="16">
        <f t="shared" si="3"/>
        <v>457.31997119536368</v>
      </c>
      <c r="I9" s="18">
        <f t="shared" si="4"/>
        <v>1419.784570718223</v>
      </c>
      <c r="J9" s="27"/>
      <c r="K9" s="51">
        <v>1</v>
      </c>
      <c r="L9" s="55">
        <f t="shared" si="7"/>
        <v>70</v>
      </c>
      <c r="M9" s="17">
        <f t="shared" si="8"/>
        <v>445.69532973768355</v>
      </c>
      <c r="N9" s="18">
        <f t="shared" si="5"/>
        <v>2430.9505096757521</v>
      </c>
      <c r="O9" s="18"/>
      <c r="P9" s="41">
        <f t="shared" si="6"/>
        <v>135.13228901961554</v>
      </c>
    </row>
    <row r="10" spans="1:16" x14ac:dyDescent="0.25">
      <c r="A10" s="16">
        <v>69</v>
      </c>
      <c r="B10" s="17">
        <v>2</v>
      </c>
      <c r="C10" s="17">
        <v>420</v>
      </c>
      <c r="D10" s="18">
        <f t="shared" si="0"/>
        <v>4444.4444444444471</v>
      </c>
      <c r="E10" s="51">
        <v>1</v>
      </c>
      <c r="F10" s="52">
        <f t="shared" si="1"/>
        <v>69</v>
      </c>
      <c r="G10" s="52">
        <f t="shared" si="2"/>
        <v>0</v>
      </c>
      <c r="H10" s="16">
        <f t="shared" si="3"/>
        <v>447.60921747476857</v>
      </c>
      <c r="I10" s="18">
        <f t="shared" si="4"/>
        <v>762.26888956906623</v>
      </c>
      <c r="J10" s="27"/>
      <c r="K10" s="51">
        <v>1</v>
      </c>
      <c r="L10" s="55">
        <f t="shared" si="7"/>
        <v>69</v>
      </c>
      <c r="M10" s="17">
        <f t="shared" si="8"/>
        <v>437.71390046580314</v>
      </c>
      <c r="N10" s="18">
        <f t="shared" si="5"/>
        <v>313.78226971238053</v>
      </c>
      <c r="O10" s="18"/>
      <c r="P10" s="41">
        <f t="shared" si="6"/>
        <v>97.917298707920637</v>
      </c>
    </row>
    <row r="11" spans="1:16" x14ac:dyDescent="0.25">
      <c r="A11" s="16">
        <v>70</v>
      </c>
      <c r="B11" s="17">
        <v>2</v>
      </c>
      <c r="C11" s="17">
        <v>495</v>
      </c>
      <c r="D11" s="18">
        <f t="shared" si="0"/>
        <v>69.44444444444413</v>
      </c>
      <c r="E11" s="51">
        <v>1</v>
      </c>
      <c r="F11" s="52">
        <f t="shared" si="1"/>
        <v>70</v>
      </c>
      <c r="G11" s="52">
        <f t="shared" si="2"/>
        <v>0</v>
      </c>
      <c r="H11" s="16">
        <f t="shared" si="3"/>
        <v>457.31997119536368</v>
      </c>
      <c r="I11" s="18">
        <f t="shared" si="4"/>
        <v>1419.784570718223</v>
      </c>
      <c r="J11" s="27"/>
      <c r="K11" s="51">
        <v>1</v>
      </c>
      <c r="L11" s="55">
        <f t="shared" si="7"/>
        <v>70</v>
      </c>
      <c r="M11" s="17">
        <f t="shared" si="8"/>
        <v>445.69532973768355</v>
      </c>
      <c r="N11" s="18">
        <f t="shared" si="5"/>
        <v>2430.9505096757521</v>
      </c>
      <c r="O11" s="18"/>
      <c r="P11" s="41">
        <f t="shared" si="6"/>
        <v>135.13228901961554</v>
      </c>
    </row>
    <row r="12" spans="1:16" x14ac:dyDescent="0.25">
      <c r="A12" s="16">
        <v>83</v>
      </c>
      <c r="B12" s="17">
        <v>3</v>
      </c>
      <c r="C12" s="17">
        <v>580</v>
      </c>
      <c r="D12" s="18">
        <f t="shared" si="0"/>
        <v>8711.1111111111077</v>
      </c>
      <c r="E12" s="51">
        <v>1</v>
      </c>
      <c r="F12" s="52">
        <f t="shared" si="1"/>
        <v>83</v>
      </c>
      <c r="G12" s="52">
        <f t="shared" si="2"/>
        <v>1</v>
      </c>
      <c r="H12" s="16">
        <f t="shared" si="3"/>
        <v>545.11881901101412</v>
      </c>
      <c r="I12" s="18">
        <f t="shared" si="4"/>
        <v>1216.6967871863897</v>
      </c>
      <c r="J12" s="27"/>
      <c r="K12" s="51">
        <v>1</v>
      </c>
      <c r="L12" s="55">
        <f t="shared" si="7"/>
        <v>83</v>
      </c>
      <c r="M12" s="17">
        <f t="shared" si="8"/>
        <v>549.45391027212895</v>
      </c>
      <c r="N12" s="18">
        <f t="shared" si="5"/>
        <v>933.06359766314927</v>
      </c>
      <c r="O12" s="18"/>
      <c r="P12" s="41">
        <f t="shared" si="6"/>
        <v>18.793016242194131</v>
      </c>
    </row>
    <row r="13" spans="1:16" x14ac:dyDescent="0.25">
      <c r="A13" s="16">
        <v>70</v>
      </c>
      <c r="B13" s="17">
        <v>3</v>
      </c>
      <c r="C13" s="17">
        <v>390</v>
      </c>
      <c r="D13" s="18">
        <f t="shared" si="0"/>
        <v>9344.4444444444489</v>
      </c>
      <c r="E13" s="51">
        <v>1</v>
      </c>
      <c r="F13" s="52">
        <f t="shared" si="1"/>
        <v>70</v>
      </c>
      <c r="G13" s="52">
        <f t="shared" si="2"/>
        <v>1</v>
      </c>
      <c r="H13" s="16">
        <f t="shared" si="3"/>
        <v>418.87902064327659</v>
      </c>
      <c r="I13" s="18">
        <f t="shared" si="4"/>
        <v>833.99783331479546</v>
      </c>
      <c r="J13" s="27"/>
      <c r="K13" s="51">
        <v>1</v>
      </c>
      <c r="L13" s="55">
        <f t="shared" si="7"/>
        <v>70</v>
      </c>
      <c r="M13" s="17">
        <f t="shared" si="8"/>
        <v>445.69532973768355</v>
      </c>
      <c r="N13" s="18">
        <f t="shared" si="5"/>
        <v>3101.9697545892977</v>
      </c>
      <c r="O13" s="18"/>
      <c r="P13" s="41">
        <f t="shared" si="6"/>
        <v>719.11443344677343</v>
      </c>
    </row>
    <row r="14" spans="1:16" x14ac:dyDescent="0.25">
      <c r="A14" s="16">
        <v>75</v>
      </c>
      <c r="B14" s="17">
        <v>3</v>
      </c>
      <c r="C14" s="17">
        <v>535</v>
      </c>
      <c r="D14" s="18">
        <f t="shared" si="0"/>
        <v>2336.1111111111095</v>
      </c>
      <c r="E14" s="51">
        <v>1</v>
      </c>
      <c r="F14" s="52">
        <f t="shared" si="1"/>
        <v>75</v>
      </c>
      <c r="G14" s="52">
        <f t="shared" si="2"/>
        <v>1</v>
      </c>
      <c r="H14" s="16">
        <f t="shared" si="3"/>
        <v>467.43278924625258</v>
      </c>
      <c r="I14" s="18">
        <f t="shared" si="4"/>
        <v>4565.327969041321</v>
      </c>
      <c r="J14" s="27"/>
      <c r="K14" s="51">
        <v>1</v>
      </c>
      <c r="L14" s="55">
        <f t="shared" si="7"/>
        <v>75</v>
      </c>
      <c r="M14" s="17">
        <f t="shared" si="8"/>
        <v>485.60247609708563</v>
      </c>
      <c r="N14" s="18">
        <f t="shared" si="5"/>
        <v>2440.1153677389966</v>
      </c>
      <c r="O14" s="18"/>
      <c r="P14" s="41">
        <f t="shared" si="6"/>
        <v>330.13752025733527</v>
      </c>
    </row>
    <row r="15" spans="1:16" x14ac:dyDescent="0.25">
      <c r="A15" s="16">
        <v>74</v>
      </c>
      <c r="B15" s="17">
        <v>3</v>
      </c>
      <c r="C15" s="17">
        <v>420</v>
      </c>
      <c r="D15" s="18">
        <f t="shared" si="0"/>
        <v>4444.4444444444471</v>
      </c>
      <c r="E15" s="51">
        <v>1</v>
      </c>
      <c r="F15" s="52">
        <f t="shared" si="1"/>
        <v>74</v>
      </c>
      <c r="G15" s="52">
        <f t="shared" si="2"/>
        <v>1</v>
      </c>
      <c r="H15" s="16">
        <f t="shared" si="3"/>
        <v>457.72203552565747</v>
      </c>
      <c r="I15" s="18">
        <f t="shared" si="4"/>
        <v>1422.9519641989646</v>
      </c>
      <c r="J15" s="27"/>
      <c r="K15" s="51">
        <v>1</v>
      </c>
      <c r="L15" s="55">
        <f t="shared" si="7"/>
        <v>74</v>
      </c>
      <c r="M15" s="17">
        <f t="shared" si="8"/>
        <v>477.62104682520521</v>
      </c>
      <c r="N15" s="18">
        <f t="shared" si="5"/>
        <v>3320.1850372324916</v>
      </c>
      <c r="O15" s="18"/>
      <c r="P15" s="41">
        <f t="shared" si="6"/>
        <v>395.97065069952856</v>
      </c>
    </row>
    <row r="16" spans="1:16" x14ac:dyDescent="0.25">
      <c r="A16" s="16">
        <v>90</v>
      </c>
      <c r="B16" s="17">
        <v>3</v>
      </c>
      <c r="C16" s="17">
        <v>500</v>
      </c>
      <c r="D16" s="18">
        <f t="shared" si="0"/>
        <v>177.77777777777726</v>
      </c>
      <c r="E16" s="51">
        <v>1</v>
      </c>
      <c r="F16" s="52">
        <f t="shared" si="1"/>
        <v>90</v>
      </c>
      <c r="G16" s="52">
        <f t="shared" si="2"/>
        <v>1</v>
      </c>
      <c r="H16" s="16">
        <f t="shared" si="3"/>
        <v>613.09409505518056</v>
      </c>
      <c r="I16" s="18">
        <f t="shared" si="4"/>
        <v>12790.274336350216</v>
      </c>
      <c r="J16" s="27"/>
      <c r="K16" s="51">
        <v>1</v>
      </c>
      <c r="L16" s="55">
        <f t="shared" si="7"/>
        <v>90</v>
      </c>
      <c r="M16" s="17">
        <f t="shared" si="8"/>
        <v>605.32391517529186</v>
      </c>
      <c r="N16" s="18">
        <f t="shared" si="5"/>
        <v>11093.127107852075</v>
      </c>
      <c r="O16" s="18"/>
      <c r="P16" s="41">
        <f t="shared" si="6"/>
        <v>60.375695365827191</v>
      </c>
    </row>
    <row r="17" spans="1:16" x14ac:dyDescent="0.25">
      <c r="A17" s="16">
        <v>87</v>
      </c>
      <c r="B17" s="17">
        <v>3</v>
      </c>
      <c r="C17" s="17">
        <v>620</v>
      </c>
      <c r="D17" s="18">
        <f t="shared" si="0"/>
        <v>17777.777777777774</v>
      </c>
      <c r="E17" s="51">
        <v>1</v>
      </c>
      <c r="F17" s="52">
        <f t="shared" si="1"/>
        <v>87</v>
      </c>
      <c r="G17" s="52">
        <f t="shared" si="2"/>
        <v>1</v>
      </c>
      <c r="H17" s="16">
        <f t="shared" si="3"/>
        <v>583.9618338933949</v>
      </c>
      <c r="I17" s="18">
        <f t="shared" si="4"/>
        <v>1298.7494163272609</v>
      </c>
      <c r="J17" s="27"/>
      <c r="K17" s="51">
        <v>1</v>
      </c>
      <c r="L17" s="55">
        <f t="shared" si="7"/>
        <v>87</v>
      </c>
      <c r="M17" s="17">
        <f t="shared" si="8"/>
        <v>581.37962735965061</v>
      </c>
      <c r="N17" s="18">
        <f t="shared" si="5"/>
        <v>1491.5331828794476</v>
      </c>
      <c r="O17" s="18"/>
      <c r="P17" s="41">
        <f t="shared" si="6"/>
        <v>6.6677905829116684</v>
      </c>
    </row>
    <row r="18" spans="1:16" x14ac:dyDescent="0.25">
      <c r="A18" s="16">
        <v>86</v>
      </c>
      <c r="B18" s="17">
        <v>3</v>
      </c>
      <c r="C18" s="17">
        <v>580</v>
      </c>
      <c r="D18" s="18">
        <f t="shared" si="0"/>
        <v>8711.1111111111077</v>
      </c>
      <c r="E18" s="51">
        <v>1</v>
      </c>
      <c r="F18" s="52">
        <f t="shared" si="1"/>
        <v>86</v>
      </c>
      <c r="G18" s="52">
        <f t="shared" si="2"/>
        <v>1</v>
      </c>
      <c r="H18" s="16">
        <f t="shared" si="3"/>
        <v>574.25108017279967</v>
      </c>
      <c r="I18" s="18">
        <f t="shared" si="4"/>
        <v>33.050079179577018</v>
      </c>
      <c r="J18" s="27"/>
      <c r="K18" s="51">
        <v>1</v>
      </c>
      <c r="L18" s="55">
        <f t="shared" si="7"/>
        <v>86</v>
      </c>
      <c r="M18" s="17">
        <f t="shared" si="8"/>
        <v>573.3981980877702</v>
      </c>
      <c r="N18" s="18">
        <f t="shared" si="5"/>
        <v>43.583788488321083</v>
      </c>
      <c r="O18" s="18"/>
      <c r="P18" s="41">
        <f t="shared" si="6"/>
        <v>0.72740785096422944</v>
      </c>
    </row>
    <row r="19" spans="1:16" ht="15.75" thickBot="1" x14ac:dyDescent="0.3">
      <c r="A19" s="19">
        <v>85</v>
      </c>
      <c r="B19" s="20">
        <v>3</v>
      </c>
      <c r="C19" s="20">
        <v>600</v>
      </c>
      <c r="D19" s="21">
        <f t="shared" si="0"/>
        <v>12844.44444444444</v>
      </c>
      <c r="E19" s="53">
        <v>1</v>
      </c>
      <c r="F19" s="54">
        <f t="shared" si="1"/>
        <v>85</v>
      </c>
      <c r="G19" s="54">
        <f t="shared" si="2"/>
        <v>1</v>
      </c>
      <c r="H19" s="19">
        <f t="shared" si="3"/>
        <v>564.54032645220457</v>
      </c>
      <c r="I19" s="21">
        <f t="shared" si="4"/>
        <v>1257.3884481162231</v>
      </c>
      <c r="J19" s="27"/>
      <c r="K19" s="53">
        <v>1</v>
      </c>
      <c r="L19" s="56">
        <f t="shared" si="7"/>
        <v>85</v>
      </c>
      <c r="M19" s="20">
        <f t="shared" si="8"/>
        <v>565.41676881588978</v>
      </c>
      <c r="N19" s="21">
        <f t="shared" si="5"/>
        <v>1195.9998791336134</v>
      </c>
      <c r="O19" s="21"/>
      <c r="P19" s="42">
        <f t="shared" si="6"/>
        <v>0.76815121686212551</v>
      </c>
    </row>
    <row r="20" spans="1:16" ht="15.75" thickBot="1" x14ac:dyDescent="0.3">
      <c r="A20" s="7" t="s">
        <v>3</v>
      </c>
      <c r="B20" s="8"/>
      <c r="C20" s="8">
        <f t="shared" ref="C20:I20" si="9">SUM(C5:C19)</f>
        <v>7300</v>
      </c>
      <c r="D20" s="30">
        <f>SUM(D5:D19)</f>
        <v>102433.33333333333</v>
      </c>
      <c r="E20" s="7">
        <f t="shared" si="9"/>
        <v>15</v>
      </c>
      <c r="F20" s="8">
        <f t="shared" si="9"/>
        <v>1127</v>
      </c>
      <c r="G20" s="8">
        <f t="shared" si="9"/>
        <v>8</v>
      </c>
      <c r="H20" s="7">
        <f t="shared" si="9"/>
        <v>7299.9999999995889</v>
      </c>
      <c r="I20" s="33">
        <f t="shared" si="9"/>
        <v>30877.388382141184</v>
      </c>
      <c r="J20" s="38">
        <f>D20-I20</f>
        <v>71555.944951192141</v>
      </c>
      <c r="K20" s="1">
        <f t="shared" ref="K20" si="10">SUM(K5:K19)</f>
        <v>15</v>
      </c>
      <c r="L20" s="3">
        <f t="shared" ref="L20" si="11">SUM(L5:L19)</f>
        <v>1127</v>
      </c>
      <c r="M20" s="1">
        <f t="shared" ref="M20" si="12">SUM(M5:M19)</f>
        <v>7300.0000000000446</v>
      </c>
      <c r="N20" s="4">
        <f t="shared" ref="N20:P20" si="13">SUM(N5:N19)</f>
        <v>33141.22487129199</v>
      </c>
      <c r="O20" s="40">
        <f>D20-N20</f>
        <v>69292.108462041331</v>
      </c>
      <c r="P20" s="43">
        <f t="shared" si="13"/>
        <v>2263.8364891506935</v>
      </c>
    </row>
    <row r="21" spans="1:16" x14ac:dyDescent="0.25">
      <c r="A21" s="9"/>
      <c r="B21" s="10"/>
      <c r="C21" s="10"/>
      <c r="D21" s="10"/>
      <c r="E21" s="9"/>
      <c r="F21" s="10"/>
      <c r="G21" s="10"/>
      <c r="H21" s="9" t="s">
        <v>8</v>
      </c>
      <c r="I21" s="29">
        <v>12</v>
      </c>
      <c r="J21" s="50">
        <v>2</v>
      </c>
      <c r="K21" s="10"/>
      <c r="L21" s="10"/>
      <c r="M21" s="10" t="s">
        <v>8</v>
      </c>
      <c r="N21" s="10">
        <v>13</v>
      </c>
      <c r="O21" s="26">
        <v>1</v>
      </c>
      <c r="P21" s="44">
        <v>1</v>
      </c>
    </row>
    <row r="22" spans="1:16" x14ac:dyDescent="0.25">
      <c r="A22" s="9"/>
      <c r="B22" s="10"/>
      <c r="C22" s="10"/>
      <c r="D22" s="10"/>
      <c r="E22" s="9"/>
      <c r="F22" s="10"/>
      <c r="G22" s="10"/>
      <c r="H22" s="9" t="s">
        <v>11</v>
      </c>
      <c r="I22" s="29">
        <f>I20/I21</f>
        <v>2573.1156985117655</v>
      </c>
      <c r="J22" s="32">
        <f>J20/J21</f>
        <v>35777.972475596071</v>
      </c>
      <c r="K22" s="10"/>
      <c r="L22" s="10"/>
      <c r="M22" s="10" t="s">
        <v>11</v>
      </c>
      <c r="N22" s="29">
        <f>N20/N21</f>
        <v>2549.3249900993837</v>
      </c>
      <c r="O22" s="32">
        <f>O20/O21</f>
        <v>69292.108462041331</v>
      </c>
      <c r="P22" s="44">
        <f>P20/P21</f>
        <v>2263.8364891506935</v>
      </c>
    </row>
    <row r="23" spans="1:16" x14ac:dyDescent="0.25">
      <c r="A23" s="9"/>
      <c r="B23" s="10"/>
      <c r="C23" s="10"/>
      <c r="D23" s="10"/>
      <c r="E23" s="9"/>
      <c r="F23" s="10"/>
      <c r="G23" s="10"/>
      <c r="H23" s="9"/>
      <c r="I23" s="29"/>
      <c r="J23" s="32">
        <f>J22/I22</f>
        <v>13.904533129345593</v>
      </c>
      <c r="K23" s="10"/>
      <c r="L23" s="10"/>
      <c r="M23" s="17" t="s">
        <v>7</v>
      </c>
      <c r="N23" s="10"/>
      <c r="O23" s="32">
        <f>O22/N22</f>
        <v>27.180570829982734</v>
      </c>
      <c r="P23" s="44">
        <f>P20/$I$22</f>
        <v>0.8798036133626046</v>
      </c>
    </row>
    <row r="24" spans="1:16" x14ac:dyDescent="0.25">
      <c r="A24" s="9"/>
      <c r="B24" s="10"/>
      <c r="C24" s="10"/>
      <c r="D24" s="10"/>
      <c r="E24" s="9"/>
      <c r="F24" s="10"/>
      <c r="G24" s="10"/>
      <c r="H24" s="9" t="s">
        <v>5</v>
      </c>
      <c r="I24" s="10">
        <f>1-I20/D20</f>
        <v>0.69856112871323284</v>
      </c>
      <c r="J24" s="27"/>
      <c r="K24" s="10"/>
      <c r="L24" s="10"/>
      <c r="M24" s="10"/>
      <c r="N24" s="10">
        <f>1-N20/D20</f>
        <v>0.67646054469939476</v>
      </c>
      <c r="O24" s="27"/>
      <c r="P24" s="11"/>
    </row>
    <row r="25" spans="1:16" ht="15.75" thickBot="1" x14ac:dyDescent="0.3">
      <c r="A25" s="12"/>
      <c r="B25" s="13"/>
      <c r="C25" s="13"/>
      <c r="D25" s="13"/>
      <c r="E25" s="12"/>
      <c r="F25" s="13"/>
      <c r="G25" s="13"/>
      <c r="H25" s="12" t="s">
        <v>19</v>
      </c>
      <c r="I25" s="13"/>
      <c r="J25" s="28">
        <f>FDIST(J23,J21,I21)</f>
        <v>7.502319053969283E-4</v>
      </c>
      <c r="K25" s="13"/>
      <c r="L25" s="13"/>
      <c r="M25" s="13" t="s">
        <v>19</v>
      </c>
      <c r="N25" s="13"/>
      <c r="O25" s="28">
        <f>FDIST(O23,O21,N21)</f>
        <v>1.6712130518863386E-4</v>
      </c>
      <c r="P25" s="42">
        <f>FDIST(P23,P21,I21)</f>
        <v>0.36675120301130126</v>
      </c>
    </row>
    <row r="26" spans="1:16" ht="15.75" thickBot="1" x14ac:dyDescent="0.3">
      <c r="A26" s="9"/>
      <c r="B26" s="10"/>
      <c r="C26" s="10"/>
      <c r="D26" s="10"/>
      <c r="E26" s="10"/>
      <c r="F26" s="10"/>
      <c r="G26" s="10"/>
      <c r="H26" s="10"/>
      <c r="I26" s="10"/>
      <c r="K26" s="10"/>
      <c r="L26" s="10"/>
      <c r="M26" s="10"/>
      <c r="N26" s="17"/>
      <c r="O26" s="17"/>
      <c r="P26" s="17"/>
    </row>
    <row r="27" spans="1:16" x14ac:dyDescent="0.25">
      <c r="A27" s="7">
        <v>76</v>
      </c>
      <c r="B27" s="8">
        <v>3</v>
      </c>
      <c r="C27" s="22" t="s">
        <v>6</v>
      </c>
      <c r="E27">
        <v>1</v>
      </c>
      <c r="F27">
        <f t="shared" ref="F27:F28" si="14">A27</f>
        <v>76</v>
      </c>
      <c r="G27">
        <f>IF($B27=G$3,1,0)</f>
        <v>1</v>
      </c>
      <c r="H27">
        <f>SUMPRODUCT($E$4:$G$4,E27:G27)</f>
        <v>477.1435429668478</v>
      </c>
    </row>
    <row r="28" spans="1:16" ht="15.75" thickBot="1" x14ac:dyDescent="0.3">
      <c r="A28" s="12">
        <v>85</v>
      </c>
      <c r="B28" s="13">
        <v>2</v>
      </c>
      <c r="C28" s="14" t="s">
        <v>6</v>
      </c>
      <c r="E28">
        <v>1</v>
      </c>
      <c r="F28">
        <f t="shared" si="14"/>
        <v>85</v>
      </c>
      <c r="G28">
        <f>IF($B28=G$3,1,0)</f>
        <v>0</v>
      </c>
      <c r="H28">
        <f>SUMPRODUCT($E$4:$G$4,E28:G28)</f>
        <v>602.98127700429166</v>
      </c>
    </row>
    <row r="29" spans="1:16" x14ac:dyDescent="0.25">
      <c r="H29" t="s">
        <v>8</v>
      </c>
      <c r="I29">
        <v>3</v>
      </c>
    </row>
    <row r="31" spans="1:16" x14ac:dyDescent="0.25">
      <c r="E31" t="s">
        <v>28</v>
      </c>
    </row>
    <row r="32" spans="1:16" ht="15.75" thickBot="1" x14ac:dyDescent="0.3">
      <c r="E32" t="s">
        <v>15</v>
      </c>
      <c r="H32" t="s">
        <v>17</v>
      </c>
    </row>
    <row r="33" spans="5:8" x14ac:dyDescent="0.25">
      <c r="E33" s="7">
        <f t="array" ref="E33:G35">MMULT(TRANSPOSE(E5:G19),E5:G19)</f>
        <v>15</v>
      </c>
      <c r="F33" s="8">
        <v>1127</v>
      </c>
      <c r="G33" s="25">
        <v>8</v>
      </c>
      <c r="H33" s="26">
        <f t="array" ref="H33:H35">MMULT(TRANSPOSE(E5:G19),C5:C19)</f>
        <v>7300</v>
      </c>
    </row>
    <row r="34" spans="5:8" x14ac:dyDescent="0.25">
      <c r="E34" s="9">
        <v>1127</v>
      </c>
      <c r="F34" s="10">
        <v>85763</v>
      </c>
      <c r="G34" s="11">
        <v>650</v>
      </c>
      <c r="H34" s="27">
        <v>557155</v>
      </c>
    </row>
    <row r="35" spans="5:8" ht="15.75" thickBot="1" x14ac:dyDescent="0.3">
      <c r="E35" s="12">
        <v>8</v>
      </c>
      <c r="F35" s="13">
        <v>650</v>
      </c>
      <c r="G35" s="24">
        <v>8</v>
      </c>
      <c r="H35" s="28">
        <v>4225</v>
      </c>
    </row>
    <row r="36" spans="5:8" ht="15.75" thickBot="1" x14ac:dyDescent="0.3">
      <c r="E36" t="s">
        <v>16</v>
      </c>
      <c r="H36" t="s">
        <v>18</v>
      </c>
    </row>
    <row r="37" spans="5:8" x14ac:dyDescent="0.25">
      <c r="E37" s="7">
        <f t="array" ref="E37:G39">MINVERSE(E33:G35)</f>
        <v>10.545847335573741</v>
      </c>
      <c r="F37" s="8">
        <v>-0.15266442630821006</v>
      </c>
      <c r="G37" s="25">
        <v>1.8581373019683249</v>
      </c>
      <c r="H37" s="26">
        <f t="array" ref="H37:H39">MMULT(E37:G39,H33:H35)</f>
        <v>-222.43278924629976</v>
      </c>
    </row>
    <row r="38" spans="5:8" x14ac:dyDescent="0.25">
      <c r="E38" s="9">
        <v>-0.15266442630821006</v>
      </c>
      <c r="F38" s="10">
        <v>2.2403584573531875E-3</v>
      </c>
      <c r="G38" s="11">
        <v>-2.9364698351736426E-2</v>
      </c>
      <c r="H38" s="27">
        <v>9.7107537205951928</v>
      </c>
    </row>
    <row r="39" spans="5:8" ht="15.75" thickBot="1" x14ac:dyDescent="0.3">
      <c r="E39" s="12">
        <v>1.8581373019683258</v>
      </c>
      <c r="F39" s="13">
        <v>-2.9364698351736437E-2</v>
      </c>
      <c r="G39" s="24">
        <v>0.6527444391102597</v>
      </c>
      <c r="H39" s="28">
        <v>-38.440950552087088</v>
      </c>
    </row>
  </sheetData>
  <sortState ref="A4:L25">
    <sortCondition ref="B4:B25"/>
  </sortState>
  <pageMargins left="0.70866141732283472" right="0.70866141732283472" top="0.78740157480314965" bottom="0.78740157480314965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KM=WFL+Zimmer</vt:lpstr>
    </vt:vector>
  </TitlesOfParts>
  <Company>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terveer</dc:creator>
  <cp:lastModifiedBy>Ingolf Terveer</cp:lastModifiedBy>
  <cp:lastPrinted>2014-07-10T13:50:46Z</cp:lastPrinted>
  <dcterms:created xsi:type="dcterms:W3CDTF">2011-01-20T09:54:29Z</dcterms:created>
  <dcterms:modified xsi:type="dcterms:W3CDTF">2016-07-22T11:23:00Z</dcterms:modified>
</cp:coreProperties>
</file>