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len\Documents\semestre20242\codebook\EnviarTOSEMFinal\EnviarApendiceCorregido\"/>
    </mc:Choice>
  </mc:AlternateContent>
  <xr:revisionPtr revIDLastSave="0" documentId="13_ncr:1_{DAC0EC3A-6A19-4C1C-883B-957E193B9A7B}" xr6:coauthVersionLast="47" xr6:coauthVersionMax="47" xr10:uidLastSave="{00000000-0000-0000-0000-000000000000}"/>
  <bookViews>
    <workbookView xWindow="-110" yWindow="-110" windowWidth="19420" windowHeight="10300" activeTab="4" xr2:uid="{491042EC-A0B0-4F56-9EDA-36DB3CF597B3}"/>
  </bookViews>
  <sheets>
    <sheet name="dataSet80" sheetId="1" r:id="rId1"/>
    <sheet name="venue80" sheetId="2" r:id="rId2"/>
    <sheet name="DARE80" sheetId="3" r:id="rId3"/>
    <sheet name="QtyPPReported" sheetId="4" r:id="rId4"/>
    <sheet name="SLRsOutcomesVerified" sheetId="6"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5" i="1" l="1"/>
  <c r="L123" i="1"/>
  <c r="K132" i="1"/>
  <c r="F96" i="3"/>
  <c r="F91" i="3"/>
  <c r="F88" i="3"/>
  <c r="F92" i="3" s="1"/>
  <c r="C92" i="3"/>
  <c r="C91" i="3"/>
  <c r="K128" i="1"/>
  <c r="L127" i="1"/>
  <c r="K127" i="1" s="1"/>
  <c r="K383" i="3" l="1"/>
  <c r="J383" i="3"/>
  <c r="I383" i="3"/>
  <c r="N382" i="3"/>
  <c r="L382" i="3"/>
  <c r="K382" i="3"/>
  <c r="J382" i="3"/>
  <c r="I382" i="3"/>
  <c r="K354" i="3"/>
  <c r="J354" i="3"/>
  <c r="I354" i="3"/>
  <c r="N353" i="3"/>
  <c r="L353" i="3"/>
  <c r="K353" i="3"/>
  <c r="J353" i="3"/>
  <c r="I353" i="3"/>
  <c r="J288" i="3"/>
  <c r="I288" i="3"/>
  <c r="H288" i="3"/>
  <c r="J260" i="3"/>
  <c r="I260" i="3"/>
  <c r="H260" i="3"/>
  <c r="I206" i="3"/>
  <c r="I205" i="3"/>
  <c r="I202" i="3"/>
  <c r="H202" i="3"/>
  <c r="I173" i="3"/>
  <c r="H173" i="3"/>
  <c r="I124" i="3"/>
  <c r="H104" i="3"/>
  <c r="I104" i="3" s="1"/>
  <c r="H103" i="3"/>
  <c r="I103" i="3" s="1"/>
  <c r="H102" i="3"/>
  <c r="I102" i="3" s="1"/>
  <c r="D96" i="3"/>
  <c r="G95" i="3"/>
  <c r="F93" i="3"/>
  <c r="E93" i="3"/>
  <c r="J91" i="3"/>
  <c r="J92" i="3" s="1"/>
  <c r="I91" i="3"/>
  <c r="I92" i="3" s="1"/>
  <c r="G91" i="3"/>
  <c r="G92" i="3" s="1"/>
  <c r="E91" i="3"/>
  <c r="D91" i="3"/>
  <c r="B91" i="3"/>
  <c r="M89" i="3"/>
  <c r="M88" i="3"/>
  <c r="J88" i="3"/>
  <c r="I88" i="3"/>
  <c r="E88" i="3"/>
  <c r="D88" i="3"/>
  <c r="C88" i="3"/>
  <c r="B88" i="3"/>
  <c r="M87" i="3"/>
  <c r="J87" i="3"/>
  <c r="I87" i="3"/>
  <c r="F87" i="3"/>
  <c r="E87" i="3"/>
  <c r="D87" i="3"/>
  <c r="C87" i="3"/>
  <c r="B87" i="3"/>
  <c r="M86" i="3"/>
  <c r="J86" i="3"/>
  <c r="I86" i="3"/>
  <c r="F86" i="3"/>
  <c r="E86" i="3"/>
  <c r="D86" i="3"/>
  <c r="C86" i="3"/>
  <c r="B86" i="3"/>
  <c r="G81" i="3"/>
  <c r="G80" i="3"/>
  <c r="G79" i="3"/>
  <c r="G78" i="3"/>
  <c r="G77" i="3"/>
  <c r="G76" i="3"/>
  <c r="G75" i="3"/>
  <c r="G74" i="3"/>
  <c r="G73" i="3"/>
  <c r="G72" i="3"/>
  <c r="G71" i="3"/>
  <c r="G70" i="3"/>
  <c r="G69" i="3"/>
  <c r="G68" i="3"/>
  <c r="G67" i="3"/>
  <c r="G66" i="3"/>
  <c r="G65" i="3"/>
  <c r="G64" i="3"/>
  <c r="G63" i="3"/>
  <c r="G62" i="3"/>
  <c r="G61" i="3"/>
  <c r="G60" i="3"/>
  <c r="G59" i="3"/>
  <c r="G58" i="3"/>
  <c r="G57" i="3"/>
  <c r="C96" i="4"/>
  <c r="C95" i="4"/>
  <c r="C92" i="4"/>
  <c r="B90" i="4"/>
  <c r="D89" i="4"/>
  <c r="D90" i="4" s="1"/>
  <c r="C89" i="4"/>
  <c r="C90" i="4" s="1"/>
  <c r="B89" i="4"/>
  <c r="D87" i="4"/>
  <c r="C87" i="4"/>
  <c r="B87" i="4"/>
  <c r="D86" i="4"/>
  <c r="C86" i="4"/>
  <c r="B86" i="4"/>
  <c r="D85" i="4"/>
  <c r="C85" i="4"/>
  <c r="B85" i="4"/>
  <c r="D84" i="4"/>
  <c r="C84" i="4"/>
  <c r="B84" i="4"/>
  <c r="R158" i="1"/>
  <c r="S158" i="1" s="1"/>
  <c r="R162" i="1"/>
  <c r="S162" i="1" s="1"/>
  <c r="R160" i="1"/>
  <c r="S160" i="1" s="1"/>
  <c r="R161" i="1"/>
  <c r="S161" i="1" s="1"/>
  <c r="R159" i="1"/>
  <c r="S159" i="1" s="1"/>
  <c r="P136" i="1"/>
  <c r="Q136" i="1" s="1"/>
  <c r="P137" i="1"/>
  <c r="Q137" i="1" s="1"/>
  <c r="P138" i="1"/>
  <c r="Q138" i="1" s="1"/>
  <c r="P139" i="1"/>
  <c r="Q139" i="1" s="1"/>
  <c r="P140" i="1"/>
  <c r="Q140" i="1" s="1"/>
  <c r="P141" i="1"/>
  <c r="Q141" i="1" s="1"/>
  <c r="P142" i="1"/>
  <c r="Q142" i="1" s="1"/>
  <c r="P143" i="1"/>
  <c r="Q143" i="1" s="1"/>
  <c r="P144" i="1"/>
  <c r="Q144" i="1" s="1"/>
  <c r="P145" i="1"/>
  <c r="Q145" i="1" s="1"/>
  <c r="P146" i="1"/>
  <c r="Q146" i="1" s="1"/>
  <c r="P135" i="1"/>
  <c r="O124" i="1"/>
  <c r="P124" i="1" s="1"/>
  <c r="O125" i="1"/>
  <c r="P125" i="1" s="1"/>
  <c r="O126" i="1"/>
  <c r="P126" i="1" s="1"/>
  <c r="O127" i="1"/>
  <c r="P127" i="1" s="1"/>
  <c r="O128" i="1"/>
  <c r="P128" i="1" s="1"/>
  <c r="O123" i="1"/>
  <c r="P123" i="1" s="1"/>
  <c r="G885" i="2"/>
  <c r="G886" i="2"/>
  <c r="G887" i="2"/>
  <c r="G888" i="2"/>
  <c r="G889" i="2"/>
  <c r="G890" i="2"/>
  <c r="G891" i="2"/>
  <c r="G892" i="2"/>
  <c r="G884" i="2"/>
  <c r="F249" i="2"/>
  <c r="G89" i="2"/>
  <c r="F88" i="2"/>
  <c r="F89" i="2"/>
  <c r="F90" i="2"/>
  <c r="F91" i="2"/>
  <c r="F92" i="2"/>
  <c r="F93" i="2"/>
  <c r="F94" i="2"/>
  <c r="F87" i="2"/>
  <c r="F892" i="2"/>
  <c r="F891" i="2"/>
  <c r="F890" i="2"/>
  <c r="F889" i="2"/>
  <c r="F888" i="2"/>
  <c r="F887" i="2"/>
  <c r="F886" i="2"/>
  <c r="F885" i="2"/>
  <c r="F894" i="2" s="1"/>
  <c r="F884"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K263" i="2"/>
  <c r="F262" i="2"/>
  <c r="F261" i="2"/>
  <c r="F260" i="2"/>
  <c r="L259" i="2"/>
  <c r="F259" i="2"/>
  <c r="L258" i="2"/>
  <c r="F258" i="2"/>
  <c r="L257" i="2"/>
  <c r="F257" i="2"/>
  <c r="L256" i="2"/>
  <c r="F256" i="2"/>
  <c r="F264" i="2" s="1"/>
  <c r="L255" i="2"/>
  <c r="F255" i="2"/>
  <c r="L254" i="2"/>
  <c r="F254" i="2"/>
  <c r="L253" i="2"/>
  <c r="F253" i="2"/>
  <c r="L252" i="2"/>
  <c r="F252" i="2"/>
  <c r="L251" i="2"/>
  <c r="F251"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E94" i="2"/>
  <c r="E93" i="2"/>
  <c r="E92" i="2"/>
  <c r="E91" i="2"/>
  <c r="E90" i="2"/>
  <c r="E89" i="2"/>
  <c r="E88" i="2"/>
  <c r="E87" i="2"/>
  <c r="E96" i="2" s="1"/>
  <c r="K363" i="1"/>
  <c r="K362" i="1"/>
  <c r="K366" i="1"/>
  <c r="K368" i="1"/>
  <c r="K365" i="1"/>
  <c r="K367" i="1"/>
  <c r="K364" i="1"/>
  <c r="K369" i="1"/>
  <c r="K361" i="1"/>
  <c r="R123" i="1" l="1"/>
  <c r="G82" i="3"/>
  <c r="F94" i="3"/>
  <c r="R163" i="1"/>
  <c r="P148" i="1"/>
  <c r="Q135" i="1"/>
  <c r="Q128" i="1"/>
  <c r="Q125" i="1"/>
  <c r="O130" i="1"/>
  <c r="K371" i="1"/>
  <c r="D119" i="1"/>
  <c r="D118" i="1"/>
  <c r="D117" i="1"/>
  <c r="C108" i="1"/>
  <c r="C107" i="1"/>
  <c r="C106" i="1"/>
  <c r="C105" i="1"/>
  <c r="C104" i="1"/>
  <c r="C103" i="1"/>
  <c r="C102" i="1"/>
  <c r="C101" i="1"/>
  <c r="C100" i="1"/>
  <c r="C99" i="1"/>
  <c r="C98" i="1"/>
  <c r="C97" i="1"/>
  <c r="C96" i="1"/>
  <c r="C95" i="1"/>
  <c r="L87" i="1"/>
  <c r="L86" i="1"/>
  <c r="Q85" i="1"/>
  <c r="R85" i="1" s="1"/>
  <c r="L85" i="1"/>
  <c r="Q84" i="1"/>
  <c r="R84" i="1" s="1"/>
  <c r="L84" i="1"/>
  <c r="R83" i="1"/>
  <c r="Q83" i="1"/>
  <c r="Q86" i="1" l="1"/>
  <c r="D100" i="1"/>
  <c r="C109" i="1"/>
  <c r="E117" i="1" s="1"/>
  <c r="E119" i="1" l="1"/>
  <c r="E118" i="1"/>
</calcChain>
</file>

<file path=xl/sharedStrings.xml><?xml version="1.0" encoding="utf-8"?>
<sst xmlns="http://schemas.openxmlformats.org/spreadsheetml/2006/main" count="5292" uniqueCount="1024">
  <si>
    <t>ID</t>
  </si>
  <si>
    <t>Year</t>
  </si>
  <si>
    <t>Reference</t>
  </si>
  <si>
    <t>IDFinal</t>
  </si>
  <si>
    <t>Language</t>
  </si>
  <si>
    <t>Venue</t>
  </si>
  <si>
    <t>Name Venue</t>
  </si>
  <si>
    <t>SR Type</t>
  </si>
  <si>
    <t>SR reference</t>
  </si>
  <si>
    <t>SE Area</t>
  </si>
  <si>
    <t>Country</t>
  </si>
  <si>
    <t>Affiliations</t>
  </si>
  <si>
    <t># Authors</t>
  </si>
  <si>
    <t>Only SR?</t>
  </si>
  <si>
    <t>Sustainability focus</t>
  </si>
  <si>
    <t>Dimension</t>
  </si>
  <si>
    <t>Detail level</t>
  </si>
  <si>
    <t>Orientation</t>
  </si>
  <si>
    <t>Topic</t>
  </si>
  <si>
    <t>Domain</t>
  </si>
  <si>
    <t>Settings</t>
  </si>
  <si>
    <t>Yes</t>
  </si>
  <si>
    <t>Mourão, B. C., Karita, L., &amp; do Carmo Machado, I. (2018, October). Green and sustainable software engineering-a systematic mapping study. In Proceedings of the 17th Brazilian Symposium on Software Quality (pp. 121-130).</t>
  </si>
  <si>
    <t>S01</t>
  </si>
  <si>
    <t>English</t>
  </si>
  <si>
    <t>Symposium</t>
  </si>
  <si>
    <t>Brazilian Symposium on Software Quality</t>
  </si>
  <si>
    <t>SMS</t>
  </si>
  <si>
    <t>Petersen2008</t>
  </si>
  <si>
    <t>General</t>
  </si>
  <si>
    <t>Brazil</t>
  </si>
  <si>
    <t>Federal University of Bahia</t>
  </si>
  <si>
    <t>Green in Software</t>
  </si>
  <si>
    <t>Environment</t>
  </si>
  <si>
    <t>Overview</t>
  </si>
  <si>
    <t>Product, Process</t>
  </si>
  <si>
    <t xml:space="preserve">Approaches for sustainable practices </t>
  </si>
  <si>
    <t>24% of papers include domain application. From them, 61% focused on mobile systes, 22% on cloud systems, 18% IoT, legacy sytems, and distributed systems.</t>
  </si>
  <si>
    <t>88% of the studies obtained evidence from academic studies (49%) and 39% for industry studies.</t>
  </si>
  <si>
    <t>Moises, A. C., Malucelli, A., &amp; Reinehr, S. (2018, October). Practices of Energy Consumption for Sustainable Software Engineering. In 2018 Ninth International Green and Sustainable Computing Conference (IGSC) (pp. 1-6). IEEE.</t>
  </si>
  <si>
    <t>S02</t>
  </si>
  <si>
    <t>Conference</t>
  </si>
  <si>
    <t>International Green and Sustainable Computing Conference (IGSC)</t>
  </si>
  <si>
    <t>SLR</t>
  </si>
  <si>
    <t>KC2007</t>
  </si>
  <si>
    <t>Pontifícia Universidade Católica do Paraná</t>
  </si>
  <si>
    <t>Energy consumption related practices</t>
  </si>
  <si>
    <t>NA</t>
  </si>
  <si>
    <t>academia: 9 pp; industry: 14 pp</t>
  </si>
  <si>
    <t>S03</t>
  </si>
  <si>
    <t>Portuguese</t>
  </si>
  <si>
    <t>Latin American Computing Conference (CLEI)</t>
  </si>
  <si>
    <t>PICOC-KC2007</t>
  </si>
  <si>
    <t>Software Quality</t>
  </si>
  <si>
    <t>Programa de Pós-Graduação em Computação Aplicada. Universidade do Vale do Itajaí</t>
  </si>
  <si>
    <t>Ref. 15 is about measures instead of SRs</t>
  </si>
  <si>
    <t>Green Software</t>
  </si>
  <si>
    <t>Green metrics (apps, cloud computing, high performance computing)</t>
  </si>
  <si>
    <t>Khan, F., Anwar, H., Pfahl, D., &amp; Srirama, S. (2020, August). Software Techniques for Making Cloud Data Centers Energy-efficient: A Systematic Mapping Study. In 2020 46th Euromicro Conference on Software Engineering and Advanced Applications (SEAA) (pp. 479-486). IEEE.</t>
  </si>
  <si>
    <t>S04</t>
  </si>
  <si>
    <t>Euromicro Conference on Software Engineering and Advanced Applications (SEAA)</t>
  </si>
  <si>
    <t>Software Design</t>
  </si>
  <si>
    <t>Pakistan, Estonia</t>
  </si>
  <si>
    <t>Dept of Software Engineering, Foundation University, Islamabad, Pakistan (1). Institute of Computer Science, University of Tartu, Tartu, Estonia (3)</t>
  </si>
  <si>
    <t>In-depth review</t>
  </si>
  <si>
    <t>Product</t>
  </si>
  <si>
    <t>Energy efficient software for cloud computing</t>
  </si>
  <si>
    <t>Data centers</t>
  </si>
  <si>
    <t>No evaluation in industrial settings</t>
  </si>
  <si>
    <t>Wolfram, N., Lago, P., &amp; Osborne, F. (2017, December). Sustainability in software engineering. In 2017 Sustainable Internet and ICT for Sustainability (SustainIT) (pp. 1-7). IEEE.</t>
  </si>
  <si>
    <t>S05</t>
  </si>
  <si>
    <t>Sustainable Internet and ICT for Sustainability (SustainIT)</t>
  </si>
  <si>
    <t>Petersen2015</t>
  </si>
  <si>
    <t>The Netherlands, UK</t>
  </si>
  <si>
    <t>Vrije Universiteit Amsterdam (2), Knowledge Media Institute The Open University, Milton Keynes</t>
  </si>
  <si>
    <t>Sustainable in Software</t>
  </si>
  <si>
    <t>Sustainability definition</t>
  </si>
  <si>
    <t>Salam, M., &amp; Khan, S. U. (2016, August). Developing green and sustainable software: Success factors for vendors. In 2016 7th IEEE International Conference on Software Engineering and Service Science (ICSESS) (pp. 1059-1062). IEEE.</t>
  </si>
  <si>
    <t>S06</t>
  </si>
  <si>
    <t>International Conference on Software Engineering and Service Science (ICSESS)</t>
  </si>
  <si>
    <t>Pakistan</t>
  </si>
  <si>
    <t>Dept of Computer Science and IT, University of Malakand</t>
  </si>
  <si>
    <t>Organization</t>
  </si>
  <si>
    <t>Critical success factors for software organizations</t>
  </si>
  <si>
    <t>Calero, C., Bertoa, M. F., &amp; Moraga, M. Á. (2013, May). A systematic literature review for software sustainability measures. In 2013 2nd international workshop on green and sustainable software (GREENS) (pp. 46-53). IEEE.</t>
  </si>
  <si>
    <t>S07</t>
  </si>
  <si>
    <t>Workshop</t>
  </si>
  <si>
    <t>international workshop on green and sustainable software (GREENS)</t>
  </si>
  <si>
    <t>Spain</t>
  </si>
  <si>
    <t>Instituto de Tecnologías y Sistemas de la Información,  University of Castilla-La Mancha (2), Departamento de Lenguajes y Ciencias de la Computación University of Malaga (1)</t>
  </si>
  <si>
    <t>Green measures</t>
  </si>
  <si>
    <t>Penzenstadler, B., Bauer, V., Calero, C., &amp; Franch, X. (2012). Sustainability in software engineering: A systematic literature review. EASE 2012. 32-41.</t>
  </si>
  <si>
    <t>S08</t>
  </si>
  <si>
    <t>International Conference on Evaluation &amp; Assessment in Software Engineering (EASE)</t>
  </si>
  <si>
    <t>Germany, Spain</t>
  </si>
  <si>
    <t>Technische Universitat München, Germany (2), Universidad de Castilla-La Mancha, Spain (1), Universitat Politecnica de Catalunya, Spain (1)</t>
  </si>
  <si>
    <t xml:space="preserve">Several </t>
  </si>
  <si>
    <t>Lund, E. H., Jaccheri, L., Li, J., Cico, O., &amp; Bai, X. (2019, May). Blockchain and sustainability: A systematic mapping study. In 2019 IEEE/ACM 2nd International Workshop on Emerging Trends in Software Engineering for Blockchain (WETSEB) (pp. 16-23). IEEE.</t>
  </si>
  <si>
    <t>S10</t>
  </si>
  <si>
    <t>S09</t>
  </si>
  <si>
    <t>International Workshop on Emerging Trends in Software Engineering for Blockchain (WETSEB)</t>
  </si>
  <si>
    <t>Norway, China</t>
  </si>
  <si>
    <t>Department of Computer Science,Norwegian University of Science and Technology (NTNU), Trondheim, Norway (4) Department of Computer Science, Tsinghua University, Beijing, China (1)</t>
  </si>
  <si>
    <t>Green by Software</t>
  </si>
  <si>
    <t>Approaches for blockchain in smart energy and supply chain systems</t>
  </si>
  <si>
    <t>Supply chain systems, smart grids systems</t>
  </si>
  <si>
    <t>Albuquerque, D., Moreira, A., Araujo, J., Gralha, C., Goulão, M., &amp; Brito, I. S. (2021, October). A Sustainability Requirements Catalog for the Social and Technical Dimensions. In International Conference on Conceptual Modeling (pp. 381-394). Springer, Cham.</t>
  </si>
  <si>
    <t>S11</t>
  </si>
  <si>
    <t>International Conference on Conceptual Modeling</t>
  </si>
  <si>
    <t>Software Requirements</t>
  </si>
  <si>
    <t>Portugal</t>
  </si>
  <si>
    <t>School of Science and Technology, NOVA University of Lisboa</t>
  </si>
  <si>
    <t>Feature models + Survey</t>
  </si>
  <si>
    <t>Technical, Social</t>
  </si>
  <si>
    <t>Sustainability requirements elicitation</t>
  </si>
  <si>
    <t>Moreira, J. S., Alves, E. L., &amp; Andrade, W. L. (2020, December). A Systematic Mapping on Energy Efficiency Testing in Android Applications. In 19th Brazilian Symposium on Software Quality (pp. 1-10).</t>
  </si>
  <si>
    <t>S12</t>
  </si>
  <si>
    <t>Software Testing</t>
  </si>
  <si>
    <t>Federal University of Campina Grande</t>
  </si>
  <si>
    <t>Energy efficiency of Android apps</t>
  </si>
  <si>
    <t>Mobile systems</t>
  </si>
  <si>
    <t>Swanborn, S., &amp; Malavolta, I. (2020, September). Energy efficiency in robotics software: A systematic literature review. In Proceedings of the 35th IEEE/ACM International Conference on Automated Software Engineering Workshops (pp. 144-151).</t>
  </si>
  <si>
    <t>S15</t>
  </si>
  <si>
    <t>International Conference on Automated Software Engineering Workshops</t>
  </si>
  <si>
    <t>KitBre2013, Petersen2015, Wohlin2012</t>
  </si>
  <si>
    <t>The Netherlands</t>
  </si>
  <si>
    <t>Vrije Universiteit Amsterdam</t>
  </si>
  <si>
    <t>[22] B Kitchenham and P Brereton. 2013. A systematic review of systematic review process research in software engineering. (2013). [29] K Peterson, S Vakkalanka, and L Kuzniarz. 2015. Guidelines for conducting systematic mapping studies in software engineering: An update. (2015). [39] C Wohlin, P Runeson, M Höst, M.C. Ohlsson, B Regnell, and A Wesslén. 2012. Experimentation in software engineering. (2012)</t>
  </si>
  <si>
    <t>Environment, Technical</t>
  </si>
  <si>
    <t>Energy efficienc of robotics software</t>
  </si>
  <si>
    <t>Robotics</t>
  </si>
  <si>
    <t>Gustavsson, J. L., &amp; Penzenstadler, B. (2020, June). Blinded by Simplicity: Locating the Social Dimension in Software Development Process Literature. In Proceedings of the 7th International Conference on ICT for Sustainability (pp. 116-127).</t>
  </si>
  <si>
    <t>S16</t>
  </si>
  <si>
    <t>S13</t>
  </si>
  <si>
    <t>International Conference on ICT for Sustainability </t>
  </si>
  <si>
    <t>Webster2002</t>
  </si>
  <si>
    <t>Software Engineering Professional Practice</t>
  </si>
  <si>
    <t>Sweden; Finland</t>
  </si>
  <si>
    <t>Computer and Systems Science, Stockholm University (1);  Computer Science and Engineering, Chalmers | Gothenburg University, Sweden, Lappenranta Univ. of Techn., Finland</t>
  </si>
  <si>
    <t>[25] Jane Webster and Richard T. Watson. 2002. Analyzing the Past to Prepare for the Future: Writing a Literature Review. In MIS Quarterly (June 2002). Vol. 26(2), xiii–xxiii, ISSN: 02767783</t>
  </si>
  <si>
    <t>Social</t>
  </si>
  <si>
    <t>Stakeholders</t>
  </si>
  <si>
    <t>Social factors</t>
  </si>
  <si>
    <t>Nazir, S., Fatima, S., Chuprat, N., Sarkan, H., Nilam, N. F., &amp; Sjarif, N. A. (2020). Sustainable Software Engineering: A Perspective of Individual Sustainability. International Journal on Advanced Science Engineering and Information Technology. (10)2: 676-683.</t>
  </si>
  <si>
    <t>S19</t>
  </si>
  <si>
    <t>S14</t>
  </si>
  <si>
    <t>Journal</t>
  </si>
  <si>
    <t>International Journal on Advanced Science Engineering and Information Technology</t>
  </si>
  <si>
    <t>Malaysia, Pakistan</t>
  </si>
  <si>
    <t>Universiti Teknologi Malaysia, Jalan Sultan Yahya Petra, Kualala Lumpur, 54100, Malaysia (6); National University of Modern Languages, H-9, Islamabad, 44000, Pakistan (2)</t>
  </si>
  <si>
    <t>Individual</t>
  </si>
  <si>
    <t>Challenges for the individual</t>
  </si>
  <si>
    <t>Mendoza-Pittí, L., Gómez-Pulido, J. M., &amp; Vargas-Lombardo, M. (2019). Arquitecturas de software para la eficiencia energética en edificaciones: una revisión sistemática. Revista Ibérica de Sistemas e Tecnologias de Informação, (E23), 40-52.</t>
  </si>
  <si>
    <t>S21</t>
  </si>
  <si>
    <t>Spanish</t>
  </si>
  <si>
    <t>Revista Ibérica de Sistemas e Tecnologias de Informação</t>
  </si>
  <si>
    <t>K2004</t>
  </si>
  <si>
    <t>Spain, Panama</t>
  </si>
  <si>
    <t>Departamento de Ciencias de la Computación, Universidad de Alcalá, España (2). E-Health and Supercomputing Research Group, Universidad de Panamá, Panamá (1)</t>
  </si>
  <si>
    <t>Energy efficiency for buildings supported by software</t>
  </si>
  <si>
    <t>Systems for managing power in buildings</t>
  </si>
  <si>
    <t>Dlamini, G., Jolha, F., Kholmatova, Z., &amp; Succi, G. (2022). Meta-analytical comparison of energy consumed by two sorting algorithms. Information Sciences, 582, 767-777.</t>
  </si>
  <si>
    <t>S22</t>
  </si>
  <si>
    <t> Information Sciences</t>
  </si>
  <si>
    <t>SLR; Meta-Analysis</t>
  </si>
  <si>
    <t>Software Construction</t>
  </si>
  <si>
    <t>Russia</t>
  </si>
  <si>
    <t>Innopolis University, Universitetskaya ul. 1, Innopolis 420500, Russia</t>
  </si>
  <si>
    <t>Energy efficiency of sorting algorithms</t>
  </si>
  <si>
    <t>Mobile and embedded systems</t>
  </si>
  <si>
    <t>Rashid, N., &amp; Khan, S. U. (2018). Agile practices for global software development vendors in the development of green and sustainable software. Journal of Software: Evolution and Process, 30(10), e1964.</t>
  </si>
  <si>
    <t>S23</t>
  </si>
  <si>
    <t>S17</t>
  </si>
  <si>
    <t>Journal of Software: Evolution and Process</t>
  </si>
  <si>
    <t>Software Process</t>
  </si>
  <si>
    <t>Department of Computer Science and IT, University of Malakand</t>
  </si>
  <si>
    <t>Survey</t>
  </si>
  <si>
    <t>Green agile practices</t>
  </si>
  <si>
    <t>Industry: 40% (21), academia: 60% (32)</t>
  </si>
  <si>
    <t>Rashid, N., &amp; Khan, S. U. (2018). Using agile methods for the development of green and sustainable software: Success factors for GSD vendors. Journal of Software: Evolution and Process, 30(8), e1927.</t>
  </si>
  <si>
    <t>S24</t>
  </si>
  <si>
    <t>S18</t>
  </si>
  <si>
    <t>Critical success factors for agile projects</t>
  </si>
  <si>
    <t>Papers: 40% industrial practitioners (fig 2)</t>
  </si>
  <si>
    <t>Salam, M., &amp; Khan, S. U. (2018). Challenges in the development of green and sustainable software for software multisourcing vendors: Findings from a systematic literature review and industrial survey. Journal of Software: Evolution and Process, 30(8), e1939.</t>
  </si>
  <si>
    <t>S25</t>
  </si>
  <si>
    <t>Challenges for developing green software</t>
  </si>
  <si>
    <t>García-Mireles, G. A., Moraga, M. Á., García, F., Calero, C., &amp; Piattini, M. (2018). Interactions between environmental sustainability goals and software product quality: A mapping study. Information and Software Technology, 95, 108-129.</t>
  </si>
  <si>
    <t>S26</t>
  </si>
  <si>
    <t>S20</t>
  </si>
  <si>
    <t>Information and Software Technology</t>
  </si>
  <si>
    <t>Mexico, Spain</t>
  </si>
  <si>
    <t>Departamento de Matemáticas, Universidad de Sonora, México (1);b Instituto de Tecnologías y Sistemas de Información, Universidad de Castilla-La Mancha, Spain (4)</t>
  </si>
  <si>
    <t>Relationship between sustainability and product quality</t>
  </si>
  <si>
    <t>Industry 4 from 66 papers.</t>
  </si>
  <si>
    <t>Mansour, Y., Hammad, H., Waraga, O. A., &amp; Talib, M. A. (2021, October). Energy Management Systems and Smart Phones: A Systematic Literature Survey. In 2021 International Conference on Communications, Computing, Cybersecurity, and Informatics (CCCI) (pp. 1-7). IEEE.</t>
  </si>
  <si>
    <t>S27</t>
  </si>
  <si>
    <t xml:space="preserve"> International Conference on Communications, Computing, Cybersecurity, and Informatics (CCCI)</t>
  </si>
  <si>
    <t>UAE</t>
  </si>
  <si>
    <t>Dept. of Computer Science, University of Sharjah. Sharjah, UAE</t>
  </si>
  <si>
    <t>Energy efficiency of Smart phones</t>
  </si>
  <si>
    <t>S28</t>
  </si>
  <si>
    <t>Multikonferenz Wirtschaftsinformatik</t>
  </si>
  <si>
    <t>Kitchenham2004; Webster2002</t>
  </si>
  <si>
    <t xml:space="preserve">Germany </t>
  </si>
  <si>
    <t>Technische Universität Dresden, Chair of Business Informatics esp. Business Intelligence,</t>
  </si>
  <si>
    <t>Energy information systems for industrial manufacturers</t>
  </si>
  <si>
    <t>Industrial manufacturing</t>
  </si>
  <si>
    <t>S30</t>
  </si>
  <si>
    <t>Journal of Theoretical &amp; Applied Information Technology</t>
  </si>
  <si>
    <t>Malaysia, Iraq</t>
  </si>
  <si>
    <t>Department of Software Engineering and Information System, Faculty of Computer Science and Information Technology, Universiti Putra Malaysia, Malaysia (3). Department of Computer, Faculty of Education for Girls, Universiti of Kufa, Iraq.(1)</t>
  </si>
  <si>
    <t>Energy consumption in mobile systems</t>
  </si>
  <si>
    <t>Mobile systems (apps)</t>
  </si>
  <si>
    <t>Anwar, H., &amp; Pfahl, D. (2017, August). Towards greener software engineering using software analytics: A systematic mapping. In 2017 43rd Euromicro Conference on Software Engineering and Advanced Applications (SEAA) (pp. 157-166). IEEE.</t>
  </si>
  <si>
    <t>S31</t>
  </si>
  <si>
    <t>Estonia</t>
  </si>
  <si>
    <t>Institute of computer science, University of Tartu, Estonia</t>
  </si>
  <si>
    <t>Software analytics in green SE</t>
  </si>
  <si>
    <t>Marimuthu, C., &amp; Chandrasekaran, K. (2017, February). Software engineering aspects of green and sustainable software: A systematic mapping study. In Proceedings of the 10th Innovations in Software Engineering Conference (pp. 34-44).</t>
  </si>
  <si>
    <t>S32</t>
  </si>
  <si>
    <t>Innovations in Software Engineering Conference</t>
  </si>
  <si>
    <t>Petersen2008;Petersen2015;wohlin2014</t>
  </si>
  <si>
    <t>India</t>
  </si>
  <si>
    <t>Department of Comp. Sci. and Engg., NITK Surathkal, Mangalore, Karnataka, India</t>
  </si>
  <si>
    <t>General Green SE</t>
  </si>
  <si>
    <t>Industry 3; both: 12, academia: 67</t>
  </si>
  <si>
    <t>Berntsen, K.R., Olsen, M.R., Limbu, N., Tran, A.T., Colomo-Palacios, R. (2017). Sustainability in Software Engineering - A Systematic Mapping. In: Mejia, J., Muñoz, M., Rocha, Á., San Feliu, T., Peña, A. (eds) Trends and Applications in Software Engineering. CIMPS 2016. Advances in Intelligent Systems and Computing, vol 537. Springer, Cham. (pp. 23-32)  https://doi.org/10.1007/978-3-319-48523-2_3</t>
  </si>
  <si>
    <t>S33</t>
  </si>
  <si>
    <t>International Conference on Software Process Improvement</t>
  </si>
  <si>
    <t xml:space="preserve">Norway </t>
  </si>
  <si>
    <t>Østfold University College, Halden, Norway</t>
  </si>
  <si>
    <t>García-Mireles, G.A. (2017). Environmental Sustainability in Software Process Improvement: a Systematic Mapping Study. In: Mejia, J., Muñoz, M., Rocha, Á., San Feliu, T., Peña, A. (eds) Trends and Applications in Software Engineering. CIMPS 2016. Advances in Intelligent Systems and Computing, vol 537. (pp. 69-78) Springer, Cham. https://doi.org/10.1007/978-3-319-48523-2_7</t>
  </si>
  <si>
    <t>S34</t>
  </si>
  <si>
    <t>Mexico</t>
  </si>
  <si>
    <t xml:space="preserve">Departamento de Matemáticas, Universidad de Sonora, </t>
  </si>
  <si>
    <t>Process</t>
  </si>
  <si>
    <t>Green software process</t>
  </si>
  <si>
    <t>Debbarma, T., &amp; Chandrasekaran, K. (2016, December). Green measurement metrics towards a sustainable software: A systematic literature review. In 2016 International Conference on Recent Advances and Innovations in Engineering (ICRAIE) (pp. 1-7). IEEE.</t>
  </si>
  <si>
    <t>S37</t>
  </si>
  <si>
    <t>International Conference on Recent Advances and Innovations in Engineering (ICRAIE)</t>
  </si>
  <si>
    <t>Computer Science and Engineering Department, National Institute of Technology Agartala, Barjala, Tripura, India</t>
  </si>
  <si>
    <t xml:space="preserve">Green metrics  </t>
  </si>
  <si>
    <t>Most of the studies are conducted in the academia</t>
  </si>
  <si>
    <t>Shevchuk, N., &amp; Oinas-Kukkonen, H. (2016). Exploring green information systems and technologies as persuasive systems: A systematic review of applications in published research. Thirty Seventh International Conference on Information Systems, Dublin 2016. pp. 1-11</t>
  </si>
  <si>
    <t>S38</t>
  </si>
  <si>
    <t>S29</t>
  </si>
  <si>
    <t>International Conference on Information Systems</t>
  </si>
  <si>
    <t xml:space="preserve">Finland </t>
  </si>
  <si>
    <t>University of Oulu, Faculty of Information Technology and Electrical Engineering, OASIS Research Group</t>
  </si>
  <si>
    <t>Principles for persuasive green systems</t>
  </si>
  <si>
    <t>Patón-Romero, J. D., &amp; Piattini, M. (2016). Indicators for Green in IT Audits: A Systematic Mapping Study. Workshop on Measurement and Metrics for Green and Sustainable Software MeGSuS@ ESEM, 4-12.</t>
  </si>
  <si>
    <t>S39</t>
  </si>
  <si>
    <t>Workshop on Measurement and Metrics for Green and Sustainable Software MeGSuS</t>
  </si>
  <si>
    <t>Genero2014, Budgen2008, Petersen2008, KC2007</t>
  </si>
  <si>
    <t>Alarcos Research Group, Institute of Technologies and Information Systems, University of Castilla-La Mancha</t>
  </si>
  <si>
    <t>Audits in green in IT</t>
  </si>
  <si>
    <t>Rashid, N., &amp; Khan, S. U. (2016, April). Developing Green and Sustainable Software using Agile Methods in Global Software Development: Risk Factors for Vendors. In ENASE (pp. 247-253).</t>
  </si>
  <si>
    <t>S40</t>
  </si>
  <si>
    <t>International Conference on Evaluation of Novel Software Approaches to Software Engineering (ENASE(</t>
  </si>
  <si>
    <t>Software Engineering Research Group (SERG-UOM), Department of Computer Science &amp; Information Technology, University of Malakand</t>
  </si>
  <si>
    <t>Risks on developing green software</t>
  </si>
  <si>
    <t>Global software development</t>
  </si>
  <si>
    <t>Procaccianti, G., Lago, P., &amp; Bevini, S. (2015). A systematic literature review on energy efficiency in cloud software architectures. Sustainable Computing: Informatics and Systems, 7, 2-10.</t>
  </si>
  <si>
    <t>S41</t>
  </si>
  <si>
    <t>Sustainable Computing: Informatics and Systems</t>
  </si>
  <si>
    <t>K2009</t>
  </si>
  <si>
    <t>The Netherlands, Italy</t>
  </si>
  <si>
    <t>VU University Amsterdam The Netherlands (3); Politecnico di Torino, Torino, Italy (1)</t>
  </si>
  <si>
    <t xml:space="preserve">Energy efficiency of cloud-based software architecture </t>
  </si>
  <si>
    <t>Cloud data centers</t>
  </si>
  <si>
    <t>Industry:2 Academia :14</t>
  </si>
  <si>
    <t>Al Hinai, M., &amp; Chitchyan, R. (2014). Social Sustainability Indicators for Software: Initial Review. Third International Workshop on Requirements Engineering for Sustainable Systems, RE4SuSy 2014, co-located with 22nd International Conference on Requirements Engineering. pp. 21-27.</t>
  </si>
  <si>
    <t>S42</t>
  </si>
  <si>
    <t>Third International Workshop on Requirements Engineering for Sustainable Systems, RE4SuSy 2014</t>
  </si>
  <si>
    <t>United Kingdom</t>
  </si>
  <si>
    <t>University of Leicester</t>
  </si>
  <si>
    <t>Sustainable by Software</t>
  </si>
  <si>
    <t>Social sustainability indicators</t>
  </si>
  <si>
    <t>Penzenstadler, B., Raturi, A., Richardson, D., Calero, C., Femmer, H., &amp; Franch, X. (2014, May). Systematic mapping study on software engineering for sustainability (SE4S). In Proceedings of the 18th International Conference on Evaluation and Assessment in Software Engineering (pp. 1-14).</t>
  </si>
  <si>
    <t>S43</t>
  </si>
  <si>
    <t>International Conference on Evaluation and Assessment in Software Engineering</t>
  </si>
  <si>
    <t>USA, Spain, Germany</t>
  </si>
  <si>
    <t>University of California, Irvine (3); Universidad de Castilla – La Mancha, Spain (1); Technische Universität München (1); Universitat Politècnica de Catalunya, Spain (1)</t>
  </si>
  <si>
    <t xml:space="preserve">General  </t>
  </si>
  <si>
    <t>Several</t>
  </si>
  <si>
    <t>Around 80% of papers from academia</t>
  </si>
  <si>
    <t>Koziolek, H. (2011, June). Sustainability evaluation of software architectures: a systematic review. In Proceedings of the joint ACM SIGSOFT conference--QoSA and ACM SIGSOFT symposium--ISARCS on Quality of software architectures--QoSA and architecting critical systems--ISARCS (pp. 3-12).</t>
  </si>
  <si>
    <t>S45</t>
  </si>
  <si>
    <t>S35</t>
  </si>
  <si>
    <t>ACM SIGSOFT conference--QoSA and ACM SIGSOFT symposium--ISARCS on Quality of software architectures--QoSA and architecting critical systems--ISARCS</t>
  </si>
  <si>
    <t>Germany</t>
  </si>
  <si>
    <t>Industrial Software Systems, ABB Corporate Research, Ladenburg, Germany</t>
  </si>
  <si>
    <t>Technical</t>
  </si>
  <si>
    <t>sustainable evaluation of software architectures</t>
  </si>
  <si>
    <t>Hamizi, I., Bakare, A., Fraz, K., Dlamini, G., &amp; Kholmatova, Z. (2021, June). A Meta-analytical Comparison of Energy Consumed by Two Different Programming Languages. In International Conference on Frontiers in Software Engineering (pp. 176-200). Springer, Cham.</t>
  </si>
  <si>
    <t>S47</t>
  </si>
  <si>
    <t>S36</t>
  </si>
  <si>
    <t>International Conference on Frontiers in Software Engineering</t>
  </si>
  <si>
    <t>Rapid review; Meta-analysis</t>
  </si>
  <si>
    <t>Kitchenham2004</t>
  </si>
  <si>
    <t>Innopolis University, Innopolis, Russia</t>
  </si>
  <si>
    <t>Impact of programming languages on energy consumption</t>
  </si>
  <si>
    <t>Technology (Java, Python)</t>
  </si>
  <si>
    <t>Diirr, B., de Oliveira Neves, V., Cunha, A., dos Reis, A. B. K., &amp; de Souza, J. F. (2021). Software Requirements for Disaster Management Systems: A Study of Literature and Practice.15th International Conference on Information Systems for Crisis Response and Management. Pp. 1042-1054.</t>
  </si>
  <si>
    <t>S48</t>
  </si>
  <si>
    <t>International Conference on Information Systems for Crisis Response and Management</t>
  </si>
  <si>
    <t>Programa de Pós-graduação em Informática Universidade Federal do Estado do Rio de Janeiro (UNIRIO) (1); Instituto de Computação, Universidade Federal Fluminense (1); Departamento de Ciência da Computação Universidade Federal de Juiz de Fora (UFJF) (2).</t>
  </si>
  <si>
    <t>Software requirements for disaster management systems</t>
  </si>
  <si>
    <t>Disaster/emergency management systems</t>
  </si>
  <si>
    <t>Alharthi, A. D., Spichkova, M., &amp; Hamilton, M. (2019). Sustainability requirements for eLearning systems: a systematic literature review and analysis. Requirements Engineering, 24(4), 523-543.</t>
  </si>
  <si>
    <t>S49</t>
  </si>
  <si>
    <t>Requirements Engineering</t>
  </si>
  <si>
    <t>KC2007; K2004EvidenceBasedConferencepaper</t>
  </si>
  <si>
    <t>Australia</t>
  </si>
  <si>
    <t>School of Science, RMIT University, Melbourne, Australia</t>
  </si>
  <si>
    <t>Sustainability requirements for eLearning Systems</t>
  </si>
  <si>
    <t>Education</t>
  </si>
  <si>
    <t>García-Mireles, G. A., Moraga, M. Á., García, F., &amp; Piattini, M. (2017, June). A classification approach of sustainability aware requirements methods. In 2017 12th Iberian conference on information systems and technologies (CISTI) (pp. 1-6). IEEE.</t>
  </si>
  <si>
    <t>S50</t>
  </si>
  <si>
    <t>Iberian conference on information systems and technologies (CISTI)</t>
  </si>
  <si>
    <t>Departamento de Matemáticas,Universidad de Sonora (1), ITSI, Universidad de Castilla – La Mancha (3)</t>
  </si>
  <si>
    <t>Sustainable Software</t>
  </si>
  <si>
    <t>Sustainable requirements methods and practices</t>
  </si>
  <si>
    <t>Mendoza-Pitti, L., Calderón-Gómez, H., Vargas-Lombardo, M., Gómez-Pulido, J. M., &amp; Castillo-Sequera, J. L. (2021). Towards a service-oriented architecture for the energy efficiency of buildings: A systematic review. IEEE Access, 9, 26119-26137.</t>
  </si>
  <si>
    <t>S51</t>
  </si>
  <si>
    <t>IEEE Access</t>
  </si>
  <si>
    <t>Department of Computer Science, University of Alcala, 28801 Alcala de Henares, Spain, E-health and Supercomputing Research Group (GISES), Technological University of Panama, Panama</t>
  </si>
  <si>
    <t>Requirements for service-oriented software architecture for buildings</t>
  </si>
  <si>
    <t>Building</t>
  </si>
  <si>
    <t>International Journal of Advanced Computer Technology</t>
  </si>
  <si>
    <t>Inferred: Zhang2013(Zhang, H., &amp; Babar, M. A. (2013). Systematic Reviews in Software Engineering: An Empirical Investigation. Information and Software Technology, 55, pp.
1341-1354)</t>
  </si>
  <si>
    <t>Malaysia</t>
  </si>
  <si>
    <t>Putra Malaysia University</t>
  </si>
  <si>
    <t>Knowlege managment in green software development</t>
  </si>
  <si>
    <t>Andrikopoulos, V., Boza, R. D., Perales, C., &amp; Lago, P. (2022). "Sustainability in Software Architecture: A Systematic Mapping Study,"  48th Euromicro Conference on Software Engineering and Advanced Applications (SEAA), Gran Canaria, Spain, 2022, pp. 426-433, doi: 10.1109/SEAA56994.2022.00073.</t>
  </si>
  <si>
    <t>Euromicro Conference on Software Engineering and Advanced Applications</t>
  </si>
  <si>
    <t>Petersen2008, 2015</t>
  </si>
  <si>
    <t>Netherlands</t>
  </si>
  <si>
    <t>University of Groningen, Vrije Universiteit Amsterdam</t>
  </si>
  <si>
    <t>Sustainability of software architecture</t>
  </si>
  <si>
    <t>Preprint</t>
  </si>
  <si>
    <t>Hal Open Science</t>
  </si>
  <si>
    <t>USA, Belgium, Serbia,  Croacia, Protugal</t>
  </si>
  <si>
    <t>University of Pennsylvania,  University of Antwerp and Flanders Make, Faculty of Organisational Sciences, Belgrade, Institute Ruder Boˇskovi´c, Zagreb, NOVA LINCS, FCT, NOVA University of Lisbon, University of Porto, HASLab/INESC TEC</t>
  </si>
  <si>
    <t>Modelling of sustainable cyber-physical systems</t>
  </si>
  <si>
    <t>Cyber-physical systems. 63% studies proposes domain specific approaches: critical infrastructures (14%), smart manufacturing 11%, building automation 9%. From table 15, 40% do not specify app. Domain.</t>
  </si>
  <si>
    <t>Imran, A., &amp; Kosar, T. (2019). Software sustainability: a systematic literature review and comprehensive analysis. arXiv preprint arXiv:1910.06109.</t>
  </si>
  <si>
    <t>S44</t>
  </si>
  <si>
    <t>arXiv</t>
  </si>
  <si>
    <t>KBrereton2013: [52] B. Kitchenham, P. Brereton, A systematic review of systematic review process research in software engineering, Information and software technology 55 (12) (2013) 2049–2075.</t>
  </si>
  <si>
    <t>USA</t>
  </si>
  <si>
    <t>University at Buffalo</t>
  </si>
  <si>
    <t>Principles for sustainable software</t>
  </si>
  <si>
    <t>Systematic Review</t>
  </si>
  <si>
    <t>National University of Malaysia, Universiti Malaysia Terengganu</t>
  </si>
  <si>
    <t>Conceptualization of sustainability</t>
  </si>
  <si>
    <t>Restrepo, L., Aguilar, J., Toro, M., &amp; Suescún, E. (2021). A sustainable-development approach for self-adaptive cyber–physical system’s life cycle: A systematic mapping study. Journal of Systems and Software, 180, 111010.</t>
  </si>
  <si>
    <t>S46</t>
  </si>
  <si>
    <t>Journal of Systems and Software</t>
  </si>
  <si>
    <t>Colombia, Venezuela, Spain</t>
  </si>
  <si>
    <t>Universidad EAFIT, Medellin, Universidad de Los Andes, Universidad de Alcalá</t>
  </si>
  <si>
    <t>Technical, Economic</t>
  </si>
  <si>
    <t>Development of self-adaptive cyber-physical systems</t>
  </si>
  <si>
    <t xml:space="preserve">cyber-physical systems </t>
  </si>
  <si>
    <t>Swacha, J. (2022). Models of Sustainable Software: A Scoping Review. Sustainability, 14(1), 551.</t>
  </si>
  <si>
    <t>Sustainability</t>
  </si>
  <si>
    <t>Scoping review</t>
  </si>
  <si>
    <t>Arksey, H.; O’Malley, L. Scoping studies: Towards a methodological framework. Int. J. Soc. Res. Methodol. 2005, 8, 19–32</t>
  </si>
  <si>
    <t>Poland</t>
  </si>
  <si>
    <t>University of Szczecin</t>
  </si>
  <si>
    <t>Models for sustainable software</t>
  </si>
  <si>
    <t>Technical report</t>
  </si>
  <si>
    <t>VU -Technical report</t>
  </si>
  <si>
    <t>Software quality</t>
  </si>
  <si>
    <t>VU University Amsterdam</t>
  </si>
  <si>
    <t>Metrics tables</t>
  </si>
  <si>
    <t>Green software metrics</t>
  </si>
  <si>
    <r>
      <t xml:space="preserve">Several. The </t>
    </r>
    <r>
      <rPr>
        <b/>
        <sz val="9"/>
        <color rgb="FF000000"/>
        <rFont val="Times New Roman"/>
        <family val="1"/>
      </rPr>
      <t xml:space="preserve">Application </t>
    </r>
    <r>
      <rPr>
        <sz val="9"/>
        <color rgb="FF000000"/>
        <rFont val="Times New Roman"/>
        <family val="1"/>
      </rPr>
      <t xml:space="preserve">context is the one containing the highest number of metrics </t>
    </r>
  </si>
  <si>
    <t>Proceedings of Pakistan Academy of Sciences Journal</t>
  </si>
  <si>
    <t>Gandhara University, University of Malakand, University of Swat</t>
  </si>
  <si>
    <t>Motivators for green IT outsourcing</t>
  </si>
  <si>
    <t>IOSR Journal of Computer Engineering</t>
  </si>
  <si>
    <t>kc2007 + Petersen2008</t>
  </si>
  <si>
    <t xml:space="preserve">  Ethiopia</t>
  </si>
  <si>
    <t>Debre Berhan University</t>
  </si>
  <si>
    <t>Verify areas: Maybe requires testing + construction</t>
  </si>
  <si>
    <t>Testing Android apps</t>
  </si>
  <si>
    <t>Unclear. 29 in real world or open source app.</t>
  </si>
  <si>
    <t>Knowledge Management International Conference</t>
  </si>
  <si>
    <t>Universiti Utara Malaysia</t>
  </si>
  <si>
    <t>methods for sustainable software</t>
  </si>
  <si>
    <t>S52</t>
  </si>
  <si>
    <t>International Conference on Frontiers of Information Technology</t>
  </si>
  <si>
    <t>Pakistan, Sweden</t>
  </si>
  <si>
    <t>Capital University of Science and Technology, Mälardalen University</t>
  </si>
  <si>
    <t>Energy bugs in Android applications</t>
  </si>
  <si>
    <t>Anwar, H., Fatima, I., Pfahl, D., &amp; Qamar, U. (2021). Tool Support for Green Android Development. In Software Sustainability (pp. 153-182). Springer, Cham.</t>
  </si>
  <si>
    <t>S53</t>
  </si>
  <si>
    <t>Book chapter</t>
  </si>
  <si>
    <t>Software Sustainability</t>
  </si>
  <si>
    <t>Estonia, Pakistan</t>
  </si>
  <si>
    <t>University of Tartu, National University of Sciences and Technology</t>
  </si>
  <si>
    <t>Tools for supporting green mobile development</t>
  </si>
  <si>
    <t>The industry relevance of the current state-of-the-art support tools might not be obvious because they are not evaluated in industrial settings</t>
  </si>
  <si>
    <t>Kholmatova, Z.: Impact of programming languages on energy consumption for mobile devices. In: Proceedings of the 28th ACM Joint Meeting on European Software Engineering Conference and Symposium on the Foundations of Software Engineering, pp. 1693–1695 (2020)</t>
  </si>
  <si>
    <t>S54</t>
  </si>
  <si>
    <t>ACM Joint Meeting on European Software Engineering Conference and Symposium on the Foundations of Software Engineering</t>
  </si>
  <si>
    <t>Meta-analysis</t>
  </si>
  <si>
    <t>cleyle2006;wohlin2014</t>
  </si>
  <si>
    <t>Innopolis University</t>
  </si>
  <si>
    <t>Energy consumption of programming languages</t>
  </si>
  <si>
    <t>Volpato, T., Oliveira, B. R., Garcés, L., Capilla, R., &amp;  Nakagawa, E. Y. (2017, September). Two perspectives on reference architecture sustainability. In Proceedings of the 11th European Conference on Software Architecture: Companion Proceedings (pp.  188-194).</t>
  </si>
  <si>
    <t>S55</t>
  </si>
  <si>
    <t>European Conference on Software Architecture</t>
  </si>
  <si>
    <t>Brazil, Spain</t>
  </si>
  <si>
    <t>University of Sao Paulo; Rey Juan Carlos University</t>
  </si>
  <si>
    <t>Sustainability of reference architectures</t>
  </si>
  <si>
    <t>yes</t>
  </si>
  <si>
    <t>Moises de Souza, A. C., Soares Cruzes, D., Jaccheri, L., &amp; Krogstie, J. (2023, December). Social Sustainability Approaches for Software Development: A Systematic Literature Review. In International Conference on Product-Focused Software Process Improvement (pp. 478-494). Cham: Springer Nature Switzerland.</t>
  </si>
  <si>
    <t>S56</t>
  </si>
  <si>
    <t xml:space="preserve"> International Conference on Product-Focused Software Process Improvement</t>
  </si>
  <si>
    <t>KC2007, Cruzes2011</t>
  </si>
  <si>
    <t>Norway</t>
  </si>
  <si>
    <t>Norwegian University of Science and Technology</t>
  </si>
  <si>
    <t>social aspects during software development</t>
  </si>
  <si>
    <t>Firmansyah, F.,  Sudirman, M. Y. D., , Putra, R. I. (2024). Integrating green computing into rational unified process for sustainable development goals: a comprehensive approach International Journal of Electrical and Computer Engineering (IJECE) Vol. 14, No. 3, June 2024, pp. 2868-2874
 DOI: 10.11591/ijece.v14i3.pp2868-2874</t>
  </si>
  <si>
    <t>S57</t>
  </si>
  <si>
    <t>International Journal of Electrical and Computer Engineering</t>
  </si>
  <si>
    <t>Based on PRISMA without references</t>
  </si>
  <si>
    <t>Indonesia</t>
  </si>
  <si>
    <t>Universitas Indraprasta PGRI, Institut Teknologi PLN</t>
  </si>
  <si>
    <t>Green computing into RUP methodology</t>
  </si>
  <si>
    <t>S58</t>
  </si>
  <si>
    <t>Inspired on a SLR of Hannousse and S. Yahiouche, 2021.</t>
  </si>
  <si>
    <t>Brazil, South Korea</t>
  </si>
  <si>
    <t>Federal University of Piauí, Federal University of Ceará, Kookmin University, Konkuk University</t>
  </si>
  <si>
    <t>Software Product</t>
  </si>
  <si>
    <t>Energy consumption in microservice architectures</t>
  </si>
  <si>
    <t>Tend to datacenters and IoT</t>
  </si>
  <si>
    <t xml:space="preserve">Balanza-Martinez, J., Lago, P., Verdecchia, R. (2024). Tactics for Software Energy Efficiency: A Review. In: Wohlgemuth, V., Kranzlmüller, D., Höb, M. (eds) Advances and New Trends in Environmental Informatics 2023. ENVIROINFO 2023. Progress in IS.  (pp. 115-140). Springer, Cham. https://doi.org/10.1007/978-3-031-46902-2_7. </t>
  </si>
  <si>
    <t>S59</t>
  </si>
  <si>
    <t>ENVIROINFO</t>
  </si>
  <si>
    <t>KC2007; Wohlin2014</t>
  </si>
  <si>
    <t>Vrije Universiteit Amsterdam, Università degli Studi di Firenze</t>
  </si>
  <si>
    <t>Energy efficiency tactics for optimizing application software energy consumption</t>
  </si>
  <si>
    <t>Application software</t>
  </si>
  <si>
    <t>Schuler, A., &amp; Kotsis, G. (2024). A systematic review on techniques and approaches to estimate mobile software energy consumption.  Sustainable Computing: Informatics and Systems, 41, pp. 1-16, 100919.</t>
  </si>
  <si>
    <t>S60</t>
  </si>
  <si>
    <t>Petersen2008;KC2007</t>
  </si>
  <si>
    <t>Austria</t>
  </si>
  <si>
    <t>Johannes Kepler University, University of Applied Sciences Upper Austria</t>
  </si>
  <si>
    <t>No. Ontology</t>
  </si>
  <si>
    <t>Approaches to profile the energy consumption on mobile devices</t>
  </si>
  <si>
    <t>Mobile devices</t>
  </si>
  <si>
    <t>Ahmadisakha, S., &amp; Andrikopoulos, V. (2024). Architecting for sustainability of and in the cloud: A systematic literature review. Information and Software Technology, 71, pp. 1-19, 107459.</t>
  </si>
  <si>
    <t>S61</t>
  </si>
  <si>
    <t>KC2007; KBrereton2009</t>
  </si>
  <si>
    <t>University of Groningen</t>
  </si>
  <si>
    <t>Lago2015 Dimensions</t>
  </si>
  <si>
    <t>Sustainability of software architecture solutions for the cloud</t>
  </si>
  <si>
    <t>Cloud computing</t>
  </si>
  <si>
    <t>Haider, W., Ilyas, M., Khalid, S., &amp; Ali, S. (2024). Factors influencing sustainability aspects in crowdsourced software development: A systematic literature review. Journal of Software: Evolution and Process, 36(6), pp. 1-23, e2630.</t>
  </si>
  <si>
    <t>S62</t>
  </si>
  <si>
    <t>University of Malakand, University of Haripur</t>
  </si>
  <si>
    <t>No. Survey</t>
  </si>
  <si>
    <t>Sustainable in software</t>
  </si>
  <si>
    <t>Factors of crowdsourced software development that could influence software sustainability</t>
  </si>
  <si>
    <t>Ribeiro, Q., Santos, A., Oliveira, K., Castro, J., &amp; Lencastre, M. (2024, April). A View of the Technical, Individual, and Social Dimensions of Sustainable Software Systems: A Systematic Literature Review. In Proceedings of the 39th ACM/SIGAPP Symposium on Applied Computing (pp. 1169-1177).</t>
  </si>
  <si>
    <t>S63</t>
  </si>
  <si>
    <t>Symposium on Applied Computing</t>
  </si>
  <si>
    <t>Universidade Federal de Pernambuco, Empresa de Tecnologia da
Informação da Previdência Social
Brasília</t>
  </si>
  <si>
    <t>Individual, Technical</t>
  </si>
  <si>
    <t>Sustainability from software developers’ perspective</t>
  </si>
  <si>
    <t>Chadli, K., Botterweck, G., &amp; Saber, T. (2024, April). The Environmental Cost of Engineering Machine Learning-Enabled Systems: A Mapping Study. In Proceedings of the 4th Workshop on Machine Learning and Systems (pp. 200-207).</t>
  </si>
  <si>
    <t>S64</t>
  </si>
  <si>
    <t>Workshop on Machine Learning and Systems</t>
  </si>
  <si>
    <t>Ireland</t>
  </si>
  <si>
    <t>University Galway, Trinity College Dublin</t>
  </si>
  <si>
    <t>Approaches for environmental sustainability of MLOps for developing ML-Based systems</t>
  </si>
  <si>
    <t>ML-Based systems</t>
  </si>
  <si>
    <t>Čelebić, V., &amp; Bucaioni, A. (2023, September). A Systematic Mapping Study on the Role of Software Engineering in Enabling Society 5.0. In 2023 IEEE International Smart Cities Conference (ISC2) (pp. 1-8). IEEE. doi: 10.1109/ISC257844.2023.10293672.</t>
  </si>
  <si>
    <t>S65</t>
  </si>
  <si>
    <t>International Smart Cities Conference</t>
  </si>
  <si>
    <t xml:space="preserve">Sweden, Montenegro </t>
  </si>
  <si>
    <t>M¨alardalen University, Ericsson</t>
  </si>
  <si>
    <t>SE technologies and challenges for fulfiling goals of Society 5.0</t>
  </si>
  <si>
    <t>Fatima, I., &amp; Lago, P. (2023, March). A review of software architecture evaluation methods for sustainability assessment. In 2023 IEEE 20th International Conference on Software Architecture Companion (ICSA-C) (pp. 191-194). IEEE.</t>
  </si>
  <si>
    <t>S66</t>
  </si>
  <si>
    <t xml:space="preserve">International Conference on Software Architecture Companion </t>
  </si>
  <si>
    <t>Evaluation methods for software architecture sustainability assessment</t>
  </si>
  <si>
    <t>Huber, S., Lorey, T., &amp; Felderer, M. (2023, September). Techniques for Improving the Energy Efficiency of Mobile Apps: A Taxonomy and Systematic Literature Review. In 2023 49th Euromicro Conference on Software Engineering and Advanced Applications (SEAA) (pp. 286-292). IEEE.</t>
  </si>
  <si>
    <t>S67</t>
  </si>
  <si>
    <t xml:space="preserve"> Euromicro Conference on Software Engineering and Advanced Applications</t>
  </si>
  <si>
    <t>KC2007; Wohlin2014; Usman2017</t>
  </si>
  <si>
    <t>Austria, Germany</t>
  </si>
  <si>
    <t>University of Innsbruck, University of Cologne</t>
  </si>
  <si>
    <t>Techniques for improving energy efficiency of mobile apps</t>
  </si>
  <si>
    <t>Bambazek, P., Groher, I., &amp; Seyff, N. (2023). Requirements engineering for sustainable software systems: a systematic mapping study. Requirements Engineering, 28(3), 481-505.</t>
  </si>
  <si>
    <t>S68</t>
  </si>
  <si>
    <t>KC2007; Petersen2008;</t>
  </si>
  <si>
    <t>Austria, Switzerland</t>
  </si>
  <si>
    <t>Johannes Kepler University Linz, FHNW, University of Zurich</t>
  </si>
  <si>
    <t>RE approaches for supporting the development of sustainable software systems</t>
  </si>
  <si>
    <t>McGuire, S., Schultz, E., Ayoola, B., &amp; Ralph, P. (2023, May). Sustainability is stratified: Toward a better theory of sustainable software engineering. In 2023 IEEE/ACM 45th International Conference on Software Engineering (ICSE) (pp. 1996-2008). IEEE.</t>
  </si>
  <si>
    <t>S69</t>
  </si>
  <si>
    <t>International Conference on Software Engineering (ICSE)</t>
  </si>
  <si>
    <t>Scoping review + meta-synthesis</t>
  </si>
  <si>
    <t>Arksey and L. O’Malley, 2005; Ralph and S. Baltes, 2022.</t>
  </si>
  <si>
    <t>Canada</t>
  </si>
  <si>
    <t>Dalhousie University</t>
  </si>
  <si>
    <t>No. THE STRATIFIED MODEL OF SOFTWARE
SUSTAINABILITY</t>
  </si>
  <si>
    <t>Model of sustainable software engineering</t>
  </si>
  <si>
    <t>Li, R., Liang, P., Soliman, M., &amp; Avgeriou, P. (2022). Understanding software architecture erosion: A systematic mapping study. Journal of Software: Evolution and Process, 34(3), e2423.</t>
  </si>
  <si>
    <t>S70</t>
  </si>
  <si>
    <t>Software Maintenance</t>
  </si>
  <si>
    <t>The Netherlands, China</t>
  </si>
  <si>
    <t>University of Groningen, University of Wuhan</t>
  </si>
  <si>
    <t>No. Model of architecture erosion</t>
  </si>
  <si>
    <t>Impact and management of software architecture erosion</t>
  </si>
  <si>
    <t>Paradis, C., Kazman, R., Tamburri, D.A.: Architectural tactics for energy efficiency: review of the literature and research roadmap. In: Hawaii International Conference on System Science (2021) , pp. 7197-7206.</t>
  </si>
  <si>
    <t>S71</t>
  </si>
  <si>
    <t>Hawaii International Conference on System Science</t>
  </si>
  <si>
    <t>Jalali2012</t>
  </si>
  <si>
    <t>United States, The Netherlands</t>
  </si>
  <si>
    <t>University of Hawaii, Technical University of Eindhoven</t>
  </si>
  <si>
    <t>S. Jalali and C. Wohlin, “Systematic literature studies:
database searches vs. backward snowballing.,” in ESEM
(P. Runeson, M. H¨ost, E. Mendes, A. A. Andrews, and
R. Harrison, eds.), pp. 29–38, ACM, 2012.</t>
  </si>
  <si>
    <t>Software architectural tactics for design decisions as regards energy efficiency</t>
  </si>
  <si>
    <t>B. Dornauer and M. Felderer, "Energy-Saving Strategies for Mobile Web Apps and their Measurement: Results from a Decade of Research," 2023 IEEE/ACM 10th International Conference on Mobile Software Engineering and Systems (MOBILESoft), Melbourne, Australia, 2023, pp. 75-86, doi: 10.1109/MOBILSoft59058.2023.00017.</t>
  </si>
  <si>
    <t>S72</t>
  </si>
  <si>
    <t xml:space="preserve"> International Conference on Mobile Software Engineering and Systems</t>
  </si>
  <si>
    <t>Energy-saving approaches for mobile web apps</t>
  </si>
  <si>
    <t>Anne-Kathrin Peters, Rafael Capilla, Vlad Constantin Coroamă, Rogardt Heldal, Patricia Lago, Ola Leifler, Ana Moreira, João Paulo Fernandes, Birgit Penzenstadler, Jari Porras, and Colin C. Venters. 2024. Sustainability in Computing Education: A Systematic Literature Review. ACM Trans. Comput. Educ. 24, 1, Article 13 (March 2024), 53 pages. https://doi.org/10.1145/3639060</t>
  </si>
  <si>
    <t>S73</t>
  </si>
  <si>
    <t>ACM Trans. Comput. Educ</t>
  </si>
  <si>
    <t>Sweden, Spain, Finland, Switzerland, Germany, Norway, The Netherlands,  Portugal, United Kingdom</t>
  </si>
  <si>
    <t>KTH Royal Institute of Technology, Rey Juan Carlos University, Lappeenranta-Lahti University of Technology, Roegen Centre for Sustainability, Technische Universitat Berlin, Western Norway University of Applied Sciences, Vrije Universiteit Amsterdam, Linkoping University, NOVA University of Lisbon, University of Porto, Chalmers University of Technology, Aalto University, University of Huddersfield</t>
  </si>
  <si>
    <t>No. Framework for Implementing Educational Components for Sustainability</t>
  </si>
  <si>
    <t>Computing education approaches for sustainability</t>
  </si>
  <si>
    <t>Moises de Souza, A.C., Jaccheri, L. (2024). Designing for Inclusion and Diversity in Big Tech Reports: A Gray Literature Analysis. In: Antona, M., Stephanidis, C. (eds) Universal Access in Human-Computer Interaction. HCII 2024. Lecture Notes in Computer Science, vol 14697. Springer, Cham. https://doi.org/10.1007/978-3-031-60881-0_5</t>
  </si>
  <si>
    <t>S74</t>
  </si>
  <si>
    <t>Universal Access in Human-Computer Interaction. HCII 2024</t>
  </si>
  <si>
    <t>GLR</t>
  </si>
  <si>
    <t>adams2017; rainer2019</t>
  </si>
  <si>
    <t>1. Adams, R., Smart, P., Huff, A.S.: Shades of grey: guidelines for working with the
grey literature in systematic reviews for management and organizational studies.
Other Change Management Strategy (Topic), POL (2017); Rainer, A., Williams, A.: using blog-like documents to investigate software practice:
benefits, challenges, and research directions. J. Softw. Evol. Process 31, e2197
(2019)</t>
  </si>
  <si>
    <t>Inclusion and diversity actions within software development</t>
  </si>
  <si>
    <t>S75</t>
  </si>
  <si>
    <t> European Conference on Software Process Improvement</t>
  </si>
  <si>
    <t>MLR</t>
  </si>
  <si>
    <t>Garousi2019</t>
  </si>
  <si>
    <t>Ireland, Turkey, Austria</t>
  </si>
  <si>
    <t>Dublin City University, Gazi University, the International Software Consulting Network; Lero, the Science Foundation Ireland Research Center for Software</t>
  </si>
  <si>
    <t>Approaches and challenges for green software engineering</t>
  </si>
  <si>
    <t>S76</t>
  </si>
  <si>
    <t>No reference</t>
  </si>
  <si>
    <t xml:space="preserve">Rapid review  </t>
  </si>
  <si>
    <t>Tools for measuring power efficiency of software</t>
  </si>
  <si>
    <t>Tools categorized for several types of software</t>
  </si>
  <si>
    <t>S77</t>
  </si>
  <si>
    <t>University of Technology Chemnitz</t>
  </si>
  <si>
    <t>No. the Sustainable App Development
Model (SADM)</t>
  </si>
  <si>
    <t>Users’ requirements for sustainability in apps</t>
  </si>
  <si>
    <t>S78</t>
  </si>
  <si>
    <t>Frontiers of Computer Science</t>
  </si>
  <si>
    <t>Literature review (SMS)</t>
  </si>
  <si>
    <t>only for snowballing: wohlin2014</t>
  </si>
  <si>
    <t>China</t>
  </si>
  <si>
    <t>Jinan University, Southern University of
Science and Technology, Hong Kong Polytechnic University</t>
  </si>
  <si>
    <t>Yes. Taxonomy of energy inefficiency diagnosis techniques for Android applications</t>
  </si>
  <si>
    <t>Energy debugging and optimization in Android applications</t>
  </si>
  <si>
    <t>S79</t>
  </si>
  <si>
    <t>CSIRO’s Data61, Deakin University, Monash University</t>
  </si>
  <si>
    <t>Energy concerns in software engineering</t>
  </si>
  <si>
    <t>S80</t>
  </si>
  <si>
    <t>International Workshop on Green and Sustainable Software</t>
  </si>
  <si>
    <t>Environment, Social, Economic, Technical</t>
  </si>
  <si>
    <t>Impact on sustainability of integrating artificial intelligence  into software development process</t>
  </si>
  <si>
    <t>min</t>
  </si>
  <si>
    <t>s54, s50, s47, s35, s27</t>
  </si>
  <si>
    <t>max</t>
  </si>
  <si>
    <t>s73, s58</t>
  </si>
  <si>
    <t>average</t>
  </si>
  <si>
    <t>median</t>
  </si>
  <si>
    <t>mediana reportada</t>
  </si>
  <si>
    <t>mediana</t>
  </si>
  <si>
    <t>max in 2024</t>
  </si>
  <si>
    <t>Sweden</t>
  </si>
  <si>
    <t>Panama</t>
  </si>
  <si>
    <t>Iraq</t>
  </si>
  <si>
    <t>Italy</t>
  </si>
  <si>
    <t>Belgium</t>
  </si>
  <si>
    <t>Colombia</t>
  </si>
  <si>
    <t>Ethiopia</t>
  </si>
  <si>
    <t>Serbia</t>
  </si>
  <si>
    <t>Croacia</t>
  </si>
  <si>
    <t>Venezuela</t>
  </si>
  <si>
    <t>id</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</si>
  <si>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</si>
  <si>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</si>
  <si>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</si>
  <si>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</si>
  <si>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</si>
  <si>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</si>
  <si>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</si>
  <si>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</si>
  <si>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</si>
  <si>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</si>
  <si>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</si>
  <si>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</si>
  <si>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</si>
  <si>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</si>
  <si>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</si>
  <si>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</si>
  <si>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</si>
  <si>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</si>
  <si>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</si>
  <si>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</si>
  <si>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</si>
  <si>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</si>
  <si>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</si>
  <si>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</si>
  <si>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</si>
  <si>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</si>
  <si>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</si>
  <si>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</si>
  <si>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</si>
  <si>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</si>
  <si>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</si>
  <si>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</si>
  <si>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</si>
  <si>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</si>
  <si>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</si>
  <si>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</si>
  <si>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</si>
  <si>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</si>
  <si>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</si>
  <si>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</si>
  <si>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</si>
  <si>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</si>
  <si>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</si>
  <si>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</si>
  <si>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</si>
  <si>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</si>
  <si>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</si>
  <si>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</si>
  <si>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</si>
  <si>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</si>
  <si>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</si>
  <si>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</si>
  <si>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</si>
  <si>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</si>
  <si>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</si>
  <si>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ABB Corporate Research</t>
  </si>
  <si>
    <t>Capital University of Science and Technology</t>
  </si>
  <si>
    <t>Faculty of Organisational Sciences, Belgrade</t>
  </si>
  <si>
    <t>Gandhara University</t>
  </si>
  <si>
    <t>Gothenburg University</t>
  </si>
  <si>
    <t>HASLab/INESC TEC, Porto</t>
  </si>
  <si>
    <t>Institute Ruder Boˇskovi´c</t>
  </si>
  <si>
    <t>Lappenranta Univ. of Techn.</t>
  </si>
  <si>
    <t>Mälardalen University</t>
  </si>
  <si>
    <t>National Institute of Technology Agartala</t>
  </si>
  <si>
    <t>National University of Malaysia</t>
  </si>
  <si>
    <t>National University of Modern Languages</t>
  </si>
  <si>
    <t>National University of Sciences and Technology</t>
  </si>
  <si>
    <t>NITK Surathkal</t>
  </si>
  <si>
    <t>NOVA LINCS, Costa de Caparica</t>
  </si>
  <si>
    <t>NOVA University of Lisbon</t>
  </si>
  <si>
    <t>Østfold University College</t>
  </si>
  <si>
    <t>Politecnico di Torino</t>
  </si>
  <si>
    <t>Rey Juan Carlos University</t>
  </si>
  <si>
    <t>RMIT University</t>
  </si>
  <si>
    <t>Stockholm University</t>
  </si>
  <si>
    <t>Technische Universität Dresden</t>
  </si>
  <si>
    <t>Technische Universität München</t>
  </si>
  <si>
    <t>Technological University of Panama</t>
  </si>
  <si>
    <t>The Open University, Milton Keynes</t>
  </si>
  <si>
    <t>Tsinghua University</t>
  </si>
  <si>
    <t>Universidad de Alcalá</t>
  </si>
  <si>
    <t>University of Castilla-La Mancha</t>
  </si>
  <si>
    <t>Universidad de Los Andes</t>
  </si>
  <si>
    <t>Universidad de Panamá</t>
  </si>
  <si>
    <t>Universidad de Sonora</t>
  </si>
  <si>
    <t>Universidad EAFIT</t>
  </si>
  <si>
    <t>Universidade do Vale do Itajaí</t>
  </si>
  <si>
    <t>Universidade Federal de Juiz de Fora</t>
  </si>
  <si>
    <t>Universidade Federal do Estado do Rio de Janeiro</t>
  </si>
  <si>
    <t>Universidade Federal Fluminense</t>
  </si>
  <si>
    <t>Universitat Politècnica de Catalunya</t>
  </si>
  <si>
    <t>Universiti Malaysia Terengganu</t>
  </si>
  <si>
    <t>Universiti of Kufa</t>
  </si>
  <si>
    <t>Universiti Putra Malaysia</t>
  </si>
  <si>
    <t>Universiti Teknologi Malaysia</t>
  </si>
  <si>
    <t>University of Alcala</t>
  </si>
  <si>
    <t>University of Antwerp</t>
  </si>
  <si>
    <t>University of California</t>
  </si>
  <si>
    <t>University of Malaga</t>
  </si>
  <si>
    <t>University of Malakand</t>
  </si>
  <si>
    <t>University of Oulu</t>
  </si>
  <si>
    <t>University of Pennsylvania</t>
  </si>
  <si>
    <t>University of Porto</t>
  </si>
  <si>
    <t>University of Sao Paulo</t>
  </si>
  <si>
    <t>University of Sharjah</t>
  </si>
  <si>
    <t>University of Swat</t>
  </si>
  <si>
    <t>University of Tartu</t>
  </si>
  <si>
    <t>SE Professional Practice</t>
  </si>
  <si>
    <t>Information Sciences</t>
  </si>
  <si>
    <t>International Conference on Communications, Computing, Cybersecurity, and Informatics (CCCI)</t>
  </si>
  <si>
    <t>International Conference on Product-Focused Software Process Improvement</t>
  </si>
  <si>
    <t>European Conference on Software Process Improvement</t>
  </si>
  <si>
    <t>Venue Type</t>
  </si>
  <si>
    <t>International Conference on Evaluation of Novel Software Approaches to Software Engineering (ENASE)</t>
  </si>
  <si>
    <t>International Conference on Mobile Software Engineering and Systems</t>
  </si>
  <si>
    <t>International Workshop on Requirements Engineering for Sustainable Systems, RE4SuSy 2014</t>
  </si>
  <si>
    <t>July 31, 2024.</t>
  </si>
  <si>
    <t>qty</t>
  </si>
  <si>
    <t>63 valores únicos</t>
  </si>
  <si>
    <t>17 duplicados eliminados</t>
  </si>
  <si>
    <t>s56</t>
  </si>
  <si>
    <t>s57</t>
  </si>
  <si>
    <t>s58</t>
  </si>
  <si>
    <t>South Korea</t>
  </si>
  <si>
    <t>s59</t>
  </si>
  <si>
    <t>s60</t>
  </si>
  <si>
    <t>s61</t>
  </si>
  <si>
    <t>s62</t>
  </si>
  <si>
    <t>s63</t>
  </si>
  <si>
    <t>s64</t>
  </si>
  <si>
    <t>s65</t>
  </si>
  <si>
    <t xml:space="preserve">Montenegro </t>
  </si>
  <si>
    <t>s66</t>
  </si>
  <si>
    <t>s67</t>
  </si>
  <si>
    <t>s68</t>
  </si>
  <si>
    <t>Switzerland</t>
  </si>
  <si>
    <t>s69</t>
  </si>
  <si>
    <t>s70</t>
  </si>
  <si>
    <t>s71</t>
  </si>
  <si>
    <t>United States</t>
  </si>
  <si>
    <t>s72</t>
  </si>
  <si>
    <t>s73</t>
  </si>
  <si>
    <t>Finland</t>
  </si>
  <si>
    <t>s74</t>
  </si>
  <si>
    <t>s75</t>
  </si>
  <si>
    <t>Turkey</t>
  </si>
  <si>
    <t>s76</t>
  </si>
  <si>
    <t>s77</t>
  </si>
  <si>
    <t>s78</t>
  </si>
  <si>
    <t>s79</t>
  </si>
  <si>
    <t>s80</t>
  </si>
  <si>
    <t>43 paises únicos</t>
  </si>
  <si>
    <t>Affiliation</t>
  </si>
  <si>
    <t>Aalto University</t>
  </si>
  <si>
    <t>Chalmers University of Technology</t>
  </si>
  <si>
    <t>CSIRO’s Data61</t>
  </si>
  <si>
    <t>Deakin University</t>
  </si>
  <si>
    <t>Dublin City University</t>
  </si>
  <si>
    <t>Empresa de Tecnologia da Informação da Previdência Social Brasília</t>
  </si>
  <si>
    <t>Ericsson</t>
  </si>
  <si>
    <t>Federal University of Ceará</t>
  </si>
  <si>
    <t>Federal University of Piauí</t>
  </si>
  <si>
    <t>FHNW</t>
  </si>
  <si>
    <t>Foundation University</t>
  </si>
  <si>
    <t>Gazi University</t>
  </si>
  <si>
    <t>Hong Kong Polytechnic University</t>
  </si>
  <si>
    <t>Institut Teknologi PLN</t>
  </si>
  <si>
    <t>Jinan University</t>
  </si>
  <si>
    <t>Johannes Kepler University</t>
  </si>
  <si>
    <t xml:space="preserve">Johannes Kepler University Linz </t>
  </si>
  <si>
    <t>Konkuk University</t>
  </si>
  <si>
    <t>Kookmin University</t>
  </si>
  <si>
    <t>KTH Royal Institute of Technology</t>
  </si>
  <si>
    <t>Lappeenranta-Lahti University of Technology</t>
  </si>
  <si>
    <t>Lero, the Science Foundation Ireland Research Center for Software</t>
  </si>
  <si>
    <t>Linkoping University</t>
  </si>
  <si>
    <t>Malardalen University</t>
  </si>
  <si>
    <t>Monash University</t>
  </si>
  <si>
    <t>Roegen Centre for Sustainability</t>
  </si>
  <si>
    <t>Southern University of Science and Technology</t>
  </si>
  <si>
    <t>Technical University of Eindhoven</t>
  </si>
  <si>
    <t>Technische Universitat Berlin</t>
  </si>
  <si>
    <t>the International Software Consulting Network</t>
  </si>
  <si>
    <t>Trinity College Dublin</t>
  </si>
  <si>
    <t>Universidade Federal de Pernambuco</t>
  </si>
  <si>
    <t>Università degli Studi di Firenze</t>
  </si>
  <si>
    <t>Universitas Indraprasta PGRI</t>
  </si>
  <si>
    <t>University Galway</t>
  </si>
  <si>
    <t>University of Applied Sciences Upper Austria</t>
  </si>
  <si>
    <t>University of Cologne</t>
  </si>
  <si>
    <t>University of Haripur</t>
  </si>
  <si>
    <t xml:space="preserve">University of Hawaii </t>
  </si>
  <si>
    <t>University of Huddersfield</t>
  </si>
  <si>
    <t>University of Innsbruck</t>
  </si>
  <si>
    <t>University of Wuhan</t>
  </si>
  <si>
    <t>University of Zurich</t>
  </si>
  <si>
    <t>Western Norway University of Applied Sciences</t>
  </si>
  <si>
    <t>112 unique values</t>
  </si>
  <si>
    <t>9 unique values</t>
  </si>
  <si>
    <t>SE areas</t>
  </si>
  <si>
    <t>Conference (+conference +symposium + workshop)</t>
  </si>
  <si>
    <t>Authors in SRs</t>
  </si>
  <si>
    <t>Publication by year</t>
  </si>
  <si>
    <t>Environment, Social, Economic, Technical (Lago2015)</t>
  </si>
  <si>
    <t>Individual, Social, Technical, Environment, Economic</t>
  </si>
  <si>
    <t>Environment, Social, Economic</t>
  </si>
  <si>
    <t>Number of Primary Papers</t>
  </si>
  <si>
    <t>Number of Empirical Papers</t>
  </si>
  <si>
    <t>Number of Industrial Papers</t>
  </si>
  <si>
    <t>Year coverage</t>
  </si>
  <si>
    <t>2003-2017</t>
  </si>
  <si>
    <t>2009 –2014</t>
  </si>
  <si>
    <t>2017-2019</t>
  </si>
  <si>
    <t>2002-2016</t>
  </si>
  <si>
    <t>2004-2015</t>
  </si>
  <si>
    <t>2003-2012</t>
  </si>
  <si>
    <t>2006-2012</t>
  </si>
  <si>
    <t>2014-2018</t>
  </si>
  <si>
    <t>2010-2018</t>
  </si>
  <si>
    <t>2011-2019</t>
  </si>
  <si>
    <t>1995-2020</t>
  </si>
  <si>
    <t>2014-2019</t>
  </si>
  <si>
    <t>2009-2019</t>
  </si>
  <si>
    <t>2000-2015</t>
  </si>
  <si>
    <t>2001-2015</t>
  </si>
  <si>
    <t>2009-2015</t>
  </si>
  <si>
    <t>2006-2016</t>
  </si>
  <si>
    <t>2011-2020</t>
  </si>
  <si>
    <t>2003-2016</t>
  </si>
  <si>
    <t>2009-2016</t>
  </si>
  <si>
    <t>2015-2016</t>
  </si>
  <si>
    <t>Industry 3; industry &amp; academia: 12</t>
  </si>
  <si>
    <t>2010-2016</t>
  </si>
  <si>
    <t>2011-2015</t>
  </si>
  <si>
    <t>2009-2013</t>
  </si>
  <si>
    <t>2008-2014</t>
  </si>
  <si>
    <t>2008-2012</t>
  </si>
  <si>
    <t>1989-2013</t>
  </si>
  <si>
    <t>2012-2021</t>
  </si>
  <si>
    <t>2002-2020</t>
  </si>
  <si>
    <t>Unclear</t>
  </si>
  <si>
    <t>2005-2017</t>
  </si>
  <si>
    <t>2001-2020</t>
  </si>
  <si>
    <t>2010-2015</t>
  </si>
  <si>
    <t>2003-2021</t>
  </si>
  <si>
    <t>2013-2020</t>
  </si>
  <si>
    <t>2010-2021</t>
  </si>
  <si>
    <t>2001-2012</t>
  </si>
  <si>
    <t>1999-2013</t>
  </si>
  <si>
    <t>29 (29 in real world or open source app)</t>
  </si>
  <si>
    <t>2012-2017</t>
  </si>
  <si>
    <t>2014-2020</t>
  </si>
  <si>
    <t>2014-2017</t>
  </si>
  <si>
    <t>2013-2022</t>
  </si>
  <si>
    <t>2020-2023</t>
  </si>
  <si>
    <t>2004-2022</t>
  </si>
  <si>
    <t>2011-2021</t>
  </si>
  <si>
    <t>2010-2023</t>
  </si>
  <si>
    <t>2010-2020</t>
  </si>
  <si>
    <t>2019-2023</t>
  </si>
  <si>
    <t>2019-203</t>
  </si>
  <si>
    <t>2018-2022</t>
  </si>
  <si>
    <t>1999-2020</t>
  </si>
  <si>
    <t>2000-2022</t>
  </si>
  <si>
    <t>en empíricos, incluye SRs</t>
  </si>
  <si>
    <t>2006-2019</t>
  </si>
  <si>
    <t>2005-2016</t>
  </si>
  <si>
    <t>2012-2022</t>
  </si>
  <si>
    <t>2002-2021</t>
  </si>
  <si>
    <t>2022-2023</t>
  </si>
  <si>
    <t>1999-2022</t>
  </si>
  <si>
    <t>2014-2021</t>
  </si>
  <si>
    <t>1999-2021</t>
  </si>
  <si>
    <t>2010-2022</t>
  </si>
  <si>
    <t>s57-3</t>
  </si>
  <si>
    <t>s69-243</t>
  </si>
  <si>
    <t>avg</t>
  </si>
  <si>
    <t>Selection criteria</t>
  </si>
  <si>
    <t>Searching</t>
  </si>
  <si>
    <t>Synthesis</t>
  </si>
  <si>
    <t>Q. Assessment</t>
  </si>
  <si>
    <t>Description</t>
  </si>
  <si>
    <t>Sum</t>
  </si>
  <si>
    <t>category</t>
  </si>
  <si>
    <t>list of pp</t>
  </si>
  <si>
    <t>industrial settings</t>
  </si>
  <si>
    <t>Ven-ue</t>
  </si>
  <si>
    <t>Outcomes</t>
  </si>
  <si>
    <t>m</t>
  </si>
  <si>
    <t>S</t>
  </si>
  <si>
    <t>No</t>
  </si>
  <si>
    <t>l</t>
  </si>
  <si>
    <t>C</t>
  </si>
  <si>
    <t>h</t>
  </si>
  <si>
    <t>W</t>
  </si>
  <si>
    <t>J</t>
  </si>
  <si>
    <t>P</t>
  </si>
  <si>
    <t>T</t>
  </si>
  <si>
    <t>B</t>
  </si>
  <si>
    <t>Yes. 4 pp in health, oss, and energy.</t>
  </si>
  <si>
    <t>Inferred</t>
  </si>
  <si>
    <t>Yes TI companies</t>
  </si>
  <si>
    <t>N</t>
  </si>
  <si>
    <t>Label</t>
  </si>
  <si>
    <t>Selection</t>
  </si>
  <si>
    <t>Quality</t>
  </si>
  <si>
    <t>low</t>
  </si>
  <si>
    <t>medium</t>
  </si>
  <si>
    <t>high</t>
  </si>
  <si>
    <t>countr</t>
  </si>
  <si>
    <t>prom</t>
  </si>
  <si>
    <t>C-S</t>
  </si>
  <si>
    <t>c-W</t>
  </si>
  <si>
    <t>Incomplete reference (title, year) of 75 records</t>
  </si>
  <si>
    <t>Yes. In link, file downloaded, list 58 pp</t>
  </si>
  <si>
    <t>Incomplete reference (title, year) of 74 records</t>
  </si>
  <si>
    <t>Incomplete. Partial reference (authors, year) in tables within the paper.</t>
  </si>
  <si>
    <t>Incomplete. Appendix list of pp (authors, year, title)</t>
  </si>
  <si>
    <t>Incomplete (id, title)</t>
  </si>
  <si>
    <t>Incomplete (18 in table 2)</t>
  </si>
  <si>
    <t>Incomplete</t>
  </si>
  <si>
    <t>Mean Quality Score</t>
  </si>
  <si>
    <t>Quality levels</t>
  </si>
  <si>
    <t>Quality level by type of SR</t>
  </si>
  <si>
    <t>Quality assessment in SMS</t>
  </si>
  <si>
    <t>Quality assessment in SLR</t>
  </si>
  <si>
    <t>Approach</t>
  </si>
  <si>
    <t>SE view</t>
  </si>
  <si>
    <t>SE area</t>
  </si>
  <si>
    <t>SE domain</t>
  </si>
  <si>
    <t>Practices related to EC</t>
  </si>
  <si>
    <t>GSD</t>
  </si>
  <si>
    <t>Critical success factors</t>
  </si>
  <si>
    <t>Metrics for green software</t>
  </si>
  <si>
    <t>Green practices</t>
  </si>
  <si>
    <t>Specific</t>
  </si>
  <si>
    <t>energy efficiency of functionalities. Conflict requirements</t>
  </si>
  <si>
    <t>social factors not considered in SDP</t>
  </si>
  <si>
    <t>challenges of individuals and mitigation strategies</t>
  </si>
  <si>
    <t>EE for software architecture</t>
  </si>
  <si>
    <t>EE Sorting algorithms</t>
  </si>
  <si>
    <t>agile practices for each critical success factor for green software</t>
  </si>
  <si>
    <t>success factors for vendors</t>
  </si>
  <si>
    <t>risk factors for vendors</t>
  </si>
  <si>
    <t>mobile energy management systems</t>
  </si>
  <si>
    <t>EE energy consumption by components battery life</t>
  </si>
  <si>
    <t>energy management systems in industry</t>
  </si>
  <si>
    <t>Few research work</t>
  </si>
  <si>
    <t>mobile systems</t>
  </si>
  <si>
    <t xml:space="preserve">EE . Energy consumptoin patterns. Taxonomy identifies approaches. </t>
  </si>
  <si>
    <t xml:space="preserve">metrics </t>
  </si>
  <si>
    <t>EE - metrics for Energy consumption, performance, environmental</t>
  </si>
  <si>
    <t>persuasive principles</t>
  </si>
  <si>
    <t>type of components for persuasive systems</t>
  </si>
  <si>
    <t>risk factors for vendors using agile methods</t>
  </si>
  <si>
    <t>cloud sysems</t>
  </si>
  <si>
    <t>EE of energy monitoring, self-adaptation, and cloud federation. Identify techniques ans components</t>
  </si>
  <si>
    <t>Indicators for social sustainability classified in categories</t>
  </si>
  <si>
    <t>Detailed</t>
  </si>
  <si>
    <t>architecture</t>
  </si>
  <si>
    <t>scneario-based methods and detailed metrics for assessing architecture. No specific details about the effectiveness of each approach.</t>
  </si>
  <si>
    <t>construction</t>
  </si>
  <si>
    <t>EE comparison two programming languages</t>
  </si>
  <si>
    <t>requirements</t>
  </si>
  <si>
    <t>elearning systems</t>
  </si>
  <si>
    <t>Detailed description of meta-requirements proposed. No assessment as regards effectiveness</t>
  </si>
  <si>
    <t>buildings</t>
  </si>
  <si>
    <t>EE - identify FR and NFRs from pp. No discussion about effectiveness.</t>
  </si>
  <si>
    <t>Identify green software (topics, and metrics both technical and environmental) no effectiveness evaluation</t>
  </si>
  <si>
    <t>principles both artefacts and qa. Includes security and availability as design principles. No details of effectiveness evaluation</t>
  </si>
  <si>
    <t>Definition of sustainability and its dimensions</t>
  </si>
  <si>
    <t>software quality</t>
  </si>
  <si>
    <t>identify green software metrics and technical ones. Define main categories and assign to dimensions. Include components measured. No effectivenss</t>
  </si>
  <si>
    <t>EE - identify papers considering it as a motivator. It includes other motivators</t>
  </si>
  <si>
    <t>mobile</t>
  </si>
  <si>
    <t>EE- Provide description for each contribution. Some includes improvements. However, there is not a summary of contributions.</t>
  </si>
  <si>
    <t>Describe main topics in selected papers</t>
  </si>
  <si>
    <t>energy bugs</t>
  </si>
  <si>
    <t>Description of main energy bugs studies (wakelock) . that multiple ongoing studies are
still facing a number of challenges to propose the approaches
that are fully aware of automated detection of energy bugs in
Android apps</t>
  </si>
  <si>
    <t>programming languages</t>
  </si>
  <si>
    <t>EE - energy consumption in mobile comparing languages</t>
  </si>
  <si>
    <t>social sustainability</t>
  </si>
  <si>
    <t>Provide synthesis. Model of social goals</t>
  </si>
  <si>
    <t>identify general green approaches for integrate into RUP</t>
  </si>
  <si>
    <t>software process</t>
  </si>
  <si>
    <t>microservices</t>
  </si>
  <si>
    <t>identify metrics for performance, elasticity, relaibility, sustainability, and availability. No information of effectiveness</t>
  </si>
  <si>
    <t>tactics</t>
  </si>
  <si>
    <t>EE -tactics for optimzing energy efficiency, but there is not information about effectiveness.</t>
  </si>
  <si>
    <t>EE - description of techniques for estimating EE. Sufficient detail, but there is not comparison of methods or assessing its effectiveness. No in RQ</t>
  </si>
  <si>
    <t>Several QR identified: compatibility, context coverage, efficiency (energy , cost), maintainability, performance) No description of effectiveness</t>
  </si>
  <si>
    <t>crowd sourcing</t>
  </si>
  <si>
    <t>Severa factors classified by dimensions</t>
  </si>
  <si>
    <t>Classification of papers by SE stages</t>
  </si>
  <si>
    <t>evaluation methods</t>
  </si>
  <si>
    <t>Classification of attributes measures. However, few support for findings.  is possible for a QA to positively or
negatively affect a certain sustainability dimension as demonstrated
by Condori-Fernandez et al. [4]. Hence, more research
is needed on the impact and trade-off analysis for sustainability
assessment in SA, which is missing in the reviewed studies.</t>
  </si>
  <si>
    <t>specific</t>
  </si>
  <si>
    <t>EE - classification of techniques for improving EE considering resources studied</t>
  </si>
  <si>
    <t>EE - classification of tactics</t>
  </si>
  <si>
    <t>EE - description of techniques for saving energy. Discusses settings for measuring. In some cases conssiders effectiveness.</t>
  </si>
  <si>
    <t>education</t>
  </si>
  <si>
    <t>Provide models for analyzing papers and improve teaching.</t>
  </si>
  <si>
    <t>apps</t>
  </si>
  <si>
    <t>model of risks for developing apps.</t>
  </si>
  <si>
    <t>ia</t>
  </si>
  <si>
    <t>classification as regards stage, some concerns of ia in SE. No details of effectiveness</t>
  </si>
  <si>
    <t>SR quality by venue</t>
  </si>
  <si>
    <t>This list of papers correspond to SLRs. We verify whether a study includes outcomes and effectiveness measures.</t>
  </si>
  <si>
    <t xml:space="preserve">Welter, M., Benitti, F. B. V., &amp; Thiry, M. (2014, September). Green metrics to software development organizations: A systematic mapping. In 2014 XL Latin American Computing Conference (CLEI) (pp. 1-7). IEEE. </t>
  </si>
  <si>
    <t>Pijnacker, B., van der Zwaag, J., &amp; Pasveer, J. (2023). Tools for Measuring and Monitoring the Energy Efficiency of Software Systems: A Rapid Review. University of Groningen.</t>
  </si>
  <si>
    <t>Effenberger, F., &amp; Hilbert, A. (2018). A literature review on energy information system software development: Research gaps and questions in industrial manufacturing. In In MKWI 2018-Multikonferenz Wirtschaftsinformatik. (pp. 905-911).</t>
  </si>
  <si>
    <t>Al Nidawi, H. S. A., Wei, K. T., Dawood, K. A., &amp; Khaleel, A. (2017). Energy consumption patterns of mobile applications in android platform: a systematic literature review. Journal of Theoretical &amp; Applied Information Technology, 95(24), 6776-6787.</t>
  </si>
  <si>
    <t>Abdullah, R., Abdullah, S., Din, J., &amp; Tee, M. (2015). A systematic literature review of green software development in collaborative knowledge management environment. International Journal of Advanced Computer Technology (IJACT), 4(1), 63-80</t>
  </si>
  <si>
    <t>Barisic, A., Cunha, J., Ruchkin, I., Moreira, A., Araújo, J., Challenger, M., Savić, D., &amp; Amaral, V. (2022). Modelling Sustainability in Cyber-Physical Systems: A Systematic Mapping Study. https://hal.science/hal-03616678</t>
  </si>
  <si>
    <t>Raisian, K., Yahaya, J., &amp; Deraman, A. (2016). Current challenges and conceptual model of green and sustainable software engineering. Journal of Theoretical &amp; Applied Information Technology, 94(2), 428-443.</t>
  </si>
  <si>
    <t>Bozzelli, P., Gu, Q., &amp; Lago, P. (2013). A systematic literature review on green software metrics, VU University Amsterdam.</t>
  </si>
  <si>
    <t>Khan, R. U., Khan, S. U., Khan, R. A., &amp; Ali, S. (2015). Motivators in Green IT-outsourcing from Vendors Perspective: A Systematic Literature Review, Proceedings of Pakistan Academy of Sciences Journal, 52(4), 345-360.</t>
  </si>
  <si>
    <t>Degu, A. (2019). Android app memory and energy performance: Systematic literature review. IOSR J. of Comp. Eng., (21)3, 20-32. DOI: 10.9790/0661-2103052032.</t>
  </si>
  <si>
    <t>R. Ahmad, F. Baharom, and A. Hussain. A systematic literature review on sustainability studies in software engineering. In Knowledge Management International Conference (KMICe), Langkawi, Malaysia, 2014, (pp. 1-6).</t>
  </si>
  <si>
    <r>
      <t>Shahab, A., Naseer, A., Zafar, M. N., &amp; Nadeem, A. (2021, December). Detection of Energy Bugs in Android Applications: A Systematic Literature Review. In </t>
    </r>
    <r>
      <rPr>
        <i/>
        <sz val="10"/>
        <color rgb="FF222222"/>
        <rFont val="Aptos Narrow"/>
        <family val="2"/>
        <scheme val="minor"/>
      </rPr>
      <t>2021 International Conference on Frontiers of Information Technology (FIT)</t>
    </r>
    <r>
      <rPr>
        <sz val="10"/>
        <color rgb="FF222222"/>
        <rFont val="Aptos Narrow"/>
        <family val="2"/>
        <scheme val="minor"/>
      </rPr>
      <t> (pp. 7-12). IEEE.</t>
    </r>
  </si>
  <si>
    <r>
      <t>Freed, M., Bielinska, S., Buckley, C., Coptu, A., Yilmaz, M., Messnarz, R., &amp; Clarke, P. M. (2023, August). An Investigation of Green Software Engineering. In </t>
    </r>
    <r>
      <rPr>
        <i/>
        <sz val="10"/>
        <color rgb="FF222222"/>
        <rFont val="Aptos Narrow"/>
        <family val="2"/>
        <scheme val="minor"/>
      </rPr>
      <t>European Conference on Software Process Improvement</t>
    </r>
    <r>
      <rPr>
        <sz val="10"/>
        <color rgb="FF222222"/>
        <rFont val="Aptos Narrow"/>
        <family val="2"/>
        <scheme val="minor"/>
      </rPr>
      <t> (pp. 124-137). Cham: Springer Nature Switzerland.</t>
    </r>
  </si>
  <si>
    <r>
      <t>Hunger, T., Arnold, M., &amp; Pestinger, R. (2023). Risks and requirements in sustainable app development—A review. </t>
    </r>
    <r>
      <rPr>
        <i/>
        <sz val="10"/>
        <color rgb="FF222222"/>
        <rFont val="Aptos Narrow"/>
        <family val="2"/>
        <scheme val="minor"/>
      </rPr>
      <t>Sustainability</t>
    </r>
    <r>
      <rPr>
        <sz val="10"/>
        <color rgb="FF222222"/>
        <rFont val="Aptos Narrow"/>
        <family val="2"/>
        <scheme val="minor"/>
      </rPr>
      <t>, </t>
    </r>
    <r>
      <rPr>
        <i/>
        <sz val="10"/>
        <color rgb="FF222222"/>
        <rFont val="Aptos Narrow"/>
        <family val="2"/>
        <scheme val="minor"/>
      </rPr>
      <t>15</t>
    </r>
    <r>
      <rPr>
        <sz val="10"/>
        <color rgb="FF222222"/>
        <rFont val="Aptos Narrow"/>
        <family val="2"/>
        <scheme val="minor"/>
      </rPr>
      <t>(8), 7018.</t>
    </r>
  </si>
  <si>
    <r>
      <t>Sun, Y., Fang, J., Chen, Y., Liu, Y., Chen, Z., Guo, S., Chen, X. &amp; Tan, Z. (2023). Energy inefficiency diagnosis for Android applications: a literature review. </t>
    </r>
    <r>
      <rPr>
        <i/>
        <sz val="10"/>
        <color rgb="FF222222"/>
        <rFont val="Aptos Narrow"/>
        <family val="2"/>
        <scheme val="minor"/>
      </rPr>
      <t>Frontiers of Computer Science</t>
    </r>
    <r>
      <rPr>
        <sz val="10"/>
        <color rgb="FF222222"/>
        <rFont val="Aptos Narrow"/>
        <family val="2"/>
        <scheme val="minor"/>
      </rPr>
      <t>, </t>
    </r>
    <r>
      <rPr>
        <i/>
        <sz val="10"/>
        <color rgb="FF222222"/>
        <rFont val="Aptos Narrow"/>
        <family val="2"/>
        <scheme val="minor"/>
      </rPr>
      <t>17</t>
    </r>
    <r>
      <rPr>
        <sz val="10"/>
        <color rgb="FF222222"/>
        <rFont val="Aptos Narrow"/>
        <family val="2"/>
        <scheme val="minor"/>
      </rPr>
      <t>(1),  (pp. 1-16). 171201</t>
    </r>
  </si>
  <si>
    <r>
      <t>Lee, S. U., Fernando, N., Lee, K., &amp; Schneider, J. G. (2024). A survey of energy concerns for software engineering. </t>
    </r>
    <r>
      <rPr>
        <i/>
        <sz val="10"/>
        <color rgb="FF222222"/>
        <rFont val="Aptos Narrow"/>
        <family val="2"/>
        <scheme val="minor"/>
      </rPr>
      <t>Journal of Systems and Software</t>
    </r>
    <r>
      <rPr>
        <sz val="10"/>
        <color rgb="FF222222"/>
        <rFont val="Aptos Narrow"/>
        <family val="2"/>
        <scheme val="minor"/>
      </rPr>
      <t>, </t>
    </r>
    <r>
      <rPr>
        <i/>
        <sz val="10"/>
        <color rgb="FF222222"/>
        <rFont val="Aptos Narrow"/>
        <family val="2"/>
        <scheme val="minor"/>
      </rPr>
      <t>210</t>
    </r>
    <r>
      <rPr>
        <sz val="10"/>
        <color rgb="FF222222"/>
        <rFont val="Aptos Narrow"/>
        <family val="2"/>
        <scheme val="minor"/>
      </rPr>
      <t>, 111944.</t>
    </r>
  </si>
  <si>
    <r>
      <t>Trinh, E., Funke, M., Lago, P., &amp; Bogner, J. (2024, April). Sustainability Integration of Artificial Intelligence into the Software Development Life Cycle. In </t>
    </r>
    <r>
      <rPr>
        <i/>
        <sz val="10"/>
        <color rgb="FF222222"/>
        <rFont val="Aptos Narrow"/>
        <family val="2"/>
        <scheme val="minor"/>
      </rPr>
      <t>8th International Workshop on Green and Sustainable Software (GREENS’24)</t>
    </r>
    <r>
      <rPr>
        <sz val="10"/>
        <color rgb="FF222222"/>
        <rFont val="Aptos Narrow"/>
        <family val="2"/>
        <scheme val="minor"/>
      </rPr>
      <t>. Pp. 1-8.</t>
    </r>
  </si>
  <si>
    <t>Araújo, G., Barbosa, V., Lima, L. N., Sabino, A., Brito, C., Fé, I., Rego, P., Choi, E., Min, D., Nguyen, T. A., &amp; Silva, F. A. (2024). Energy consumption in microservices architectures: a systematic literature review. IEEE Access. 12, pp. 186710-186729, 2024, doi: 10.1109/ACCESS.2024.3389064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</si>
</sst>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b/>
      <sz val="11"/>
      <color theme="1"/>
      <name val="Aptos Narrow"/>
      <family val="2"/>
      <scheme val="minor"/>
    </font>
    <font>
      <sz val="9"/>
      <color theme="1"/>
      <name val="Aptos Narrow"/>
      <family val="2"/>
      <scheme val="minor"/>
    </font>
    <font>
      <sz val="10"/>
      <color theme="1"/>
      <name val="Aptos Narrow"/>
      <family val="2"/>
      <scheme val="minor"/>
    </font>
    <font>
      <sz val="10"/>
      <color rgb="FF000000"/>
      <name val="Times New Roman"/>
      <family val="1"/>
    </font>
    <font>
      <sz val="8"/>
      <color theme="1"/>
      <name val="Aptos Narrow"/>
      <family val="2"/>
      <scheme val="minor"/>
    </font>
    <font>
      <b/>
      <sz val="9"/>
      <color theme="1"/>
      <name val="Aptos Narrow"/>
      <family val="2"/>
      <scheme val="minor"/>
    </font>
    <font>
      <sz val="9"/>
      <color rgb="FF000000"/>
      <name val="Times New Roman"/>
      <family val="1"/>
    </font>
    <font>
      <b/>
      <sz val="9"/>
      <color rgb="FF000000"/>
      <name val="Times New Roman"/>
      <family val="1"/>
    </font>
    <font>
      <sz val="9"/>
      <color rgb="FF222222"/>
      <name val="Aptos Narrow"/>
      <family val="2"/>
      <scheme val="minor"/>
    </font>
    <font>
      <sz val="9"/>
      <color rgb="FF000000"/>
      <name val="AdvOTab62ddd1"/>
    </font>
    <font>
      <sz val="10"/>
      <color rgb="FF000000"/>
      <name val="LinLibertineT"/>
    </font>
    <font>
      <sz val="8"/>
      <color theme="1"/>
      <name val="Linux libertine"/>
    </font>
    <font>
      <b/>
      <sz val="16"/>
      <color theme="1"/>
      <name val="Aptos Narrow"/>
      <family val="2"/>
      <scheme val="minor"/>
    </font>
    <font>
      <b/>
      <sz val="14"/>
      <color theme="1"/>
      <name val="Aptos Narrow"/>
      <family val="2"/>
      <scheme val="minor"/>
    </font>
    <font>
      <b/>
      <sz val="18"/>
      <color theme="1"/>
      <name val="Aptos Narrow"/>
      <family val="2"/>
      <scheme val="minor"/>
    </font>
    <font>
      <b/>
      <sz val="9"/>
      <color rgb="FF000000"/>
      <name val="AdvOTab62ddd1"/>
    </font>
    <font>
      <sz val="8"/>
      <name val="Aptos Narrow"/>
      <family val="2"/>
      <scheme val="minor"/>
    </font>
    <font>
      <sz val="8"/>
      <color theme="1"/>
      <name val="Linux Libertine O"/>
    </font>
    <font>
      <sz val="10"/>
      <color rgb="FF222222"/>
      <name val="Aptos Narrow"/>
      <family val="2"/>
      <scheme val="minor"/>
    </font>
    <font>
      <i/>
      <sz val="10"/>
      <color rgb="FF222222"/>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theme="9"/>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applyAlignment="1">
      <alignment wrapText="1"/>
    </xf>
    <xf numFmtId="0" fontId="0" fillId="2" borderId="0" xfId="0" applyFill="1"/>
    <xf numFmtId="0" fontId="7" fillId="0" borderId="0" xfId="0" applyFont="1"/>
    <xf numFmtId="0" fontId="3" fillId="0" borderId="0" xfId="0" applyFont="1" applyAlignment="1">
      <alignment vertical="center"/>
    </xf>
    <xf numFmtId="0" fontId="10" fillId="0" borderId="0" xfId="0" applyFont="1"/>
    <xf numFmtId="0" fontId="9" fillId="0" borderId="0" xfId="0" applyFont="1" applyAlignment="1">
      <alignment vertical="center" wrapText="1"/>
    </xf>
    <xf numFmtId="0" fontId="7" fillId="0" borderId="0" xfId="0" applyFont="1" applyAlignment="1">
      <alignment vertical="center"/>
    </xf>
    <xf numFmtId="0" fontId="11" fillId="0" borderId="0" xfId="0" applyFont="1"/>
    <xf numFmtId="0" fontId="10" fillId="0" borderId="0" xfId="0" applyFont="1" applyAlignment="1">
      <alignment wrapText="1"/>
    </xf>
    <xf numFmtId="0" fontId="12" fillId="0" borderId="0" xfId="0" applyFont="1" applyAlignment="1">
      <alignment horizontal="left" vertical="center" wrapText="1"/>
    </xf>
    <xf numFmtId="0" fontId="1" fillId="0" borderId="0" xfId="0" applyFont="1"/>
    <xf numFmtId="0" fontId="1" fillId="0" borderId="0" xfId="0" applyFont="1" applyAlignment="1">
      <alignment wrapText="1"/>
    </xf>
    <xf numFmtId="0" fontId="6" fillId="0" borderId="0" xfId="0" applyFont="1" applyAlignment="1">
      <alignment wrapText="1"/>
    </xf>
    <xf numFmtId="0" fontId="13" fillId="0" borderId="0" xfId="0" applyFont="1"/>
    <xf numFmtId="0" fontId="14" fillId="0" borderId="0" xfId="0" applyFont="1"/>
    <xf numFmtId="0" fontId="2" fillId="0" borderId="0" xfId="0" applyFont="1"/>
    <xf numFmtId="0" fontId="16" fillId="2" borderId="0" xfId="0" applyFont="1" applyFill="1"/>
    <xf numFmtId="0" fontId="1" fillId="2" borderId="0" xfId="0" applyFont="1" applyFill="1"/>
    <xf numFmtId="0" fontId="14" fillId="2" borderId="0" xfId="0" applyFont="1" applyFill="1"/>
    <xf numFmtId="0" fontId="0" fillId="3" borderId="0" xfId="0" applyFill="1"/>
    <xf numFmtId="0" fontId="1" fillId="3" borderId="0" xfId="0" applyFont="1" applyFill="1"/>
    <xf numFmtId="0" fontId="1" fillId="3" borderId="0" xfId="0" applyFont="1" applyFill="1" applyAlignment="1">
      <alignment wrapText="1"/>
    </xf>
    <xf numFmtId="0" fontId="18" fillId="0" borderId="3" xfId="0" applyFont="1" applyBorder="1" applyAlignment="1">
      <alignment vertical="center"/>
    </xf>
    <xf numFmtId="0" fontId="18" fillId="0" borderId="0" xfId="0" applyFont="1" applyAlignment="1">
      <alignment vertical="center"/>
    </xf>
    <xf numFmtId="0" fontId="18" fillId="0" borderId="3" xfId="0" applyFont="1" applyBorder="1" applyAlignment="1">
      <alignment horizontal="left" vertical="center"/>
    </xf>
    <xf numFmtId="0" fontId="18" fillId="0" borderId="0" xfId="0" applyFont="1" applyAlignment="1">
      <alignment horizontal="left" vertical="center"/>
    </xf>
    <xf numFmtId="0" fontId="2" fillId="0" borderId="0" xfId="0" applyFont="1" applyAlignment="1">
      <alignment horizontal="center" wrapText="1"/>
    </xf>
    <xf numFmtId="0" fontId="13" fillId="3" borderId="0" xfId="0" applyFont="1" applyFill="1"/>
    <xf numFmtId="0" fontId="15" fillId="3" borderId="0" xfId="0" applyFont="1" applyFill="1"/>
    <xf numFmtId="17" fontId="0" fillId="0" borderId="0" xfId="0" applyNumberFormat="1"/>
    <xf numFmtId="0" fontId="3" fillId="0" borderId="0" xfId="0" applyFont="1" applyAlignment="1">
      <alignment wrapText="1"/>
    </xf>
    <xf numFmtId="0" fontId="3" fillId="0" borderId="1" xfId="0" applyFont="1" applyBorder="1" applyAlignment="1">
      <alignment vertical="center" wrapText="1"/>
    </xf>
    <xf numFmtId="0" fontId="3" fillId="0" borderId="2" xfId="0" applyFont="1" applyBorder="1" applyAlignment="1">
      <alignment vertical="center" wrapText="1"/>
    </xf>
    <xf numFmtId="0" fontId="19" fillId="0" borderId="1" xfId="0" applyFont="1" applyBorder="1" applyAlignment="1">
      <alignment vertical="center" wrapText="1"/>
    </xf>
    <xf numFmtId="0" fontId="19" fillId="0" borderId="0" xfId="0" applyFont="1" applyAlignment="1">
      <alignment vertical="center" wrapText="1"/>
    </xf>
    <xf numFmtId="0" fontId="3" fillId="0" borderId="0" xfId="0" applyFont="1" applyAlignment="1">
      <alignment horizontal="left" vertical="center" wrapText="1"/>
    </xf>
  </cellXfs>
  <cellStyles count="1">
    <cellStyle name="Normal" xfId="0" builtinId="0"/>
  </cellStyles>
  <dxfs count="1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Systematic Reviews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numRef>
              <c:f>[1]PrimaryPapers80!$H$95:$H$108</c:f>
              <c:numCache>
                <c:formatCode>General</c:formatCode>
                <c:ptCount val="14"/>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numCache>
            </c:numRef>
          </c:cat>
          <c:val>
            <c:numRef>
              <c:f>[1]PrimaryPapers80!$I$95:$I$108</c:f>
              <c:numCache>
                <c:formatCode>General</c:formatCode>
                <c:ptCount val="14"/>
                <c:pt idx="0">
                  <c:v>1</c:v>
                </c:pt>
                <c:pt idx="1">
                  <c:v>1</c:v>
                </c:pt>
                <c:pt idx="2">
                  <c:v>2</c:v>
                </c:pt>
                <c:pt idx="3">
                  <c:v>4</c:v>
                </c:pt>
                <c:pt idx="4">
                  <c:v>3</c:v>
                </c:pt>
                <c:pt idx="5">
                  <c:v>6</c:v>
                </c:pt>
                <c:pt idx="6">
                  <c:v>8</c:v>
                </c:pt>
                <c:pt idx="7">
                  <c:v>7</c:v>
                </c:pt>
                <c:pt idx="8">
                  <c:v>5</c:v>
                </c:pt>
                <c:pt idx="9">
                  <c:v>6</c:v>
                </c:pt>
                <c:pt idx="10">
                  <c:v>9</c:v>
                </c:pt>
                <c:pt idx="11">
                  <c:v>5</c:v>
                </c:pt>
                <c:pt idx="12">
                  <c:v>11</c:v>
                </c:pt>
                <c:pt idx="13">
                  <c:v>12</c:v>
                </c:pt>
              </c:numCache>
            </c:numRef>
          </c:val>
          <c:extLst>
            <c:ext xmlns:c16="http://schemas.microsoft.com/office/drawing/2014/chart" uri="{C3380CC4-5D6E-409C-BE32-E72D297353CC}">
              <c16:uniqueId val="{00000000-A01C-4427-9230-C53A27A15F43}"/>
            </c:ext>
          </c:extLst>
        </c:ser>
        <c:dLbls>
          <c:showLegendKey val="0"/>
          <c:showVal val="0"/>
          <c:showCatName val="0"/>
          <c:showSerName val="0"/>
          <c:showPercent val="0"/>
          <c:showBubbleSize val="0"/>
        </c:dLbls>
        <c:gapWidth val="219"/>
        <c:overlap val="-27"/>
        <c:axId val="1544970335"/>
        <c:axId val="1544973247"/>
      </c:barChart>
      <c:catAx>
        <c:axId val="154497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44973247"/>
        <c:crosses val="autoZero"/>
        <c:auto val="1"/>
        <c:lblAlgn val="ctr"/>
        <c:lblOffset val="100"/>
        <c:noMultiLvlLbl val="0"/>
      </c:catAx>
      <c:valAx>
        <c:axId val="154497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4497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s-MX" sz="1000"/>
              <a:t>Software</a:t>
            </a:r>
            <a:r>
              <a:rPr lang="es-MX" sz="1000" baseline="0"/>
              <a:t> Engineering Areas</a:t>
            </a:r>
            <a:endParaRPr lang="es-MX"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spPr>
            <a:solidFill>
              <a:schemeClr val="accent1"/>
            </a:solidFill>
            <a:ln>
              <a:noFill/>
            </a:ln>
            <a:effectLst/>
          </c:spPr>
          <c:invertIfNegative val="0"/>
          <c:cat>
            <c:strRef>
              <c:f>dataSet80!$F$361:$F$369</c:f>
              <c:strCache>
                <c:ptCount val="9"/>
                <c:pt idx="0">
                  <c:v>General</c:v>
                </c:pt>
                <c:pt idx="1">
                  <c:v>Software Design</c:v>
                </c:pt>
                <c:pt idx="2">
                  <c:v>Software Quality</c:v>
                </c:pt>
                <c:pt idx="3">
                  <c:v>Software Process</c:v>
                </c:pt>
                <c:pt idx="4">
                  <c:v>SE Professional Practice</c:v>
                </c:pt>
                <c:pt idx="5">
                  <c:v>Software Requirements</c:v>
                </c:pt>
                <c:pt idx="6">
                  <c:v>Software Construction</c:v>
                </c:pt>
                <c:pt idx="7">
                  <c:v>Software Testing</c:v>
                </c:pt>
                <c:pt idx="8">
                  <c:v>Software Maintenance</c:v>
                </c:pt>
              </c:strCache>
            </c:strRef>
          </c:cat>
          <c:val>
            <c:numRef>
              <c:f>dataSet80!$K$361:$K$369</c:f>
              <c:numCache>
                <c:formatCode>General</c:formatCode>
                <c:ptCount val="9"/>
                <c:pt idx="0">
                  <c:v>22</c:v>
                </c:pt>
                <c:pt idx="1">
                  <c:v>17</c:v>
                </c:pt>
                <c:pt idx="2">
                  <c:v>10</c:v>
                </c:pt>
                <c:pt idx="3">
                  <c:v>9</c:v>
                </c:pt>
                <c:pt idx="4">
                  <c:v>7</c:v>
                </c:pt>
                <c:pt idx="5">
                  <c:v>6</c:v>
                </c:pt>
                <c:pt idx="6">
                  <c:v>5</c:v>
                </c:pt>
                <c:pt idx="7">
                  <c:v>3</c:v>
                </c:pt>
                <c:pt idx="8">
                  <c:v>1</c:v>
                </c:pt>
              </c:numCache>
            </c:numRef>
          </c:val>
          <c:extLst>
            <c:ext xmlns:c16="http://schemas.microsoft.com/office/drawing/2014/chart" uri="{C3380CC4-5D6E-409C-BE32-E72D297353CC}">
              <c16:uniqueId val="{00000000-B099-480B-916B-D0E017ED6E05}"/>
            </c:ext>
          </c:extLst>
        </c:ser>
        <c:dLbls>
          <c:showLegendKey val="0"/>
          <c:showVal val="0"/>
          <c:showCatName val="0"/>
          <c:showSerName val="0"/>
          <c:showPercent val="0"/>
          <c:showBubbleSize val="0"/>
        </c:dLbls>
        <c:gapWidth val="182"/>
        <c:axId val="1667703424"/>
        <c:axId val="1667705824"/>
      </c:barChart>
      <c:catAx>
        <c:axId val="16677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7705824"/>
        <c:crosses val="autoZero"/>
        <c:auto val="1"/>
        <c:lblAlgn val="ctr"/>
        <c:lblOffset val="100"/>
        <c:noMultiLvlLbl val="0"/>
      </c:catAx>
      <c:valAx>
        <c:axId val="1667705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770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s-MX" sz="1000"/>
              <a:t>Systematic Review</a:t>
            </a:r>
            <a:r>
              <a:rPr lang="es-MX" sz="1000" baseline="0"/>
              <a:t> Orientation</a:t>
            </a:r>
            <a:endParaRPr lang="es-MX"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spPr>
            <a:solidFill>
              <a:schemeClr val="accent1"/>
            </a:solidFill>
            <a:ln>
              <a:noFill/>
            </a:ln>
            <a:effectLst/>
          </c:spPr>
          <c:invertIfNegative val="0"/>
          <c:cat>
            <c:strRef>
              <c:f>dataSet80!$Q$158:$Q$162</c:f>
              <c:strCache>
                <c:ptCount val="5"/>
                <c:pt idx="0">
                  <c:v>Product</c:v>
                </c:pt>
                <c:pt idx="1">
                  <c:v>Process</c:v>
                </c:pt>
                <c:pt idx="2">
                  <c:v>Organization</c:v>
                </c:pt>
                <c:pt idx="3">
                  <c:v>Stakeholders</c:v>
                </c:pt>
                <c:pt idx="4">
                  <c:v>Product, Process</c:v>
                </c:pt>
              </c:strCache>
            </c:strRef>
          </c:cat>
          <c:val>
            <c:numRef>
              <c:f>dataSet80!$R$158:$R$162</c:f>
              <c:numCache>
                <c:formatCode>General</c:formatCode>
                <c:ptCount val="5"/>
                <c:pt idx="0">
                  <c:v>41</c:v>
                </c:pt>
                <c:pt idx="1">
                  <c:v>20</c:v>
                </c:pt>
                <c:pt idx="2">
                  <c:v>10</c:v>
                </c:pt>
                <c:pt idx="3">
                  <c:v>6</c:v>
                </c:pt>
                <c:pt idx="4">
                  <c:v>3</c:v>
                </c:pt>
              </c:numCache>
            </c:numRef>
          </c:val>
          <c:extLst>
            <c:ext xmlns:c16="http://schemas.microsoft.com/office/drawing/2014/chart" uri="{C3380CC4-5D6E-409C-BE32-E72D297353CC}">
              <c16:uniqueId val="{00000000-919E-43DE-8BB6-DE0914A4B85C}"/>
            </c:ext>
          </c:extLst>
        </c:ser>
        <c:dLbls>
          <c:showLegendKey val="0"/>
          <c:showVal val="0"/>
          <c:showCatName val="0"/>
          <c:showSerName val="0"/>
          <c:showPercent val="0"/>
          <c:showBubbleSize val="0"/>
        </c:dLbls>
        <c:gapWidth val="182"/>
        <c:axId val="2043475568"/>
        <c:axId val="2043476048"/>
      </c:barChart>
      <c:catAx>
        <c:axId val="2043475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Orientation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43476048"/>
        <c:crosses val="autoZero"/>
        <c:auto val="1"/>
        <c:lblAlgn val="ctr"/>
        <c:lblOffset val="100"/>
        <c:noMultiLvlLbl val="0"/>
      </c:catAx>
      <c:valAx>
        <c:axId val="2043476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4347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Software Engineering Areas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spPr>
            <a:solidFill>
              <a:schemeClr val="accent1"/>
            </a:solidFill>
            <a:ln>
              <a:noFill/>
            </a:ln>
            <a:effectLst/>
          </c:spPr>
          <c:invertIfNegative val="0"/>
          <c:cat>
            <c:strRef>
              <c:f>[1]Venue80!$D$884:$D$892</c:f>
              <c:strCache>
                <c:ptCount val="9"/>
                <c:pt idx="0">
                  <c:v>General</c:v>
                </c:pt>
                <c:pt idx="1">
                  <c:v>Software Design</c:v>
                </c:pt>
                <c:pt idx="2">
                  <c:v>Software Quality</c:v>
                </c:pt>
                <c:pt idx="3">
                  <c:v>Software Process</c:v>
                </c:pt>
                <c:pt idx="4">
                  <c:v>SE Professional Practice</c:v>
                </c:pt>
                <c:pt idx="5">
                  <c:v>Software Requirements</c:v>
                </c:pt>
                <c:pt idx="6">
                  <c:v>Software Construction</c:v>
                </c:pt>
                <c:pt idx="7">
                  <c:v>Software Testing</c:v>
                </c:pt>
                <c:pt idx="8">
                  <c:v>Software Maintenance</c:v>
                </c:pt>
              </c:strCache>
            </c:strRef>
          </c:cat>
          <c:val>
            <c:numRef>
              <c:f>[1]Venue80!$F$884:$F$892</c:f>
              <c:numCache>
                <c:formatCode>General</c:formatCode>
                <c:ptCount val="9"/>
                <c:pt idx="0">
                  <c:v>22</c:v>
                </c:pt>
                <c:pt idx="1">
                  <c:v>17</c:v>
                </c:pt>
                <c:pt idx="2">
                  <c:v>10</c:v>
                </c:pt>
                <c:pt idx="3">
                  <c:v>9</c:v>
                </c:pt>
                <c:pt idx="4">
                  <c:v>7</c:v>
                </c:pt>
                <c:pt idx="5">
                  <c:v>6</c:v>
                </c:pt>
                <c:pt idx="6">
                  <c:v>5</c:v>
                </c:pt>
                <c:pt idx="7">
                  <c:v>3</c:v>
                </c:pt>
                <c:pt idx="8">
                  <c:v>1</c:v>
                </c:pt>
              </c:numCache>
            </c:numRef>
          </c:val>
          <c:extLst>
            <c:ext xmlns:c16="http://schemas.microsoft.com/office/drawing/2014/chart" uri="{C3380CC4-5D6E-409C-BE32-E72D297353CC}">
              <c16:uniqueId val="{00000000-74BE-4792-B21C-36CD9CBBDF47}"/>
            </c:ext>
          </c:extLst>
        </c:ser>
        <c:dLbls>
          <c:showLegendKey val="0"/>
          <c:showVal val="0"/>
          <c:showCatName val="0"/>
          <c:showSerName val="0"/>
          <c:showPercent val="0"/>
          <c:showBubbleSize val="0"/>
        </c:dLbls>
        <c:gapWidth val="182"/>
        <c:axId val="515194239"/>
        <c:axId val="515191359"/>
      </c:barChart>
      <c:catAx>
        <c:axId val="5151942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191359"/>
        <c:crosses val="autoZero"/>
        <c:auto val="1"/>
        <c:lblAlgn val="ctr"/>
        <c:lblOffset val="100"/>
        <c:noMultiLvlLbl val="0"/>
      </c:catAx>
      <c:valAx>
        <c:axId val="515191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19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111124</xdr:colOff>
      <xdr:row>93</xdr:row>
      <xdr:rowOff>63500</xdr:rowOff>
    </xdr:from>
    <xdr:to>
      <xdr:col>11</xdr:col>
      <xdr:colOff>323850</xdr:colOff>
      <xdr:row>108</xdr:row>
      <xdr:rowOff>228600</xdr:rowOff>
    </xdr:to>
    <xdr:graphicFrame macro="">
      <xdr:nvGraphicFramePr>
        <xdr:cNvPr id="2" name="Gráfico 1">
          <a:extLst>
            <a:ext uri="{FF2B5EF4-FFF2-40B4-BE49-F238E27FC236}">
              <a16:creationId xmlns:a16="http://schemas.microsoft.com/office/drawing/2014/main" id="{47D13D80-4B0B-4052-B4C1-285C5EE88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403225</xdr:colOff>
      <xdr:row>357</xdr:row>
      <xdr:rowOff>168275</xdr:rowOff>
    </xdr:from>
    <xdr:to>
      <xdr:col>19</xdr:col>
      <xdr:colOff>403225</xdr:colOff>
      <xdr:row>372</xdr:row>
      <xdr:rowOff>149225</xdr:rowOff>
    </xdr:to>
    <xdr:graphicFrame macro="">
      <xdr:nvGraphicFramePr>
        <xdr:cNvPr id="4" name="Gráfico 3">
          <a:extLst>
            <a:ext uri="{FF2B5EF4-FFF2-40B4-BE49-F238E27FC236}">
              <a16:creationId xmlns:a16="http://schemas.microsoft.com/office/drawing/2014/main" id="{57C4E717-CAF1-BCC9-4722-35A594E8B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3175</xdr:colOff>
      <xdr:row>152</xdr:row>
      <xdr:rowOff>136525</xdr:rowOff>
    </xdr:from>
    <xdr:to>
      <xdr:col>26</xdr:col>
      <xdr:colOff>3175</xdr:colOff>
      <xdr:row>164</xdr:row>
      <xdr:rowOff>117475</xdr:rowOff>
    </xdr:to>
    <xdr:graphicFrame macro="">
      <xdr:nvGraphicFramePr>
        <xdr:cNvPr id="5" name="Gráfico 4">
          <a:extLst>
            <a:ext uri="{FF2B5EF4-FFF2-40B4-BE49-F238E27FC236}">
              <a16:creationId xmlns:a16="http://schemas.microsoft.com/office/drawing/2014/main" id="{9FDB41F3-FC1B-2C54-DA45-21ED96395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15875</xdr:colOff>
      <xdr:row>882</xdr:row>
      <xdr:rowOff>152400</xdr:rowOff>
    </xdr:from>
    <xdr:to>
      <xdr:col>14</xdr:col>
      <xdr:colOff>15875</xdr:colOff>
      <xdr:row>897</xdr:row>
      <xdr:rowOff>133350</xdr:rowOff>
    </xdr:to>
    <xdr:graphicFrame macro="">
      <xdr:nvGraphicFramePr>
        <xdr:cNvPr id="2" name="Gráfico 1">
          <a:extLst>
            <a:ext uri="{FF2B5EF4-FFF2-40B4-BE49-F238E27FC236}">
              <a16:creationId xmlns:a16="http://schemas.microsoft.com/office/drawing/2014/main" id="{B89D65D8-25F0-44B2-A1F7-E885041C8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alen\Documents\semestre20242\codebook\dataSet80(version1)Del22nov.xlsx" TargetMode="External"/><Relationship Id="rId1" Type="http://schemas.openxmlformats.org/officeDocument/2006/relationships/externalLinkPath" Target="/Users/valen/Documents/semestre20242/codebook/dataSet80(version1)Del22n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dings2Analysis"/>
      <sheetName val="DBsAdded"/>
      <sheetName val="Sorted"/>
      <sheetName val="DropDuplicatesAutomat"/>
      <sheetName val="DropDuplicatesManual"/>
      <sheetName val="BeforeNoAuthors"/>
      <sheetName val="Screening"/>
      <sheetName val="Hoja1"/>
      <sheetName val="Candidates"/>
      <sheetName val="PrimaryPapers80"/>
      <sheetName val="Venue80"/>
      <sheetName val="PrimaryPapersAppen80"/>
      <sheetName val="appEGeneralProfile80"/>
      <sheetName val="Dimensions80"/>
      <sheetName val="ExcludedPapersUpdated"/>
      <sheetName val="PrimaryStudies80"/>
      <sheetName val="DARE80"/>
      <sheetName val="PrimaryPapersSnowballing"/>
      <sheetName val="Snowballing1"/>
      <sheetName val="BackwardSnowballing"/>
      <sheetName val="ForwardSnowballing"/>
      <sheetName val="ExcludedSnowballingReport"/>
      <sheetName val="2nd3rdSnowballing"/>
      <sheetName val="LIstExcluded"/>
      <sheetName val="RQ1"/>
      <sheetName val="rq2SustainabilityDimensionImpac"/>
      <sheetName val="findingsChallenges"/>
      <sheetName val="Quality"/>
      <sheetName val="Classification"/>
      <sheetName val="Aware"/>
      <sheetName val="SustainabilityConcepts"/>
      <sheetName val="ThematicSynthesis"/>
      <sheetName val="CategoriesThematicSynthesis"/>
      <sheetName val="LQThematicSynthesis"/>
      <sheetName val="HQThematicSynthesis"/>
      <sheetName val="MQThematicSynthesis"/>
      <sheetName val="MQSLRThematicSynthesis"/>
      <sheetName val="HIghQuality"/>
      <sheetName val="MedQuality"/>
      <sheetName val="LowQuality"/>
      <sheetName val="Findings2"/>
      <sheetName val="Usage"/>
      <sheetName val="GeneralNotes"/>
    </sheetNames>
    <sheetDataSet>
      <sheetData sheetId="0"/>
      <sheetData sheetId="1"/>
      <sheetData sheetId="2"/>
      <sheetData sheetId="3"/>
      <sheetData sheetId="4"/>
      <sheetData sheetId="5"/>
      <sheetData sheetId="6"/>
      <sheetData sheetId="7"/>
      <sheetData sheetId="8"/>
      <sheetData sheetId="9">
        <row r="95">
          <cell r="H95">
            <v>2011</v>
          </cell>
          <cell r="I95">
            <v>1</v>
          </cell>
        </row>
        <row r="96">
          <cell r="H96">
            <v>2012</v>
          </cell>
          <cell r="I96">
            <v>1</v>
          </cell>
        </row>
        <row r="97">
          <cell r="H97">
            <v>2013</v>
          </cell>
          <cell r="I97">
            <v>2</v>
          </cell>
        </row>
        <row r="98">
          <cell r="H98">
            <v>2014</v>
          </cell>
          <cell r="I98">
            <v>4</v>
          </cell>
        </row>
        <row r="99">
          <cell r="H99">
            <v>2015</v>
          </cell>
          <cell r="I99">
            <v>3</v>
          </cell>
        </row>
        <row r="100">
          <cell r="H100">
            <v>2016</v>
          </cell>
          <cell r="I100">
            <v>6</v>
          </cell>
        </row>
        <row r="101">
          <cell r="H101">
            <v>2017</v>
          </cell>
          <cell r="I101">
            <v>8</v>
          </cell>
        </row>
        <row r="102">
          <cell r="H102">
            <v>2018</v>
          </cell>
          <cell r="I102">
            <v>7</v>
          </cell>
        </row>
        <row r="103">
          <cell r="H103">
            <v>2019</v>
          </cell>
          <cell r="I103">
            <v>5</v>
          </cell>
        </row>
        <row r="104">
          <cell r="H104">
            <v>2020</v>
          </cell>
          <cell r="I104">
            <v>6</v>
          </cell>
        </row>
        <row r="105">
          <cell r="H105">
            <v>2021</v>
          </cell>
          <cell r="I105">
            <v>9</v>
          </cell>
        </row>
        <row r="106">
          <cell r="H106">
            <v>2022</v>
          </cell>
          <cell r="I106">
            <v>5</v>
          </cell>
        </row>
        <row r="107">
          <cell r="H107">
            <v>2023</v>
          </cell>
          <cell r="I107">
            <v>11</v>
          </cell>
        </row>
        <row r="108">
          <cell r="H108">
            <v>2024</v>
          </cell>
          <cell r="I108">
            <v>12</v>
          </cell>
        </row>
      </sheetData>
      <sheetData sheetId="10">
        <row r="884">
          <cell r="D884" t="str">
            <v>General</v>
          </cell>
          <cell r="F884">
            <v>22</v>
          </cell>
        </row>
        <row r="885">
          <cell r="D885" t="str">
            <v>Software Design</v>
          </cell>
          <cell r="F885">
            <v>17</v>
          </cell>
        </row>
        <row r="886">
          <cell r="D886" t="str">
            <v>Software Quality</v>
          </cell>
          <cell r="F886">
            <v>10</v>
          </cell>
        </row>
        <row r="887">
          <cell r="D887" t="str">
            <v>Software Process</v>
          </cell>
          <cell r="F887">
            <v>9</v>
          </cell>
        </row>
        <row r="888">
          <cell r="D888" t="str">
            <v>SE Professional Practice</v>
          </cell>
          <cell r="F888">
            <v>7</v>
          </cell>
        </row>
        <row r="889">
          <cell r="D889" t="str">
            <v>Software Requirements</v>
          </cell>
          <cell r="F889">
            <v>6</v>
          </cell>
        </row>
        <row r="890">
          <cell r="D890" t="str">
            <v>Software Construction</v>
          </cell>
          <cell r="F890">
            <v>5</v>
          </cell>
        </row>
        <row r="891">
          <cell r="D891" t="str">
            <v>Software Testing</v>
          </cell>
          <cell r="F891">
            <v>3</v>
          </cell>
        </row>
        <row r="892">
          <cell r="D892" t="str">
            <v>Software Maintenance</v>
          </cell>
          <cell r="F892">
            <v>1</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6508-A3CA-4712-98CC-64129B58FFFC}">
  <dimension ref="A1:U440"/>
  <sheetViews>
    <sheetView topLeftCell="B1" workbookViewId="0">
      <pane ySplit="1" topLeftCell="A242" activePane="bottomLeft" state="frozen"/>
      <selection pane="bottomLeft" activeCell="A59" sqref="A59"/>
    </sheetView>
  </sheetViews>
  <sheetFormatPr baseColWidth="10" defaultRowHeight="14.5"/>
  <cols>
    <col min="1" max="1" width="52" style="1" customWidth="1"/>
    <col min="8" max="8" width="10.90625" customWidth="1"/>
    <col min="9" max="9" width="10.90625" style="1" customWidth="1"/>
    <col min="10" max="15" width="10.90625" customWidth="1"/>
    <col min="16" max="16" width="10.90625" style="1"/>
    <col min="19" max="19" width="10.90625" style="2"/>
  </cols>
  <sheetData>
    <row r="1" spans="1:21">
      <c r="A1" s="1" t="s">
        <v>2</v>
      </c>
      <c r="B1" t="s">
        <v>3</v>
      </c>
      <c r="C1" t="s">
        <v>1</v>
      </c>
      <c r="D1" t="s">
        <v>4</v>
      </c>
      <c r="E1" t="s">
        <v>5</v>
      </c>
      <c r="F1" t="s">
        <v>6</v>
      </c>
      <c r="G1" t="s">
        <v>7</v>
      </c>
      <c r="H1" t="s">
        <v>8</v>
      </c>
      <c r="I1" s="1" t="s">
        <v>9</v>
      </c>
      <c r="J1" t="s">
        <v>10</v>
      </c>
      <c r="K1" t="s">
        <v>11</v>
      </c>
      <c r="L1" t="s">
        <v>12</v>
      </c>
      <c r="M1" t="s">
        <v>13</v>
      </c>
      <c r="O1" t="s">
        <v>14</v>
      </c>
      <c r="P1" s="1" t="s">
        <v>15</v>
      </c>
      <c r="Q1" t="s">
        <v>16</v>
      </c>
      <c r="R1" t="s">
        <v>17</v>
      </c>
      <c r="S1" s="2" t="s">
        <v>18</v>
      </c>
      <c r="T1" t="s">
        <v>19</v>
      </c>
      <c r="U1" t="s">
        <v>20</v>
      </c>
    </row>
    <row r="2" spans="1:21" ht="52.5">
      <c r="A2" s="35" t="s">
        <v>22</v>
      </c>
      <c r="B2" t="s">
        <v>23</v>
      </c>
      <c r="C2">
        <v>2018</v>
      </c>
      <c r="D2" t="s">
        <v>24</v>
      </c>
      <c r="E2" t="s">
        <v>25</v>
      </c>
      <c r="F2" t="s">
        <v>26</v>
      </c>
      <c r="G2" t="s">
        <v>27</v>
      </c>
      <c r="H2" t="s">
        <v>28</v>
      </c>
      <c r="I2" s="1" t="s">
        <v>29</v>
      </c>
      <c r="J2" t="s">
        <v>30</v>
      </c>
      <c r="K2" t="s">
        <v>31</v>
      </c>
      <c r="L2">
        <v>3</v>
      </c>
      <c r="M2" t="s">
        <v>21</v>
      </c>
      <c r="O2" t="s">
        <v>32</v>
      </c>
      <c r="P2" s="1" t="s">
        <v>33</v>
      </c>
      <c r="Q2" t="s">
        <v>34</v>
      </c>
      <c r="R2" t="s">
        <v>236</v>
      </c>
      <c r="S2" s="2" t="s">
        <v>36</v>
      </c>
      <c r="T2" t="s">
        <v>37</v>
      </c>
      <c r="U2" t="s">
        <v>38</v>
      </c>
    </row>
    <row r="3" spans="1:21" ht="52.5">
      <c r="A3" s="35" t="s">
        <v>39</v>
      </c>
      <c r="B3" t="s">
        <v>40</v>
      </c>
      <c r="C3">
        <v>2018</v>
      </c>
      <c r="D3" t="s">
        <v>24</v>
      </c>
      <c r="E3" t="s">
        <v>41</v>
      </c>
      <c r="F3" t="s">
        <v>42</v>
      </c>
      <c r="G3" t="s">
        <v>43</v>
      </c>
      <c r="H3" t="s">
        <v>44</v>
      </c>
      <c r="I3" s="1" t="s">
        <v>29</v>
      </c>
      <c r="J3" t="s">
        <v>30</v>
      </c>
      <c r="K3" t="s">
        <v>45</v>
      </c>
      <c r="L3">
        <v>3</v>
      </c>
      <c r="M3" t="s">
        <v>21</v>
      </c>
      <c r="O3" t="s">
        <v>32</v>
      </c>
      <c r="P3" s="1" t="s">
        <v>33</v>
      </c>
      <c r="Q3" t="s">
        <v>34</v>
      </c>
      <c r="R3" t="s">
        <v>236</v>
      </c>
      <c r="S3" s="2" t="s">
        <v>46</v>
      </c>
      <c r="T3" t="s">
        <v>47</v>
      </c>
      <c r="U3" t="s">
        <v>48</v>
      </c>
    </row>
    <row r="4" spans="1:21" ht="72.5">
      <c r="A4" s="35" t="s">
        <v>1006</v>
      </c>
      <c r="B4" t="s">
        <v>49</v>
      </c>
      <c r="C4">
        <v>2014</v>
      </c>
      <c r="D4" t="s">
        <v>50</v>
      </c>
      <c r="E4" t="s">
        <v>41</v>
      </c>
      <c r="F4" t="s">
        <v>51</v>
      </c>
      <c r="G4" t="s">
        <v>27</v>
      </c>
      <c r="H4" t="s">
        <v>52</v>
      </c>
      <c r="I4" s="1" t="s">
        <v>53</v>
      </c>
      <c r="J4" t="s">
        <v>30</v>
      </c>
      <c r="K4" t="s">
        <v>54</v>
      </c>
      <c r="L4">
        <v>3</v>
      </c>
      <c r="M4" t="s">
        <v>21</v>
      </c>
      <c r="N4" t="s">
        <v>55</v>
      </c>
      <c r="O4" t="s">
        <v>32</v>
      </c>
      <c r="P4" s="1" t="s">
        <v>33</v>
      </c>
      <c r="Q4" t="s">
        <v>34</v>
      </c>
      <c r="R4" t="s">
        <v>65</v>
      </c>
      <c r="S4" s="2" t="s">
        <v>57</v>
      </c>
      <c r="T4" t="s">
        <v>47</v>
      </c>
      <c r="U4" t="s">
        <v>47</v>
      </c>
    </row>
    <row r="5" spans="1:21" ht="65.5">
      <c r="A5" s="35" t="s">
        <v>58</v>
      </c>
      <c r="B5" t="s">
        <v>59</v>
      </c>
      <c r="C5">
        <v>2020</v>
      </c>
      <c r="D5" t="s">
        <v>24</v>
      </c>
      <c r="E5" t="s">
        <v>41</v>
      </c>
      <c r="F5" t="s">
        <v>60</v>
      </c>
      <c r="G5" t="s">
        <v>27</v>
      </c>
      <c r="H5" t="s">
        <v>28</v>
      </c>
      <c r="I5" s="1" t="s">
        <v>61</v>
      </c>
      <c r="J5" t="s">
        <v>62</v>
      </c>
      <c r="K5" t="s">
        <v>63</v>
      </c>
      <c r="L5">
        <v>4</v>
      </c>
      <c r="M5" t="s">
        <v>21</v>
      </c>
      <c r="O5" t="s">
        <v>32</v>
      </c>
      <c r="P5" s="1" t="s">
        <v>33</v>
      </c>
      <c r="Q5" t="s">
        <v>64</v>
      </c>
      <c r="R5" t="s">
        <v>65</v>
      </c>
      <c r="S5" s="2" t="s">
        <v>66</v>
      </c>
      <c r="T5" t="s">
        <v>67</v>
      </c>
      <c r="U5" t="s">
        <v>68</v>
      </c>
    </row>
    <row r="6" spans="1:21" ht="72.5">
      <c r="A6" s="35" t="s">
        <v>69</v>
      </c>
      <c r="B6" t="s">
        <v>70</v>
      </c>
      <c r="C6">
        <v>2017</v>
      </c>
      <c r="D6" t="s">
        <v>24</v>
      </c>
      <c r="E6" t="s">
        <v>41</v>
      </c>
      <c r="F6" t="s">
        <v>71</v>
      </c>
      <c r="G6" t="s">
        <v>27</v>
      </c>
      <c r="H6" t="s">
        <v>72</v>
      </c>
      <c r="I6" s="1" t="s">
        <v>29</v>
      </c>
      <c r="J6" t="s">
        <v>73</v>
      </c>
      <c r="K6" t="s">
        <v>74</v>
      </c>
      <c r="L6">
        <v>2</v>
      </c>
      <c r="M6" t="s">
        <v>21</v>
      </c>
      <c r="O6" t="s">
        <v>75</v>
      </c>
      <c r="P6" s="1" t="s">
        <v>801</v>
      </c>
      <c r="Q6" t="s">
        <v>34</v>
      </c>
      <c r="R6" t="s">
        <v>35</v>
      </c>
      <c r="S6" s="2" t="s">
        <v>76</v>
      </c>
      <c r="T6" t="s">
        <v>47</v>
      </c>
      <c r="U6" t="s">
        <v>47</v>
      </c>
    </row>
    <row r="7" spans="1:21" ht="60.5">
      <c r="A7" s="35" t="s">
        <v>77</v>
      </c>
      <c r="B7" t="s">
        <v>78</v>
      </c>
      <c r="C7">
        <v>2016</v>
      </c>
      <c r="D7" t="s">
        <v>24</v>
      </c>
      <c r="E7" t="s">
        <v>41</v>
      </c>
      <c r="F7" t="s">
        <v>79</v>
      </c>
      <c r="G7" t="s">
        <v>43</v>
      </c>
      <c r="H7" t="s">
        <v>44</v>
      </c>
      <c r="I7" s="1" t="s">
        <v>29</v>
      </c>
      <c r="J7" t="s">
        <v>80</v>
      </c>
      <c r="K7" t="s">
        <v>81</v>
      </c>
      <c r="L7">
        <v>2</v>
      </c>
      <c r="M7" t="s">
        <v>21</v>
      </c>
      <c r="O7" t="s">
        <v>56</v>
      </c>
      <c r="P7" s="1" t="s">
        <v>33</v>
      </c>
      <c r="Q7" t="s">
        <v>34</v>
      </c>
      <c r="R7" t="s">
        <v>82</v>
      </c>
      <c r="S7" s="2" t="s">
        <v>83</v>
      </c>
      <c r="T7" t="s">
        <v>47</v>
      </c>
      <c r="U7" t="s">
        <v>47</v>
      </c>
    </row>
    <row r="8" spans="1:21" ht="52.5">
      <c r="A8" s="35" t="s">
        <v>84</v>
      </c>
      <c r="B8" t="s">
        <v>85</v>
      </c>
      <c r="C8">
        <v>2013</v>
      </c>
      <c r="D8" t="s">
        <v>24</v>
      </c>
      <c r="E8" t="s">
        <v>86</v>
      </c>
      <c r="F8" t="s">
        <v>87</v>
      </c>
      <c r="G8" t="s">
        <v>43</v>
      </c>
      <c r="H8" t="s">
        <v>44</v>
      </c>
      <c r="I8" s="1" t="s">
        <v>53</v>
      </c>
      <c r="J8" t="s">
        <v>88</v>
      </c>
      <c r="K8" t="s">
        <v>89</v>
      </c>
      <c r="L8">
        <v>3</v>
      </c>
      <c r="M8" t="s">
        <v>21</v>
      </c>
      <c r="O8" t="s">
        <v>75</v>
      </c>
      <c r="P8" s="1" t="s">
        <v>128</v>
      </c>
      <c r="Q8" t="s">
        <v>34</v>
      </c>
      <c r="R8" t="s">
        <v>65</v>
      </c>
      <c r="S8" s="2" t="s">
        <v>90</v>
      </c>
      <c r="T8" t="s">
        <v>47</v>
      </c>
      <c r="U8" t="s">
        <v>47</v>
      </c>
    </row>
    <row r="9" spans="1:21" ht="39.5">
      <c r="A9" s="35" t="s">
        <v>91</v>
      </c>
      <c r="B9" t="s">
        <v>92</v>
      </c>
      <c r="C9">
        <v>2012</v>
      </c>
      <c r="D9" t="s">
        <v>24</v>
      </c>
      <c r="E9" t="s">
        <v>41</v>
      </c>
      <c r="F9" t="s">
        <v>93</v>
      </c>
      <c r="G9" t="s">
        <v>43</v>
      </c>
      <c r="H9" t="s">
        <v>44</v>
      </c>
      <c r="I9" s="1" t="s">
        <v>29</v>
      </c>
      <c r="J9" t="s">
        <v>94</v>
      </c>
      <c r="K9" t="s">
        <v>95</v>
      </c>
      <c r="L9">
        <v>4</v>
      </c>
      <c r="M9" t="s">
        <v>21</v>
      </c>
      <c r="O9" t="s">
        <v>56</v>
      </c>
      <c r="P9" s="1" t="s">
        <v>33</v>
      </c>
      <c r="Q9" t="s">
        <v>34</v>
      </c>
      <c r="R9" t="s">
        <v>82</v>
      </c>
      <c r="S9" s="2" t="s">
        <v>36</v>
      </c>
      <c r="T9" t="s">
        <v>96</v>
      </c>
      <c r="U9" t="s">
        <v>47</v>
      </c>
    </row>
    <row r="10" spans="1:21" ht="60.5">
      <c r="A10" s="35" t="s">
        <v>97</v>
      </c>
      <c r="B10" t="s">
        <v>99</v>
      </c>
      <c r="C10">
        <v>2019</v>
      </c>
      <c r="D10" t="s">
        <v>24</v>
      </c>
      <c r="E10" t="s">
        <v>86</v>
      </c>
      <c r="F10" t="s">
        <v>100</v>
      </c>
      <c r="G10" t="s">
        <v>27</v>
      </c>
      <c r="H10" t="s">
        <v>28</v>
      </c>
      <c r="I10" s="1" t="s">
        <v>61</v>
      </c>
      <c r="J10" t="s">
        <v>101</v>
      </c>
      <c r="K10" t="s">
        <v>102</v>
      </c>
      <c r="L10">
        <v>5</v>
      </c>
      <c r="M10" t="s">
        <v>21</v>
      </c>
      <c r="O10" t="s">
        <v>103</v>
      </c>
      <c r="P10" s="1" t="s">
        <v>33</v>
      </c>
      <c r="Q10" t="s">
        <v>34</v>
      </c>
      <c r="R10" t="s">
        <v>65</v>
      </c>
      <c r="S10" s="2" t="s">
        <v>104</v>
      </c>
      <c r="T10" t="s">
        <v>105</v>
      </c>
      <c r="U10" t="s">
        <v>47</v>
      </c>
    </row>
    <row r="11" spans="1:21" ht="52.5">
      <c r="A11" s="35" t="s">
        <v>106</v>
      </c>
      <c r="B11" t="s">
        <v>98</v>
      </c>
      <c r="C11">
        <v>2021</v>
      </c>
      <c r="D11" t="s">
        <v>24</v>
      </c>
      <c r="E11" t="s">
        <v>41</v>
      </c>
      <c r="F11" t="s">
        <v>108</v>
      </c>
      <c r="G11" t="s">
        <v>27</v>
      </c>
      <c r="H11" t="s">
        <v>28</v>
      </c>
      <c r="I11" s="1" t="s">
        <v>109</v>
      </c>
      <c r="J11" t="s">
        <v>110</v>
      </c>
      <c r="K11" t="s">
        <v>111</v>
      </c>
      <c r="L11">
        <v>6</v>
      </c>
      <c r="M11" t="s">
        <v>112</v>
      </c>
      <c r="O11" t="s">
        <v>75</v>
      </c>
      <c r="P11" s="1" t="s">
        <v>113</v>
      </c>
      <c r="Q11" t="s">
        <v>34</v>
      </c>
      <c r="R11" t="s">
        <v>65</v>
      </c>
      <c r="S11" s="2" t="s">
        <v>114</v>
      </c>
      <c r="T11" t="s">
        <v>47</v>
      </c>
      <c r="U11" t="s">
        <v>47</v>
      </c>
    </row>
    <row r="12" spans="1:21" ht="52.5">
      <c r="A12" s="35" t="s">
        <v>115</v>
      </c>
      <c r="B12" t="s">
        <v>107</v>
      </c>
      <c r="C12">
        <v>2020</v>
      </c>
      <c r="D12" t="s">
        <v>24</v>
      </c>
      <c r="E12" t="s">
        <v>25</v>
      </c>
      <c r="F12" t="s">
        <v>26</v>
      </c>
      <c r="G12" t="s">
        <v>27</v>
      </c>
      <c r="H12" t="s">
        <v>28</v>
      </c>
      <c r="I12" s="1" t="s">
        <v>117</v>
      </c>
      <c r="J12" t="s">
        <v>30</v>
      </c>
      <c r="K12" t="s">
        <v>118</v>
      </c>
      <c r="L12">
        <v>3</v>
      </c>
      <c r="M12" t="s">
        <v>21</v>
      </c>
      <c r="O12" t="s">
        <v>32</v>
      </c>
      <c r="P12" s="1" t="s">
        <v>33</v>
      </c>
      <c r="Q12" t="s">
        <v>64</v>
      </c>
      <c r="R12" t="s">
        <v>65</v>
      </c>
      <c r="S12" s="2" t="s">
        <v>119</v>
      </c>
      <c r="T12" t="s">
        <v>120</v>
      </c>
      <c r="U12" t="s">
        <v>47</v>
      </c>
    </row>
    <row r="13" spans="1:21" ht="52.5">
      <c r="A13" s="35" t="s">
        <v>121</v>
      </c>
      <c r="B13" t="s">
        <v>116</v>
      </c>
      <c r="C13">
        <v>2020</v>
      </c>
      <c r="D13" t="s">
        <v>24</v>
      </c>
      <c r="E13" t="s">
        <v>41</v>
      </c>
      <c r="F13" t="s">
        <v>123</v>
      </c>
      <c r="G13" t="s">
        <v>43</v>
      </c>
      <c r="H13" t="s">
        <v>124</v>
      </c>
      <c r="I13" s="1" t="s">
        <v>53</v>
      </c>
      <c r="J13" t="s">
        <v>125</v>
      </c>
      <c r="K13" t="s">
        <v>126</v>
      </c>
      <c r="L13">
        <v>2</v>
      </c>
      <c r="M13" t="s">
        <v>127</v>
      </c>
      <c r="O13" t="s">
        <v>75</v>
      </c>
      <c r="P13" s="1" t="s">
        <v>128</v>
      </c>
      <c r="Q13" t="s">
        <v>34</v>
      </c>
      <c r="R13" t="s">
        <v>65</v>
      </c>
      <c r="S13" s="2" t="s">
        <v>129</v>
      </c>
      <c r="T13" t="s">
        <v>130</v>
      </c>
      <c r="U13" t="s">
        <v>47</v>
      </c>
    </row>
    <row r="14" spans="1:21" ht="58">
      <c r="A14" s="35" t="s">
        <v>131</v>
      </c>
      <c r="B14" t="s">
        <v>133</v>
      </c>
      <c r="C14">
        <v>2020</v>
      </c>
      <c r="D14" t="s">
        <v>24</v>
      </c>
      <c r="E14" t="s">
        <v>41</v>
      </c>
      <c r="F14" t="s">
        <v>134</v>
      </c>
      <c r="G14" t="s">
        <v>43</v>
      </c>
      <c r="H14" t="s">
        <v>135</v>
      </c>
      <c r="I14" s="1" t="s">
        <v>136</v>
      </c>
      <c r="J14" t="s">
        <v>137</v>
      </c>
      <c r="K14" t="s">
        <v>138</v>
      </c>
      <c r="L14">
        <v>2</v>
      </c>
      <c r="M14" t="s">
        <v>139</v>
      </c>
      <c r="O14" t="s">
        <v>75</v>
      </c>
      <c r="P14" s="1" t="s">
        <v>140</v>
      </c>
      <c r="Q14" t="s">
        <v>34</v>
      </c>
      <c r="R14" t="s">
        <v>141</v>
      </c>
      <c r="S14" s="2" t="s">
        <v>142</v>
      </c>
      <c r="T14" t="s">
        <v>47</v>
      </c>
      <c r="U14" t="s">
        <v>47</v>
      </c>
    </row>
    <row r="15" spans="1:21" ht="58">
      <c r="A15" s="35" t="s">
        <v>143</v>
      </c>
      <c r="B15" t="s">
        <v>145</v>
      </c>
      <c r="C15">
        <v>2020</v>
      </c>
      <c r="D15" t="s">
        <v>24</v>
      </c>
      <c r="E15" t="s">
        <v>146</v>
      </c>
      <c r="F15" t="s">
        <v>147</v>
      </c>
      <c r="G15" t="s">
        <v>43</v>
      </c>
      <c r="H15" t="s">
        <v>44</v>
      </c>
      <c r="I15" s="1" t="s">
        <v>136</v>
      </c>
      <c r="J15" t="s">
        <v>148</v>
      </c>
      <c r="K15" t="s">
        <v>149</v>
      </c>
      <c r="L15">
        <v>6</v>
      </c>
      <c r="M15" t="s">
        <v>21</v>
      </c>
      <c r="O15" t="s">
        <v>75</v>
      </c>
      <c r="P15" s="1" t="s">
        <v>150</v>
      </c>
      <c r="Q15" t="s">
        <v>64</v>
      </c>
      <c r="R15" t="s">
        <v>141</v>
      </c>
      <c r="S15" s="2" t="s">
        <v>151</v>
      </c>
      <c r="T15" t="s">
        <v>47</v>
      </c>
      <c r="U15" t="s">
        <v>47</v>
      </c>
    </row>
    <row r="16" spans="1:21" ht="60.5">
      <c r="A16" s="35" t="s">
        <v>152</v>
      </c>
      <c r="B16" t="s">
        <v>122</v>
      </c>
      <c r="C16">
        <v>2019</v>
      </c>
      <c r="D16" t="s">
        <v>154</v>
      </c>
      <c r="E16" t="s">
        <v>146</v>
      </c>
      <c r="F16" t="s">
        <v>155</v>
      </c>
      <c r="G16" t="s">
        <v>43</v>
      </c>
      <c r="H16" t="s">
        <v>156</v>
      </c>
      <c r="I16" s="1" t="s">
        <v>61</v>
      </c>
      <c r="J16" t="s">
        <v>157</v>
      </c>
      <c r="K16" t="s">
        <v>158</v>
      </c>
      <c r="L16">
        <v>3</v>
      </c>
      <c r="M16" t="s">
        <v>21</v>
      </c>
      <c r="O16" t="s">
        <v>103</v>
      </c>
      <c r="P16" s="1" t="s">
        <v>33</v>
      </c>
      <c r="Q16" t="s">
        <v>34</v>
      </c>
      <c r="R16" t="s">
        <v>65</v>
      </c>
      <c r="S16" s="2" t="s">
        <v>159</v>
      </c>
      <c r="T16" t="s">
        <v>160</v>
      </c>
      <c r="U16" t="s">
        <v>47</v>
      </c>
    </row>
    <row r="17" spans="1:21" ht="48.5">
      <c r="A17" s="35" t="s">
        <v>161</v>
      </c>
      <c r="B17" t="s">
        <v>132</v>
      </c>
      <c r="C17">
        <v>2022</v>
      </c>
      <c r="D17" t="s">
        <v>24</v>
      </c>
      <c r="E17" t="s">
        <v>146</v>
      </c>
      <c r="F17" t="s">
        <v>163</v>
      </c>
      <c r="G17" t="s">
        <v>164</v>
      </c>
      <c r="H17" t="s">
        <v>156</v>
      </c>
      <c r="I17" s="1" t="s">
        <v>165</v>
      </c>
      <c r="J17" t="s">
        <v>166</v>
      </c>
      <c r="K17" t="s">
        <v>167</v>
      </c>
      <c r="L17">
        <v>4</v>
      </c>
      <c r="M17" t="s">
        <v>21</v>
      </c>
      <c r="O17" t="s">
        <v>32</v>
      </c>
      <c r="P17" s="1" t="s">
        <v>33</v>
      </c>
      <c r="Q17" t="s">
        <v>64</v>
      </c>
      <c r="R17" t="s">
        <v>65</v>
      </c>
      <c r="S17" s="2" t="s">
        <v>168</v>
      </c>
      <c r="T17" t="s">
        <v>169</v>
      </c>
      <c r="U17" t="s">
        <v>47</v>
      </c>
    </row>
    <row r="18" spans="1:21" ht="39.5">
      <c r="A18" s="35" t="s">
        <v>170</v>
      </c>
      <c r="B18" t="s">
        <v>172</v>
      </c>
      <c r="C18">
        <v>2018</v>
      </c>
      <c r="D18" t="s">
        <v>24</v>
      </c>
      <c r="E18" t="s">
        <v>146</v>
      </c>
      <c r="F18" t="s">
        <v>173</v>
      </c>
      <c r="G18" t="s">
        <v>43</v>
      </c>
      <c r="H18" t="s">
        <v>44</v>
      </c>
      <c r="I18" s="1" t="s">
        <v>174</v>
      </c>
      <c r="J18" t="s">
        <v>80</v>
      </c>
      <c r="K18" t="s">
        <v>175</v>
      </c>
      <c r="L18">
        <v>2</v>
      </c>
      <c r="M18" t="s">
        <v>176</v>
      </c>
      <c r="O18" t="s">
        <v>32</v>
      </c>
      <c r="P18" s="1" t="s">
        <v>33</v>
      </c>
      <c r="Q18" t="s">
        <v>34</v>
      </c>
      <c r="R18" t="s">
        <v>82</v>
      </c>
      <c r="S18" s="2" t="s">
        <v>177</v>
      </c>
      <c r="T18" t="s">
        <v>47</v>
      </c>
      <c r="U18" t="s">
        <v>178</v>
      </c>
    </row>
    <row r="19" spans="1:21" ht="52.5">
      <c r="A19" s="35" t="s">
        <v>179</v>
      </c>
      <c r="B19" t="s">
        <v>181</v>
      </c>
      <c r="C19">
        <v>2018</v>
      </c>
      <c r="D19" t="s">
        <v>24</v>
      </c>
      <c r="E19" t="s">
        <v>146</v>
      </c>
      <c r="F19" t="s">
        <v>173</v>
      </c>
      <c r="G19" t="s">
        <v>43</v>
      </c>
      <c r="H19" t="s">
        <v>44</v>
      </c>
      <c r="I19" s="1" t="s">
        <v>174</v>
      </c>
      <c r="J19" t="s">
        <v>80</v>
      </c>
      <c r="K19" t="s">
        <v>175</v>
      </c>
      <c r="L19">
        <v>2</v>
      </c>
      <c r="M19" t="s">
        <v>176</v>
      </c>
      <c r="O19" t="s">
        <v>32</v>
      </c>
      <c r="P19" s="1" t="s">
        <v>33</v>
      </c>
      <c r="Q19" t="s">
        <v>34</v>
      </c>
      <c r="R19" t="s">
        <v>82</v>
      </c>
      <c r="S19" s="2" t="s">
        <v>182</v>
      </c>
      <c r="T19" t="s">
        <v>47</v>
      </c>
      <c r="U19" t="s">
        <v>183</v>
      </c>
    </row>
    <row r="20" spans="1:21" ht="52.5">
      <c r="A20" s="35" t="s">
        <v>184</v>
      </c>
      <c r="B20" t="s">
        <v>144</v>
      </c>
      <c r="C20">
        <v>2018</v>
      </c>
      <c r="D20" t="s">
        <v>24</v>
      </c>
      <c r="E20" t="s">
        <v>146</v>
      </c>
      <c r="F20" t="s">
        <v>173</v>
      </c>
      <c r="G20" t="s">
        <v>43</v>
      </c>
      <c r="H20" t="s">
        <v>44</v>
      </c>
      <c r="I20" s="1" t="s">
        <v>174</v>
      </c>
      <c r="J20" t="s">
        <v>80</v>
      </c>
      <c r="K20" t="s">
        <v>175</v>
      </c>
      <c r="L20">
        <v>2</v>
      </c>
      <c r="M20" t="s">
        <v>176</v>
      </c>
      <c r="O20" t="s">
        <v>32</v>
      </c>
      <c r="P20" s="1" t="s">
        <v>33</v>
      </c>
      <c r="Q20" t="s">
        <v>34</v>
      </c>
      <c r="R20" t="s">
        <v>82</v>
      </c>
      <c r="S20" s="2" t="s">
        <v>186</v>
      </c>
      <c r="T20" t="s">
        <v>47</v>
      </c>
      <c r="U20" t="s">
        <v>47</v>
      </c>
    </row>
    <row r="21" spans="1:21" ht="60.5">
      <c r="A21" s="35" t="s">
        <v>187</v>
      </c>
      <c r="B21" t="s">
        <v>189</v>
      </c>
      <c r="C21">
        <v>2018</v>
      </c>
      <c r="D21" t="s">
        <v>24</v>
      </c>
      <c r="E21" t="s">
        <v>146</v>
      </c>
      <c r="F21" t="s">
        <v>190</v>
      </c>
      <c r="G21" t="s">
        <v>27</v>
      </c>
      <c r="H21" t="s">
        <v>44</v>
      </c>
      <c r="I21" s="1" t="s">
        <v>53</v>
      </c>
      <c r="J21" t="s">
        <v>191</v>
      </c>
      <c r="K21" t="s">
        <v>192</v>
      </c>
      <c r="L21">
        <v>5</v>
      </c>
      <c r="M21" t="s">
        <v>21</v>
      </c>
      <c r="O21" t="s">
        <v>75</v>
      </c>
      <c r="P21" s="1" t="s">
        <v>128</v>
      </c>
      <c r="Q21" t="s">
        <v>64</v>
      </c>
      <c r="R21" t="s">
        <v>65</v>
      </c>
      <c r="S21" s="2" t="s">
        <v>193</v>
      </c>
      <c r="T21" t="s">
        <v>47</v>
      </c>
      <c r="U21" t="s">
        <v>194</v>
      </c>
    </row>
    <row r="22" spans="1:21" ht="65.5">
      <c r="A22" s="35" t="s">
        <v>195</v>
      </c>
      <c r="B22" t="s">
        <v>153</v>
      </c>
      <c r="C22">
        <v>2021</v>
      </c>
      <c r="D22" t="s">
        <v>24</v>
      </c>
      <c r="E22" t="s">
        <v>41</v>
      </c>
      <c r="F22" t="s">
        <v>197</v>
      </c>
      <c r="G22" t="s">
        <v>43</v>
      </c>
      <c r="H22" t="s">
        <v>44</v>
      </c>
      <c r="I22" s="1" t="s">
        <v>61</v>
      </c>
      <c r="J22" t="s">
        <v>198</v>
      </c>
      <c r="K22" t="s">
        <v>199</v>
      </c>
      <c r="L22">
        <v>4</v>
      </c>
      <c r="M22" t="s">
        <v>21</v>
      </c>
      <c r="O22" t="s">
        <v>32</v>
      </c>
      <c r="P22" s="1" t="s">
        <v>33</v>
      </c>
      <c r="Q22" t="s">
        <v>34</v>
      </c>
      <c r="R22" t="s">
        <v>65</v>
      </c>
      <c r="S22" s="2" t="s">
        <v>200</v>
      </c>
      <c r="T22" t="s">
        <v>47</v>
      </c>
      <c r="U22" t="s">
        <v>47</v>
      </c>
    </row>
    <row r="23" spans="1:21" ht="60.5">
      <c r="A23" s="35" t="s">
        <v>1008</v>
      </c>
      <c r="B23" t="s">
        <v>162</v>
      </c>
      <c r="C23">
        <v>2018</v>
      </c>
      <c r="D23" t="s">
        <v>24</v>
      </c>
      <c r="E23" t="s">
        <v>41</v>
      </c>
      <c r="F23" t="s">
        <v>202</v>
      </c>
      <c r="G23" t="s">
        <v>43</v>
      </c>
      <c r="H23" t="s">
        <v>203</v>
      </c>
      <c r="I23" s="1" t="s">
        <v>29</v>
      </c>
      <c r="J23" t="s">
        <v>204</v>
      </c>
      <c r="K23" t="s">
        <v>205</v>
      </c>
      <c r="L23">
        <v>2</v>
      </c>
      <c r="M23" t="s">
        <v>21</v>
      </c>
      <c r="O23" t="s">
        <v>103</v>
      </c>
      <c r="P23" s="1" t="s">
        <v>33</v>
      </c>
      <c r="Q23" t="s">
        <v>34</v>
      </c>
      <c r="R23" t="s">
        <v>65</v>
      </c>
      <c r="S23" s="2" t="s">
        <v>206</v>
      </c>
      <c r="T23" t="s">
        <v>207</v>
      </c>
      <c r="U23" t="s">
        <v>47</v>
      </c>
    </row>
    <row r="24" spans="1:21" ht="52.5">
      <c r="A24" s="35" t="s">
        <v>1009</v>
      </c>
      <c r="B24" t="s">
        <v>171</v>
      </c>
      <c r="C24">
        <v>2017</v>
      </c>
      <c r="D24" t="s">
        <v>24</v>
      </c>
      <c r="E24" t="s">
        <v>146</v>
      </c>
      <c r="F24" t="s">
        <v>209</v>
      </c>
      <c r="G24" t="s">
        <v>43</v>
      </c>
      <c r="H24" t="s">
        <v>44</v>
      </c>
      <c r="I24" s="1" t="s">
        <v>61</v>
      </c>
      <c r="J24" t="s">
        <v>210</v>
      </c>
      <c r="K24" t="s">
        <v>211</v>
      </c>
      <c r="L24">
        <v>4</v>
      </c>
      <c r="M24" t="s">
        <v>21</v>
      </c>
      <c r="O24" t="s">
        <v>32</v>
      </c>
      <c r="P24" s="1" t="s">
        <v>33</v>
      </c>
      <c r="Q24" t="s">
        <v>34</v>
      </c>
      <c r="R24" t="s">
        <v>65</v>
      </c>
      <c r="S24" s="2" t="s">
        <v>212</v>
      </c>
      <c r="T24" t="s">
        <v>213</v>
      </c>
      <c r="U24" t="s">
        <v>47</v>
      </c>
    </row>
    <row r="25" spans="1:21" ht="52.5">
      <c r="A25" s="35" t="s">
        <v>214</v>
      </c>
      <c r="B25" t="s">
        <v>180</v>
      </c>
      <c r="C25">
        <v>2017</v>
      </c>
      <c r="D25" t="s">
        <v>24</v>
      </c>
      <c r="E25" t="s">
        <v>41</v>
      </c>
      <c r="F25" t="s">
        <v>60</v>
      </c>
      <c r="G25" t="s">
        <v>27</v>
      </c>
      <c r="H25" t="s">
        <v>28</v>
      </c>
      <c r="I25" s="1" t="s">
        <v>29</v>
      </c>
      <c r="J25" t="s">
        <v>216</v>
      </c>
      <c r="K25" t="s">
        <v>217</v>
      </c>
      <c r="L25">
        <v>2</v>
      </c>
      <c r="M25" t="s">
        <v>21</v>
      </c>
      <c r="O25" t="s">
        <v>32</v>
      </c>
      <c r="P25" s="1" t="s">
        <v>33</v>
      </c>
      <c r="Q25" t="s">
        <v>64</v>
      </c>
      <c r="R25" t="s">
        <v>65</v>
      </c>
      <c r="S25" s="2" t="s">
        <v>218</v>
      </c>
      <c r="T25" t="s">
        <v>47</v>
      </c>
      <c r="U25" t="s">
        <v>47</v>
      </c>
    </row>
    <row r="26" spans="1:21" ht="52.5">
      <c r="A26" s="35" t="s">
        <v>219</v>
      </c>
      <c r="B26" t="s">
        <v>185</v>
      </c>
      <c r="C26">
        <v>2017</v>
      </c>
      <c r="D26" t="s">
        <v>24</v>
      </c>
      <c r="E26" t="s">
        <v>41</v>
      </c>
      <c r="F26" t="s">
        <v>221</v>
      </c>
      <c r="G26" t="s">
        <v>27</v>
      </c>
      <c r="H26" t="s">
        <v>222</v>
      </c>
      <c r="I26" s="1" t="s">
        <v>29</v>
      </c>
      <c r="J26" t="s">
        <v>223</v>
      </c>
      <c r="K26" t="s">
        <v>224</v>
      </c>
      <c r="L26">
        <v>2</v>
      </c>
      <c r="M26" t="s">
        <v>21</v>
      </c>
      <c r="O26" t="s">
        <v>32</v>
      </c>
      <c r="P26" s="1" t="s">
        <v>33</v>
      </c>
      <c r="Q26" t="s">
        <v>34</v>
      </c>
      <c r="R26" t="s">
        <v>236</v>
      </c>
      <c r="S26" s="2" t="s">
        <v>225</v>
      </c>
      <c r="T26" t="s">
        <v>47</v>
      </c>
      <c r="U26" s="3" t="s">
        <v>226</v>
      </c>
    </row>
    <row r="27" spans="1:21" ht="78.5">
      <c r="A27" s="35" t="s">
        <v>227</v>
      </c>
      <c r="B27" t="s">
        <v>188</v>
      </c>
      <c r="C27">
        <v>2017</v>
      </c>
      <c r="D27" t="s">
        <v>24</v>
      </c>
      <c r="E27" t="s">
        <v>41</v>
      </c>
      <c r="F27" t="s">
        <v>229</v>
      </c>
      <c r="G27" t="s">
        <v>27</v>
      </c>
      <c r="H27" t="s">
        <v>72</v>
      </c>
      <c r="I27" s="1" t="s">
        <v>29</v>
      </c>
      <c r="J27" t="s">
        <v>230</v>
      </c>
      <c r="K27" t="s">
        <v>231</v>
      </c>
      <c r="L27">
        <v>5</v>
      </c>
      <c r="M27" t="s">
        <v>21</v>
      </c>
      <c r="O27" t="s">
        <v>32</v>
      </c>
      <c r="P27" s="1" t="s">
        <v>33</v>
      </c>
      <c r="Q27" t="s">
        <v>34</v>
      </c>
      <c r="R27" t="s">
        <v>236</v>
      </c>
      <c r="S27" s="2" t="s">
        <v>225</v>
      </c>
      <c r="T27" t="s">
        <v>47</v>
      </c>
      <c r="U27" t="s">
        <v>47</v>
      </c>
    </row>
    <row r="28" spans="1:21" ht="78.5">
      <c r="A28" s="35" t="s">
        <v>232</v>
      </c>
      <c r="B28" t="s">
        <v>196</v>
      </c>
      <c r="C28">
        <v>2017</v>
      </c>
      <c r="D28" t="s">
        <v>24</v>
      </c>
      <c r="E28" t="s">
        <v>41</v>
      </c>
      <c r="F28" t="s">
        <v>229</v>
      </c>
      <c r="G28" t="s">
        <v>27</v>
      </c>
      <c r="H28" t="s">
        <v>44</v>
      </c>
      <c r="I28" s="1" t="s">
        <v>174</v>
      </c>
      <c r="J28" t="s">
        <v>234</v>
      </c>
      <c r="K28" t="s">
        <v>235</v>
      </c>
      <c r="L28">
        <v>1</v>
      </c>
      <c r="M28" t="s">
        <v>21</v>
      </c>
      <c r="O28" t="s">
        <v>32</v>
      </c>
      <c r="P28" s="1" t="s">
        <v>33</v>
      </c>
      <c r="Q28" t="s">
        <v>34</v>
      </c>
      <c r="R28" t="s">
        <v>236</v>
      </c>
      <c r="S28" s="2" t="s">
        <v>237</v>
      </c>
      <c r="T28" t="s">
        <v>47</v>
      </c>
      <c r="U28" t="s">
        <v>47</v>
      </c>
    </row>
    <row r="29" spans="1:21" ht="52.5">
      <c r="A29" s="35" t="s">
        <v>238</v>
      </c>
      <c r="B29" t="s">
        <v>201</v>
      </c>
      <c r="C29">
        <v>2016</v>
      </c>
      <c r="D29" t="s">
        <v>24</v>
      </c>
      <c r="E29" t="s">
        <v>41</v>
      </c>
      <c r="F29" t="s">
        <v>240</v>
      </c>
      <c r="G29" t="s">
        <v>43</v>
      </c>
      <c r="H29" t="s">
        <v>44</v>
      </c>
      <c r="I29" s="1" t="s">
        <v>53</v>
      </c>
      <c r="J29" t="s">
        <v>223</v>
      </c>
      <c r="K29" t="s">
        <v>241</v>
      </c>
      <c r="L29">
        <v>2</v>
      </c>
      <c r="M29" t="s">
        <v>21</v>
      </c>
      <c r="O29" t="s">
        <v>32</v>
      </c>
      <c r="P29" s="1" t="s">
        <v>33</v>
      </c>
      <c r="Q29" t="s">
        <v>34</v>
      </c>
      <c r="R29" t="s">
        <v>65</v>
      </c>
      <c r="S29" s="2" t="s">
        <v>242</v>
      </c>
      <c r="T29" t="s">
        <v>47</v>
      </c>
      <c r="U29" s="4" t="s">
        <v>243</v>
      </c>
    </row>
    <row r="30" spans="1:21" ht="65.5">
      <c r="A30" s="35" t="s">
        <v>244</v>
      </c>
      <c r="B30" t="s">
        <v>246</v>
      </c>
      <c r="C30">
        <v>2016</v>
      </c>
      <c r="D30" t="s">
        <v>24</v>
      </c>
      <c r="E30" t="s">
        <v>41</v>
      </c>
      <c r="F30" t="s">
        <v>247</v>
      </c>
      <c r="G30" t="s">
        <v>43</v>
      </c>
      <c r="H30" t="s">
        <v>47</v>
      </c>
      <c r="I30" s="1" t="s">
        <v>61</v>
      </c>
      <c r="J30" t="s">
        <v>248</v>
      </c>
      <c r="K30" t="s">
        <v>249</v>
      </c>
      <c r="L30">
        <v>2</v>
      </c>
      <c r="M30" t="s">
        <v>21</v>
      </c>
      <c r="O30" t="s">
        <v>103</v>
      </c>
      <c r="P30" s="1" t="s">
        <v>33</v>
      </c>
      <c r="Q30" t="s">
        <v>34</v>
      </c>
      <c r="R30" t="s">
        <v>236</v>
      </c>
      <c r="S30" s="2" t="s">
        <v>250</v>
      </c>
      <c r="T30" t="s">
        <v>47</v>
      </c>
      <c r="U30" t="s">
        <v>47</v>
      </c>
    </row>
    <row r="31" spans="1:21" ht="39.5">
      <c r="A31" s="35" t="s">
        <v>251</v>
      </c>
      <c r="B31" t="s">
        <v>208</v>
      </c>
      <c r="C31">
        <v>2016</v>
      </c>
      <c r="D31" t="s">
        <v>24</v>
      </c>
      <c r="E31" t="s">
        <v>86</v>
      </c>
      <c r="F31" t="s">
        <v>253</v>
      </c>
      <c r="G31" t="s">
        <v>27</v>
      </c>
      <c r="H31" t="s">
        <v>254</v>
      </c>
      <c r="I31" s="1" t="s">
        <v>174</v>
      </c>
      <c r="J31" t="s">
        <v>88</v>
      </c>
      <c r="K31" t="s">
        <v>255</v>
      </c>
      <c r="L31">
        <v>2</v>
      </c>
      <c r="M31" t="s">
        <v>21</v>
      </c>
      <c r="O31" t="s">
        <v>32</v>
      </c>
      <c r="P31" s="1" t="s">
        <v>33</v>
      </c>
      <c r="Q31" t="s">
        <v>34</v>
      </c>
      <c r="R31" t="s">
        <v>82</v>
      </c>
      <c r="S31" s="2" t="s">
        <v>256</v>
      </c>
      <c r="T31" t="s">
        <v>47</v>
      </c>
      <c r="U31" t="s">
        <v>47</v>
      </c>
    </row>
    <row r="32" spans="1:21" ht="39.5">
      <c r="A32" s="35" t="s">
        <v>257</v>
      </c>
      <c r="B32" t="s">
        <v>215</v>
      </c>
      <c r="C32">
        <v>2016</v>
      </c>
      <c r="D32" t="s">
        <v>24</v>
      </c>
      <c r="E32" t="s">
        <v>41</v>
      </c>
      <c r="F32" t="s">
        <v>259</v>
      </c>
      <c r="G32" t="s">
        <v>43</v>
      </c>
      <c r="H32" t="s">
        <v>44</v>
      </c>
      <c r="I32" s="1" t="s">
        <v>174</v>
      </c>
      <c r="J32" t="s">
        <v>80</v>
      </c>
      <c r="K32" t="s">
        <v>260</v>
      </c>
      <c r="L32">
        <v>2</v>
      </c>
      <c r="M32" t="s">
        <v>21</v>
      </c>
      <c r="O32" t="s">
        <v>32</v>
      </c>
      <c r="P32" s="1" t="s">
        <v>33</v>
      </c>
      <c r="Q32" t="s">
        <v>34</v>
      </c>
      <c r="R32" t="s">
        <v>82</v>
      </c>
      <c r="S32" s="2" t="s">
        <v>261</v>
      </c>
      <c r="T32" t="s">
        <v>262</v>
      </c>
      <c r="U32" t="s">
        <v>47</v>
      </c>
    </row>
    <row r="33" spans="1:21" ht="60.5">
      <c r="A33" s="35" t="s">
        <v>263</v>
      </c>
      <c r="B33" t="s">
        <v>220</v>
      </c>
      <c r="C33">
        <v>2015</v>
      </c>
      <c r="D33" t="s">
        <v>24</v>
      </c>
      <c r="E33" t="s">
        <v>146</v>
      </c>
      <c r="F33" t="s">
        <v>265</v>
      </c>
      <c r="G33" t="s">
        <v>43</v>
      </c>
      <c r="H33" t="s">
        <v>266</v>
      </c>
      <c r="I33" s="1" t="s">
        <v>61</v>
      </c>
      <c r="J33" t="s">
        <v>267</v>
      </c>
      <c r="K33" t="s">
        <v>268</v>
      </c>
      <c r="L33">
        <v>3</v>
      </c>
      <c r="M33" t="s">
        <v>21</v>
      </c>
      <c r="O33" t="s">
        <v>32</v>
      </c>
      <c r="P33" s="1" t="s">
        <v>33</v>
      </c>
      <c r="Q33" t="s">
        <v>34</v>
      </c>
      <c r="R33" t="s">
        <v>65</v>
      </c>
      <c r="S33" s="2" t="s">
        <v>269</v>
      </c>
      <c r="T33" t="s">
        <v>270</v>
      </c>
      <c r="U33" t="s">
        <v>271</v>
      </c>
    </row>
    <row r="34" spans="1:21" ht="65.5">
      <c r="A34" s="35" t="s">
        <v>272</v>
      </c>
      <c r="B34" t="s">
        <v>228</v>
      </c>
      <c r="C34">
        <v>2014</v>
      </c>
      <c r="D34" t="s">
        <v>24</v>
      </c>
      <c r="E34" t="s">
        <v>86</v>
      </c>
      <c r="F34" t="s">
        <v>274</v>
      </c>
      <c r="G34" t="s">
        <v>43</v>
      </c>
      <c r="H34" t="s">
        <v>44</v>
      </c>
      <c r="I34" s="1" t="s">
        <v>53</v>
      </c>
      <c r="J34" t="s">
        <v>275</v>
      </c>
      <c r="K34" t="s">
        <v>276</v>
      </c>
      <c r="L34">
        <v>2</v>
      </c>
      <c r="M34" t="s">
        <v>21</v>
      </c>
      <c r="O34" t="s">
        <v>277</v>
      </c>
      <c r="P34" s="1" t="s">
        <v>140</v>
      </c>
      <c r="Q34" t="s">
        <v>34</v>
      </c>
      <c r="R34" t="s">
        <v>141</v>
      </c>
      <c r="S34" s="2" t="s">
        <v>278</v>
      </c>
      <c r="T34" t="s">
        <v>47</v>
      </c>
      <c r="U34" t="s">
        <v>47</v>
      </c>
    </row>
    <row r="35" spans="1:21" ht="65.5">
      <c r="A35" s="35" t="s">
        <v>279</v>
      </c>
      <c r="B35" t="s">
        <v>233</v>
      </c>
      <c r="C35">
        <v>2014</v>
      </c>
      <c r="D35" t="s">
        <v>24</v>
      </c>
      <c r="E35" t="s">
        <v>41</v>
      </c>
      <c r="F35" t="s">
        <v>281</v>
      </c>
      <c r="G35" t="s">
        <v>27</v>
      </c>
      <c r="H35" t="s">
        <v>44</v>
      </c>
      <c r="I35" s="1" t="s">
        <v>29</v>
      </c>
      <c r="J35" t="s">
        <v>282</v>
      </c>
      <c r="K35" t="s">
        <v>283</v>
      </c>
      <c r="L35">
        <v>6</v>
      </c>
      <c r="M35" t="s">
        <v>21</v>
      </c>
      <c r="O35" t="s">
        <v>56</v>
      </c>
      <c r="P35" s="1" t="s">
        <v>33</v>
      </c>
      <c r="Q35" t="s">
        <v>34</v>
      </c>
      <c r="R35" t="s">
        <v>236</v>
      </c>
      <c r="S35" s="2" t="s">
        <v>284</v>
      </c>
      <c r="T35" t="s">
        <v>285</v>
      </c>
      <c r="U35" t="s">
        <v>286</v>
      </c>
    </row>
    <row r="36" spans="1:21" ht="65.5">
      <c r="A36" s="35" t="s">
        <v>287</v>
      </c>
      <c r="B36" t="s">
        <v>289</v>
      </c>
      <c r="C36">
        <v>2011</v>
      </c>
      <c r="D36" t="s">
        <v>24</v>
      </c>
      <c r="E36" t="s">
        <v>41</v>
      </c>
      <c r="F36" t="s">
        <v>290</v>
      </c>
      <c r="G36" t="s">
        <v>43</v>
      </c>
      <c r="H36" t="s">
        <v>44</v>
      </c>
      <c r="I36" s="1" t="s">
        <v>61</v>
      </c>
      <c r="J36" t="s">
        <v>291</v>
      </c>
      <c r="K36" t="s">
        <v>292</v>
      </c>
      <c r="L36">
        <v>1</v>
      </c>
      <c r="M36" t="s">
        <v>21</v>
      </c>
      <c r="O36" t="s">
        <v>75</v>
      </c>
      <c r="P36" s="1" t="s">
        <v>293</v>
      </c>
      <c r="Q36" t="s">
        <v>64</v>
      </c>
      <c r="R36" t="s">
        <v>65</v>
      </c>
      <c r="S36" s="2" t="s">
        <v>294</v>
      </c>
      <c r="T36" t="s">
        <v>47</v>
      </c>
      <c r="U36" t="s">
        <v>47</v>
      </c>
    </row>
    <row r="37" spans="1:21" ht="60.5">
      <c r="A37" s="35" t="s">
        <v>295</v>
      </c>
      <c r="B37" t="s">
        <v>297</v>
      </c>
      <c r="C37">
        <v>2021</v>
      </c>
      <c r="D37" t="s">
        <v>24</v>
      </c>
      <c r="E37" t="s">
        <v>41</v>
      </c>
      <c r="F37" t="s">
        <v>298</v>
      </c>
      <c r="G37" t="s">
        <v>299</v>
      </c>
      <c r="H37" t="s">
        <v>300</v>
      </c>
      <c r="I37" s="1" t="s">
        <v>165</v>
      </c>
      <c r="J37" t="s">
        <v>166</v>
      </c>
      <c r="K37" t="s">
        <v>301</v>
      </c>
      <c r="L37">
        <v>5</v>
      </c>
      <c r="M37" t="s">
        <v>21</v>
      </c>
      <c r="O37" t="s">
        <v>32</v>
      </c>
      <c r="P37" s="1" t="s">
        <v>33</v>
      </c>
      <c r="Q37" t="s">
        <v>64</v>
      </c>
      <c r="R37" t="s">
        <v>65</v>
      </c>
      <c r="S37" s="2" t="s">
        <v>302</v>
      </c>
      <c r="T37" t="s">
        <v>303</v>
      </c>
      <c r="U37" t="s">
        <v>47</v>
      </c>
    </row>
    <row r="38" spans="1:21" ht="65.5">
      <c r="A38" s="35" t="s">
        <v>304</v>
      </c>
      <c r="B38" t="s">
        <v>239</v>
      </c>
      <c r="C38">
        <v>2021</v>
      </c>
      <c r="D38" t="s">
        <v>24</v>
      </c>
      <c r="E38" t="s">
        <v>41</v>
      </c>
      <c r="F38" t="s">
        <v>306</v>
      </c>
      <c r="G38" t="s">
        <v>27</v>
      </c>
      <c r="H38" t="s">
        <v>44</v>
      </c>
      <c r="I38" s="1" t="s">
        <v>109</v>
      </c>
      <c r="J38" t="s">
        <v>30</v>
      </c>
      <c r="K38" t="s">
        <v>307</v>
      </c>
      <c r="L38">
        <v>4</v>
      </c>
      <c r="M38" t="s">
        <v>21</v>
      </c>
      <c r="O38" t="s">
        <v>277</v>
      </c>
      <c r="P38" s="1" t="s">
        <v>293</v>
      </c>
      <c r="Q38" t="s">
        <v>34</v>
      </c>
      <c r="R38" t="s">
        <v>65</v>
      </c>
      <c r="S38" s="2" t="s">
        <v>308</v>
      </c>
      <c r="T38" t="s">
        <v>309</v>
      </c>
      <c r="U38" t="s">
        <v>47</v>
      </c>
    </row>
    <row r="39" spans="1:21" ht="72.5">
      <c r="A39" s="35" t="s">
        <v>310</v>
      </c>
      <c r="B39" t="s">
        <v>245</v>
      </c>
      <c r="C39">
        <v>2019</v>
      </c>
      <c r="D39" t="s">
        <v>24</v>
      </c>
      <c r="E39" t="s">
        <v>146</v>
      </c>
      <c r="F39" t="s">
        <v>312</v>
      </c>
      <c r="G39" t="s">
        <v>43</v>
      </c>
      <c r="H39" t="s">
        <v>313</v>
      </c>
      <c r="I39" s="1" t="s">
        <v>109</v>
      </c>
      <c r="J39" t="s">
        <v>314</v>
      </c>
      <c r="K39" t="s">
        <v>315</v>
      </c>
      <c r="L39">
        <v>3</v>
      </c>
      <c r="M39" t="s">
        <v>21</v>
      </c>
      <c r="O39" t="s">
        <v>75</v>
      </c>
      <c r="P39" s="1" t="s">
        <v>802</v>
      </c>
      <c r="Q39" t="s">
        <v>64</v>
      </c>
      <c r="R39" t="s">
        <v>65</v>
      </c>
      <c r="S39" s="2" t="s">
        <v>316</v>
      </c>
      <c r="T39" t="s">
        <v>317</v>
      </c>
      <c r="U39" t="s">
        <v>47</v>
      </c>
    </row>
    <row r="40" spans="1:21" ht="52.5">
      <c r="A40" s="35" t="s">
        <v>318</v>
      </c>
      <c r="B40" t="s">
        <v>252</v>
      </c>
      <c r="C40">
        <v>2017</v>
      </c>
      <c r="D40" t="s">
        <v>24</v>
      </c>
      <c r="E40" t="s">
        <v>41</v>
      </c>
      <c r="F40" t="s">
        <v>320</v>
      </c>
      <c r="G40" t="s">
        <v>27</v>
      </c>
      <c r="H40" t="s">
        <v>44</v>
      </c>
      <c r="I40" s="1" t="s">
        <v>109</v>
      </c>
      <c r="J40" t="s">
        <v>191</v>
      </c>
      <c r="K40" t="s">
        <v>321</v>
      </c>
      <c r="L40">
        <v>4</v>
      </c>
      <c r="M40" t="s">
        <v>21</v>
      </c>
      <c r="O40" t="s">
        <v>322</v>
      </c>
      <c r="P40" s="1" t="s">
        <v>803</v>
      </c>
      <c r="Q40" t="s">
        <v>64</v>
      </c>
      <c r="R40" t="s">
        <v>236</v>
      </c>
      <c r="S40" s="2" t="s">
        <v>323</v>
      </c>
      <c r="T40" t="s">
        <v>47</v>
      </c>
      <c r="U40" t="s">
        <v>47</v>
      </c>
    </row>
    <row r="41" spans="1:21" ht="72.5">
      <c r="A41" s="35" t="s">
        <v>324</v>
      </c>
      <c r="B41" t="s">
        <v>258</v>
      </c>
      <c r="C41">
        <v>2021</v>
      </c>
      <c r="D41" t="s">
        <v>24</v>
      </c>
      <c r="E41" t="s">
        <v>146</v>
      </c>
      <c r="F41" t="s">
        <v>326</v>
      </c>
      <c r="G41" t="s">
        <v>43</v>
      </c>
      <c r="H41" t="s">
        <v>300</v>
      </c>
      <c r="I41" s="1" t="s">
        <v>61</v>
      </c>
      <c r="J41" t="s">
        <v>157</v>
      </c>
      <c r="K41" t="s">
        <v>327</v>
      </c>
      <c r="L41">
        <v>5</v>
      </c>
      <c r="M41" t="s">
        <v>21</v>
      </c>
      <c r="O41" t="s">
        <v>103</v>
      </c>
      <c r="P41" s="1" t="s">
        <v>33</v>
      </c>
      <c r="Q41" t="s">
        <v>34</v>
      </c>
      <c r="R41" t="s">
        <v>65</v>
      </c>
      <c r="S41" s="2" t="s">
        <v>328</v>
      </c>
      <c r="T41" t="s">
        <v>329</v>
      </c>
      <c r="U41" t="s">
        <v>47</v>
      </c>
    </row>
    <row r="42" spans="1:21" ht="158.5">
      <c r="A42" s="35" t="s">
        <v>1010</v>
      </c>
      <c r="B42" t="s">
        <v>264</v>
      </c>
      <c r="C42">
        <v>2015</v>
      </c>
      <c r="D42" t="s">
        <v>24</v>
      </c>
      <c r="E42" t="s">
        <v>146</v>
      </c>
      <c r="F42" t="s">
        <v>330</v>
      </c>
      <c r="G42" t="s">
        <v>43</v>
      </c>
      <c r="H42" s="5" t="s">
        <v>331</v>
      </c>
      <c r="I42" s="1" t="s">
        <v>29</v>
      </c>
      <c r="J42" t="s">
        <v>332</v>
      </c>
      <c r="K42" t="s">
        <v>333</v>
      </c>
      <c r="L42">
        <v>4</v>
      </c>
      <c r="M42" t="s">
        <v>21</v>
      </c>
      <c r="O42" t="s">
        <v>75</v>
      </c>
      <c r="P42" s="1" t="s">
        <v>128</v>
      </c>
      <c r="Q42" t="s">
        <v>34</v>
      </c>
      <c r="R42" t="s">
        <v>65</v>
      </c>
      <c r="S42" s="2" t="s">
        <v>334</v>
      </c>
      <c r="T42" t="s">
        <v>47</v>
      </c>
      <c r="U42" t="s">
        <v>47</v>
      </c>
    </row>
    <row r="43" spans="1:21" ht="72.5">
      <c r="A43" s="35" t="s">
        <v>335</v>
      </c>
      <c r="B43" t="s">
        <v>273</v>
      </c>
      <c r="C43">
        <v>2022</v>
      </c>
      <c r="D43" t="s">
        <v>24</v>
      </c>
      <c r="E43" t="s">
        <v>41</v>
      </c>
      <c r="F43" t="s">
        <v>336</v>
      </c>
      <c r="G43" t="s">
        <v>27</v>
      </c>
      <c r="H43" t="s">
        <v>337</v>
      </c>
      <c r="I43" s="1" t="s">
        <v>61</v>
      </c>
      <c r="J43" t="s">
        <v>338</v>
      </c>
      <c r="K43" t="s">
        <v>339</v>
      </c>
      <c r="L43">
        <v>4</v>
      </c>
      <c r="M43" t="s">
        <v>21</v>
      </c>
      <c r="O43" t="s">
        <v>322</v>
      </c>
      <c r="P43" s="1" t="s">
        <v>801</v>
      </c>
      <c r="Q43" t="s">
        <v>34</v>
      </c>
      <c r="R43" t="s">
        <v>65</v>
      </c>
      <c r="S43" s="2" t="s">
        <v>340</v>
      </c>
      <c r="T43" t="s">
        <v>47</v>
      </c>
      <c r="U43" t="s">
        <v>47</v>
      </c>
    </row>
    <row r="44" spans="1:21" ht="52.5">
      <c r="A44" s="35" t="s">
        <v>1011</v>
      </c>
      <c r="B44" t="s">
        <v>280</v>
      </c>
      <c r="C44">
        <v>2022</v>
      </c>
      <c r="D44" t="s">
        <v>24</v>
      </c>
      <c r="E44" t="s">
        <v>341</v>
      </c>
      <c r="F44" t="s">
        <v>342</v>
      </c>
      <c r="G44" t="s">
        <v>27</v>
      </c>
      <c r="H44" t="s">
        <v>44</v>
      </c>
      <c r="I44" s="1" t="s">
        <v>61</v>
      </c>
      <c r="J44" t="s">
        <v>343</v>
      </c>
      <c r="K44" t="s">
        <v>344</v>
      </c>
      <c r="L44">
        <v>8</v>
      </c>
      <c r="M44" t="s">
        <v>21</v>
      </c>
      <c r="O44" t="s">
        <v>75</v>
      </c>
      <c r="P44" s="1" t="s">
        <v>293</v>
      </c>
      <c r="Q44" t="s">
        <v>64</v>
      </c>
      <c r="R44" t="s">
        <v>65</v>
      </c>
      <c r="S44" s="2" t="s">
        <v>345</v>
      </c>
      <c r="T44" s="3" t="s">
        <v>346</v>
      </c>
      <c r="U44" t="s">
        <v>47</v>
      </c>
    </row>
    <row r="45" spans="1:21" ht="39.5">
      <c r="A45" s="35" t="s">
        <v>347</v>
      </c>
      <c r="B45" t="s">
        <v>348</v>
      </c>
      <c r="C45">
        <v>2019</v>
      </c>
      <c r="D45" t="s">
        <v>24</v>
      </c>
      <c r="E45" t="s">
        <v>341</v>
      </c>
      <c r="F45" t="s">
        <v>349</v>
      </c>
      <c r="G45" t="s">
        <v>43</v>
      </c>
      <c r="H45" t="s">
        <v>350</v>
      </c>
      <c r="I45" s="1" t="s">
        <v>29</v>
      </c>
      <c r="J45" t="s">
        <v>351</v>
      </c>
      <c r="K45" t="s">
        <v>352</v>
      </c>
      <c r="L45">
        <v>2</v>
      </c>
      <c r="M45" t="s">
        <v>21</v>
      </c>
      <c r="O45" t="s">
        <v>75</v>
      </c>
      <c r="P45" s="1" t="s">
        <v>293</v>
      </c>
      <c r="Q45" t="s">
        <v>64</v>
      </c>
      <c r="R45" t="s">
        <v>65</v>
      </c>
      <c r="S45" s="2" t="s">
        <v>353</v>
      </c>
      <c r="T45" t="s">
        <v>47</v>
      </c>
      <c r="U45" t="s">
        <v>47</v>
      </c>
    </row>
    <row r="46" spans="1:21" ht="52.5">
      <c r="A46" s="35" t="s">
        <v>1012</v>
      </c>
      <c r="B46" t="s">
        <v>288</v>
      </c>
      <c r="C46">
        <v>2016</v>
      </c>
      <c r="D46" t="s">
        <v>24</v>
      </c>
      <c r="E46" t="s">
        <v>146</v>
      </c>
      <c r="F46" t="s">
        <v>209</v>
      </c>
      <c r="G46" t="s">
        <v>354</v>
      </c>
      <c r="H46" t="s">
        <v>156</v>
      </c>
      <c r="I46" s="1" t="s">
        <v>29</v>
      </c>
      <c r="J46" t="s">
        <v>332</v>
      </c>
      <c r="K46" t="s">
        <v>355</v>
      </c>
      <c r="L46">
        <v>3</v>
      </c>
      <c r="M46" t="s">
        <v>21</v>
      </c>
      <c r="O46" t="s">
        <v>322</v>
      </c>
      <c r="P46" s="1" t="s">
        <v>803</v>
      </c>
      <c r="Q46" t="s">
        <v>34</v>
      </c>
      <c r="R46" t="s">
        <v>65</v>
      </c>
      <c r="S46" s="2" t="s">
        <v>356</v>
      </c>
      <c r="T46" t="s">
        <v>47</v>
      </c>
      <c r="U46" t="s">
        <v>47</v>
      </c>
    </row>
    <row r="47" spans="1:21" ht="52.5">
      <c r="A47" s="35" t="s">
        <v>357</v>
      </c>
      <c r="B47" t="s">
        <v>358</v>
      </c>
      <c r="C47">
        <v>2021</v>
      </c>
      <c r="D47" t="s">
        <v>24</v>
      </c>
      <c r="E47" t="s">
        <v>146</v>
      </c>
      <c r="F47" t="s">
        <v>359</v>
      </c>
      <c r="G47" t="s">
        <v>27</v>
      </c>
      <c r="H47" t="s">
        <v>44</v>
      </c>
      <c r="I47" s="1" t="s">
        <v>29</v>
      </c>
      <c r="J47" t="s">
        <v>360</v>
      </c>
      <c r="K47" t="s">
        <v>361</v>
      </c>
      <c r="L47">
        <v>4</v>
      </c>
      <c r="M47" t="s">
        <v>21</v>
      </c>
      <c r="O47" t="s">
        <v>75</v>
      </c>
      <c r="P47" s="1" t="s">
        <v>362</v>
      </c>
      <c r="Q47" t="s">
        <v>64</v>
      </c>
      <c r="R47" t="s">
        <v>236</v>
      </c>
      <c r="S47" s="2" t="s">
        <v>363</v>
      </c>
      <c r="T47" t="s">
        <v>364</v>
      </c>
      <c r="U47" t="s">
        <v>47</v>
      </c>
    </row>
    <row r="48" spans="1:21" ht="37" thickBot="1">
      <c r="A48" s="35" t="s">
        <v>365</v>
      </c>
      <c r="B48" t="s">
        <v>296</v>
      </c>
      <c r="C48">
        <v>2022</v>
      </c>
      <c r="D48" t="s">
        <v>24</v>
      </c>
      <c r="E48" t="s">
        <v>146</v>
      </c>
      <c r="F48" t="s">
        <v>366</v>
      </c>
      <c r="G48" t="s">
        <v>367</v>
      </c>
      <c r="H48" t="s">
        <v>368</v>
      </c>
      <c r="I48" s="1" t="s">
        <v>29</v>
      </c>
      <c r="J48" t="s">
        <v>369</v>
      </c>
      <c r="K48" t="s">
        <v>370</v>
      </c>
      <c r="L48">
        <v>1</v>
      </c>
      <c r="M48" t="s">
        <v>21</v>
      </c>
      <c r="O48" t="s">
        <v>32</v>
      </c>
      <c r="P48" s="1" t="s">
        <v>33</v>
      </c>
      <c r="Q48" t="s">
        <v>64</v>
      </c>
      <c r="R48" t="s">
        <v>236</v>
      </c>
      <c r="S48" s="2" t="s">
        <v>371</v>
      </c>
      <c r="T48" t="s">
        <v>47</v>
      </c>
      <c r="U48" t="s">
        <v>47</v>
      </c>
    </row>
    <row r="49" spans="1:21" ht="29.5" thickBot="1">
      <c r="A49" s="36" t="s">
        <v>1013</v>
      </c>
      <c r="B49" t="s">
        <v>305</v>
      </c>
      <c r="C49">
        <v>2013</v>
      </c>
      <c r="D49" t="s">
        <v>24</v>
      </c>
      <c r="E49" t="s">
        <v>372</v>
      </c>
      <c r="F49" t="s">
        <v>373</v>
      </c>
      <c r="G49" t="s">
        <v>43</v>
      </c>
      <c r="H49" t="s">
        <v>156</v>
      </c>
      <c r="I49" s="1" t="s">
        <v>374</v>
      </c>
      <c r="J49" t="s">
        <v>338</v>
      </c>
      <c r="K49" t="s">
        <v>375</v>
      </c>
      <c r="L49">
        <v>3</v>
      </c>
      <c r="M49" t="s">
        <v>21</v>
      </c>
      <c r="N49" t="s">
        <v>376</v>
      </c>
      <c r="O49" t="s">
        <v>75</v>
      </c>
      <c r="P49" s="1" t="s">
        <v>128</v>
      </c>
      <c r="Q49" t="s">
        <v>64</v>
      </c>
      <c r="R49" t="s">
        <v>65</v>
      </c>
      <c r="S49" s="2" t="s">
        <v>377</v>
      </c>
      <c r="T49" s="7" t="s">
        <v>378</v>
      </c>
      <c r="U49" t="s">
        <v>47</v>
      </c>
    </row>
    <row r="50" spans="1:21" ht="52.5" thickBot="1">
      <c r="A50" s="37" t="s">
        <v>1014</v>
      </c>
      <c r="B50" t="s">
        <v>311</v>
      </c>
      <c r="C50">
        <v>2015</v>
      </c>
      <c r="D50" t="s">
        <v>24</v>
      </c>
      <c r="E50" t="s">
        <v>146</v>
      </c>
      <c r="F50" t="s">
        <v>379</v>
      </c>
      <c r="G50" t="s">
        <v>43</v>
      </c>
      <c r="H50" t="s">
        <v>44</v>
      </c>
      <c r="I50" s="1" t="s">
        <v>29</v>
      </c>
      <c r="J50" t="s">
        <v>80</v>
      </c>
      <c r="K50" t="s">
        <v>380</v>
      </c>
      <c r="L50">
        <v>4</v>
      </c>
      <c r="M50" t="s">
        <v>21</v>
      </c>
      <c r="O50" t="s">
        <v>103</v>
      </c>
      <c r="P50" s="1" t="s">
        <v>33</v>
      </c>
      <c r="Q50" t="s">
        <v>34</v>
      </c>
      <c r="R50" t="s">
        <v>82</v>
      </c>
      <c r="S50" s="2" t="s">
        <v>381</v>
      </c>
      <c r="T50" t="s">
        <v>47</v>
      </c>
      <c r="U50" t="s">
        <v>47</v>
      </c>
    </row>
    <row r="51" spans="1:21" ht="39.5" thickBot="1">
      <c r="A51" s="37" t="s">
        <v>1015</v>
      </c>
      <c r="B51" t="s">
        <v>319</v>
      </c>
      <c r="C51">
        <v>2019</v>
      </c>
      <c r="D51" t="s">
        <v>24</v>
      </c>
      <c r="E51" t="s">
        <v>146</v>
      </c>
      <c r="F51" t="s">
        <v>382</v>
      </c>
      <c r="G51" t="s">
        <v>43</v>
      </c>
      <c r="H51" t="s">
        <v>383</v>
      </c>
      <c r="I51" s="1" t="s">
        <v>117</v>
      </c>
      <c r="J51" t="s">
        <v>384</v>
      </c>
      <c r="K51" t="s">
        <v>385</v>
      </c>
      <c r="L51">
        <v>1</v>
      </c>
      <c r="M51" t="s">
        <v>21</v>
      </c>
      <c r="N51" t="s">
        <v>386</v>
      </c>
      <c r="O51" t="s">
        <v>75</v>
      </c>
      <c r="P51" s="1" t="s">
        <v>128</v>
      </c>
      <c r="Q51" t="s">
        <v>64</v>
      </c>
      <c r="R51" t="s">
        <v>65</v>
      </c>
      <c r="S51" s="2" t="s">
        <v>387</v>
      </c>
      <c r="T51" t="s">
        <v>120</v>
      </c>
      <c r="U51" s="8" t="s">
        <v>388</v>
      </c>
    </row>
    <row r="52" spans="1:21" ht="58.5" thickBot="1">
      <c r="A52" s="37" t="s">
        <v>1016</v>
      </c>
      <c r="B52" t="s">
        <v>325</v>
      </c>
      <c r="C52">
        <v>2014</v>
      </c>
      <c r="D52" t="s">
        <v>24</v>
      </c>
      <c r="E52" t="s">
        <v>41</v>
      </c>
      <c r="F52" t="s">
        <v>389</v>
      </c>
      <c r="G52" t="s">
        <v>43</v>
      </c>
      <c r="H52" t="s">
        <v>44</v>
      </c>
      <c r="I52" s="1" t="s">
        <v>29</v>
      </c>
      <c r="J52" t="s">
        <v>332</v>
      </c>
      <c r="K52" t="s">
        <v>390</v>
      </c>
      <c r="L52">
        <v>3</v>
      </c>
      <c r="M52" t="s">
        <v>21</v>
      </c>
      <c r="O52" t="s">
        <v>322</v>
      </c>
      <c r="P52" s="1" t="s">
        <v>575</v>
      </c>
      <c r="Q52" t="s">
        <v>34</v>
      </c>
      <c r="R52" t="s">
        <v>65</v>
      </c>
      <c r="S52" s="2" t="s">
        <v>391</v>
      </c>
      <c r="T52" t="s">
        <v>47</v>
      </c>
      <c r="U52" t="s">
        <v>47</v>
      </c>
    </row>
    <row r="53" spans="1:21" ht="52.5" thickBot="1">
      <c r="A53" s="38" t="s">
        <v>1017</v>
      </c>
      <c r="B53" t="s">
        <v>392</v>
      </c>
      <c r="C53">
        <v>2021</v>
      </c>
      <c r="D53" t="s">
        <v>24</v>
      </c>
      <c r="E53" t="s">
        <v>41</v>
      </c>
      <c r="F53" t="s">
        <v>393</v>
      </c>
      <c r="G53" t="s">
        <v>43</v>
      </c>
      <c r="H53" t="s">
        <v>156</v>
      </c>
      <c r="I53" s="1" t="s">
        <v>117</v>
      </c>
      <c r="J53" t="s">
        <v>394</v>
      </c>
      <c r="K53" t="s">
        <v>395</v>
      </c>
      <c r="L53">
        <v>4</v>
      </c>
      <c r="M53" t="s">
        <v>21</v>
      </c>
      <c r="O53" t="s">
        <v>32</v>
      </c>
      <c r="P53" s="1" t="s">
        <v>33</v>
      </c>
      <c r="Q53" t="s">
        <v>64</v>
      </c>
      <c r="R53" t="s">
        <v>65</v>
      </c>
      <c r="S53" s="2" t="s">
        <v>396</v>
      </c>
      <c r="T53" t="s">
        <v>120</v>
      </c>
      <c r="U53" t="s">
        <v>47</v>
      </c>
    </row>
    <row r="54" spans="1:21" ht="36.5" customHeight="1" thickBot="1">
      <c r="A54" s="38" t="s">
        <v>397</v>
      </c>
      <c r="B54" t="s">
        <v>398</v>
      </c>
      <c r="C54">
        <v>2021</v>
      </c>
      <c r="D54" t="s">
        <v>24</v>
      </c>
      <c r="E54" t="s">
        <v>399</v>
      </c>
      <c r="F54" t="s">
        <v>400</v>
      </c>
      <c r="G54" t="s">
        <v>27</v>
      </c>
      <c r="H54" t="s">
        <v>28</v>
      </c>
      <c r="I54" s="1" t="s">
        <v>165</v>
      </c>
      <c r="J54" t="s">
        <v>401</v>
      </c>
      <c r="K54" s="9" t="s">
        <v>402</v>
      </c>
      <c r="L54">
        <v>4</v>
      </c>
      <c r="M54" t="s">
        <v>21</v>
      </c>
      <c r="O54" t="s">
        <v>32</v>
      </c>
      <c r="P54" s="1" t="s">
        <v>33</v>
      </c>
      <c r="Q54" t="s">
        <v>64</v>
      </c>
      <c r="R54" t="s">
        <v>236</v>
      </c>
      <c r="S54" s="2" t="s">
        <v>403</v>
      </c>
      <c r="T54" t="s">
        <v>120</v>
      </c>
      <c r="U54" s="4" t="s">
        <v>404</v>
      </c>
    </row>
    <row r="55" spans="1:21" ht="46.5" customHeight="1">
      <c r="A55" s="39" t="s">
        <v>405</v>
      </c>
      <c r="B55" t="s">
        <v>406</v>
      </c>
      <c r="C55">
        <v>2020</v>
      </c>
      <c r="D55" t="s">
        <v>24</v>
      </c>
      <c r="E55" t="s">
        <v>41</v>
      </c>
      <c r="F55" t="s">
        <v>407</v>
      </c>
      <c r="G55" t="s">
        <v>408</v>
      </c>
      <c r="H55" s="11" t="s">
        <v>409</v>
      </c>
      <c r="I55" s="1" t="s">
        <v>165</v>
      </c>
      <c r="J55" t="s">
        <v>166</v>
      </c>
      <c r="K55" s="12" t="s">
        <v>410</v>
      </c>
      <c r="L55">
        <v>1</v>
      </c>
      <c r="M55" t="s">
        <v>21</v>
      </c>
      <c r="O55" t="s">
        <v>32</v>
      </c>
      <c r="P55" s="1" t="s">
        <v>33</v>
      </c>
      <c r="Q55" t="s">
        <v>64</v>
      </c>
      <c r="R55" t="s">
        <v>65</v>
      </c>
      <c r="S55" s="2" t="s">
        <v>411</v>
      </c>
      <c r="T55" t="s">
        <v>120</v>
      </c>
      <c r="U55" s="4" t="s">
        <v>47</v>
      </c>
    </row>
    <row r="56" spans="1:21" ht="50" customHeight="1">
      <c r="A56" s="39" t="s">
        <v>412</v>
      </c>
      <c r="B56" t="s">
        <v>413</v>
      </c>
      <c r="C56">
        <v>2017</v>
      </c>
      <c r="D56" t="s">
        <v>24</v>
      </c>
      <c r="E56" t="s">
        <v>41</v>
      </c>
      <c r="F56" t="s">
        <v>414</v>
      </c>
      <c r="G56" t="s">
        <v>27</v>
      </c>
      <c r="H56" t="s">
        <v>47</v>
      </c>
      <c r="I56" s="1" t="s">
        <v>61</v>
      </c>
      <c r="J56" t="s">
        <v>415</v>
      </c>
      <c r="K56" s="9" t="s">
        <v>416</v>
      </c>
      <c r="L56">
        <v>5</v>
      </c>
      <c r="M56" t="s">
        <v>21</v>
      </c>
      <c r="O56" t="s">
        <v>75</v>
      </c>
      <c r="P56" s="1" t="s">
        <v>293</v>
      </c>
      <c r="Q56" t="s">
        <v>34</v>
      </c>
      <c r="R56" t="s">
        <v>65</v>
      </c>
      <c r="S56" s="2" t="s">
        <v>417</v>
      </c>
      <c r="T56" t="s">
        <v>47</v>
      </c>
      <c r="U56" t="s">
        <v>47</v>
      </c>
    </row>
    <row r="57" spans="1:21" ht="50" customHeight="1">
      <c r="A57" s="35" t="s">
        <v>419</v>
      </c>
      <c r="B57" t="s">
        <v>420</v>
      </c>
      <c r="C57">
        <v>2023</v>
      </c>
      <c r="D57" t="s">
        <v>24</v>
      </c>
      <c r="E57" t="s">
        <v>41</v>
      </c>
      <c r="F57" t="s">
        <v>421</v>
      </c>
      <c r="G57" t="s">
        <v>43</v>
      </c>
      <c r="H57" t="s">
        <v>422</v>
      </c>
      <c r="I57" s="1" t="s">
        <v>136</v>
      </c>
      <c r="J57" t="s">
        <v>423</v>
      </c>
      <c r="K57" s="9" t="s">
        <v>424</v>
      </c>
      <c r="L57">
        <v>4</v>
      </c>
      <c r="M57" t="s">
        <v>21</v>
      </c>
      <c r="O57" t="s">
        <v>75</v>
      </c>
      <c r="P57" s="1" t="s">
        <v>140</v>
      </c>
      <c r="Q57" t="s">
        <v>64</v>
      </c>
      <c r="R57" t="s">
        <v>141</v>
      </c>
      <c r="S57" s="2" t="s">
        <v>425</v>
      </c>
      <c r="T57" t="s">
        <v>47</v>
      </c>
      <c r="U57" t="s">
        <v>47</v>
      </c>
    </row>
    <row r="58" spans="1:21" ht="50" customHeight="1">
      <c r="A58" s="35" t="s">
        <v>426</v>
      </c>
      <c r="B58" t="s">
        <v>427</v>
      </c>
      <c r="C58">
        <v>2024</v>
      </c>
      <c r="D58" t="s">
        <v>24</v>
      </c>
      <c r="E58" t="s">
        <v>146</v>
      </c>
      <c r="F58" t="s">
        <v>428</v>
      </c>
      <c r="G58" t="s">
        <v>43</v>
      </c>
      <c r="H58" t="s">
        <v>429</v>
      </c>
      <c r="I58" s="1" t="s">
        <v>174</v>
      </c>
      <c r="J58" t="s">
        <v>430</v>
      </c>
      <c r="K58" s="9" t="s">
        <v>431</v>
      </c>
      <c r="L58">
        <v>3</v>
      </c>
      <c r="M58" t="s">
        <v>21</v>
      </c>
      <c r="O58" t="s">
        <v>32</v>
      </c>
      <c r="P58" s="1" t="s">
        <v>33</v>
      </c>
      <c r="Q58" t="s">
        <v>34</v>
      </c>
      <c r="R58" t="s">
        <v>236</v>
      </c>
      <c r="S58" s="2" t="s">
        <v>432</v>
      </c>
      <c r="T58" t="s">
        <v>47</v>
      </c>
      <c r="U58" t="s">
        <v>47</v>
      </c>
    </row>
    <row r="59" spans="1:21" ht="65" customHeight="1">
      <c r="A59" s="35" t="s">
        <v>1023</v>
      </c>
      <c r="B59" t="s">
        <v>433</v>
      </c>
      <c r="C59">
        <v>2024</v>
      </c>
      <c r="D59" t="s">
        <v>24</v>
      </c>
      <c r="E59" t="s">
        <v>146</v>
      </c>
      <c r="F59" t="s">
        <v>326</v>
      </c>
      <c r="G59" t="s">
        <v>43</v>
      </c>
      <c r="H59" t="s">
        <v>434</v>
      </c>
      <c r="I59" s="1" t="s">
        <v>61</v>
      </c>
      <c r="J59" t="s">
        <v>435</v>
      </c>
      <c r="K59" s="9" t="s">
        <v>436</v>
      </c>
      <c r="L59">
        <v>11</v>
      </c>
      <c r="M59" t="s">
        <v>21</v>
      </c>
      <c r="N59" t="s">
        <v>437</v>
      </c>
      <c r="O59" t="s">
        <v>32</v>
      </c>
      <c r="P59" s="1" t="s">
        <v>33</v>
      </c>
      <c r="Q59" t="s">
        <v>34</v>
      </c>
      <c r="R59" t="s">
        <v>65</v>
      </c>
      <c r="S59" s="2" t="s">
        <v>438</v>
      </c>
      <c r="T59" t="s">
        <v>47</v>
      </c>
      <c r="U59" t="s">
        <v>439</v>
      </c>
    </row>
    <row r="60" spans="1:21" ht="50" customHeight="1">
      <c r="A60" s="35" t="s">
        <v>440</v>
      </c>
      <c r="B60" t="s">
        <v>441</v>
      </c>
      <c r="C60">
        <v>2024</v>
      </c>
      <c r="D60" t="s">
        <v>24</v>
      </c>
      <c r="E60" t="s">
        <v>41</v>
      </c>
      <c r="F60" t="s">
        <v>442</v>
      </c>
      <c r="G60" t="s">
        <v>43</v>
      </c>
      <c r="H60" t="s">
        <v>443</v>
      </c>
      <c r="I60" s="1" t="s">
        <v>29</v>
      </c>
      <c r="J60" t="s">
        <v>267</v>
      </c>
      <c r="K60" s="9" t="s">
        <v>444</v>
      </c>
      <c r="L60">
        <v>3</v>
      </c>
      <c r="M60" t="s">
        <v>21</v>
      </c>
      <c r="O60" t="s">
        <v>32</v>
      </c>
      <c r="P60" s="1" t="s">
        <v>33</v>
      </c>
      <c r="Q60" t="s">
        <v>64</v>
      </c>
      <c r="R60" t="s">
        <v>65</v>
      </c>
      <c r="S60" s="2" t="s">
        <v>445</v>
      </c>
      <c r="T60" t="s">
        <v>47</v>
      </c>
      <c r="U60" t="s">
        <v>446</v>
      </c>
    </row>
    <row r="61" spans="1:21" ht="50" customHeight="1">
      <c r="A61" s="35" t="s">
        <v>447</v>
      </c>
      <c r="B61" t="s">
        <v>448</v>
      </c>
      <c r="C61">
        <v>2024</v>
      </c>
      <c r="D61" t="s">
        <v>24</v>
      </c>
      <c r="E61" t="s">
        <v>146</v>
      </c>
      <c r="F61" t="s">
        <v>265</v>
      </c>
      <c r="G61" t="s">
        <v>43</v>
      </c>
      <c r="H61" t="s">
        <v>449</v>
      </c>
      <c r="I61" s="1" t="s">
        <v>53</v>
      </c>
      <c r="J61" t="s">
        <v>450</v>
      </c>
      <c r="K61" s="9" t="s">
        <v>451</v>
      </c>
      <c r="L61">
        <v>2</v>
      </c>
      <c r="M61" t="s">
        <v>452</v>
      </c>
      <c r="O61" t="s">
        <v>32</v>
      </c>
      <c r="P61" s="1" t="s">
        <v>33</v>
      </c>
      <c r="Q61" t="s">
        <v>64</v>
      </c>
      <c r="R61" t="s">
        <v>236</v>
      </c>
      <c r="S61" s="2" t="s">
        <v>453</v>
      </c>
      <c r="T61" t="s">
        <v>47</v>
      </c>
      <c r="U61" t="s">
        <v>454</v>
      </c>
    </row>
    <row r="62" spans="1:21" ht="50" customHeight="1">
      <c r="A62" s="35" t="s">
        <v>455</v>
      </c>
      <c r="B62" t="s">
        <v>456</v>
      </c>
      <c r="C62">
        <v>2024</v>
      </c>
      <c r="D62" t="s">
        <v>24</v>
      </c>
      <c r="E62" t="s">
        <v>146</v>
      </c>
      <c r="F62" t="s">
        <v>190</v>
      </c>
      <c r="G62" t="s">
        <v>43</v>
      </c>
      <c r="H62" t="s">
        <v>457</v>
      </c>
      <c r="I62" s="1" t="s">
        <v>61</v>
      </c>
      <c r="J62" t="s">
        <v>125</v>
      </c>
      <c r="K62" s="9" t="s">
        <v>458</v>
      </c>
      <c r="L62">
        <v>2</v>
      </c>
      <c r="M62" t="s">
        <v>21</v>
      </c>
      <c r="N62" t="s">
        <v>459</v>
      </c>
      <c r="O62" t="s">
        <v>75</v>
      </c>
      <c r="P62" s="1" t="s">
        <v>801</v>
      </c>
      <c r="Q62" t="s">
        <v>64</v>
      </c>
      <c r="R62" t="s">
        <v>65</v>
      </c>
      <c r="S62" s="2" t="s">
        <v>460</v>
      </c>
      <c r="T62" t="s">
        <v>47</v>
      </c>
      <c r="U62" t="s">
        <v>461</v>
      </c>
    </row>
    <row r="63" spans="1:21" ht="50" customHeight="1">
      <c r="A63" s="35" t="s">
        <v>462</v>
      </c>
      <c r="B63" t="s">
        <v>463</v>
      </c>
      <c r="C63">
        <v>2024</v>
      </c>
      <c r="D63" t="s">
        <v>24</v>
      </c>
      <c r="E63" t="s">
        <v>146</v>
      </c>
      <c r="F63" t="s">
        <v>173</v>
      </c>
      <c r="G63" t="s">
        <v>43</v>
      </c>
      <c r="H63" t="s">
        <v>44</v>
      </c>
      <c r="I63" s="1" t="s">
        <v>174</v>
      </c>
      <c r="J63" t="s">
        <v>80</v>
      </c>
      <c r="K63" s="9" t="s">
        <v>464</v>
      </c>
      <c r="L63">
        <v>4</v>
      </c>
      <c r="M63" t="s">
        <v>465</v>
      </c>
      <c r="O63" t="s">
        <v>466</v>
      </c>
      <c r="P63" s="1" t="s">
        <v>801</v>
      </c>
      <c r="Q63" t="s">
        <v>34</v>
      </c>
      <c r="R63" t="s">
        <v>236</v>
      </c>
      <c r="S63" s="2" t="s">
        <v>467</v>
      </c>
      <c r="T63" t="s">
        <v>47</v>
      </c>
      <c r="U63" t="s">
        <v>47</v>
      </c>
    </row>
    <row r="64" spans="1:21" ht="50" customHeight="1">
      <c r="A64" s="35" t="s">
        <v>468</v>
      </c>
      <c r="B64" t="s">
        <v>469</v>
      </c>
      <c r="C64">
        <v>2024</v>
      </c>
      <c r="D64" t="s">
        <v>24</v>
      </c>
      <c r="E64" t="s">
        <v>41</v>
      </c>
      <c r="F64" t="s">
        <v>470</v>
      </c>
      <c r="G64" t="s">
        <v>43</v>
      </c>
      <c r="H64" t="s">
        <v>44</v>
      </c>
      <c r="I64" s="1" t="s">
        <v>136</v>
      </c>
      <c r="J64" t="s">
        <v>30</v>
      </c>
      <c r="K64" s="13" t="s">
        <v>471</v>
      </c>
      <c r="L64">
        <v>5</v>
      </c>
      <c r="M64" t="s">
        <v>21</v>
      </c>
      <c r="O64" t="s">
        <v>75</v>
      </c>
      <c r="P64" s="1" t="s">
        <v>472</v>
      </c>
      <c r="Q64" t="s">
        <v>34</v>
      </c>
      <c r="R64" t="s">
        <v>141</v>
      </c>
      <c r="S64" s="2" t="s">
        <v>473</v>
      </c>
      <c r="T64" t="s">
        <v>47</v>
      </c>
      <c r="U64" t="s">
        <v>47</v>
      </c>
    </row>
    <row r="65" spans="1:21" ht="50" customHeight="1">
      <c r="A65" s="35" t="s">
        <v>474</v>
      </c>
      <c r="B65" t="s">
        <v>475</v>
      </c>
      <c r="C65">
        <v>2024</v>
      </c>
      <c r="D65" t="s">
        <v>24</v>
      </c>
      <c r="E65" t="s">
        <v>41</v>
      </c>
      <c r="F65" t="s">
        <v>476</v>
      </c>
      <c r="G65" t="s">
        <v>27</v>
      </c>
      <c r="H65" t="s">
        <v>47</v>
      </c>
      <c r="I65" s="1" t="s">
        <v>174</v>
      </c>
      <c r="J65" t="s">
        <v>477</v>
      </c>
      <c r="K65" s="9" t="s">
        <v>478</v>
      </c>
      <c r="L65">
        <v>3</v>
      </c>
      <c r="M65" t="s">
        <v>21</v>
      </c>
      <c r="O65" t="s">
        <v>32</v>
      </c>
      <c r="P65" s="1" t="s">
        <v>33</v>
      </c>
      <c r="Q65" t="s">
        <v>34</v>
      </c>
      <c r="R65" t="s">
        <v>236</v>
      </c>
      <c r="S65" s="2" t="s">
        <v>479</v>
      </c>
      <c r="T65" t="s">
        <v>47</v>
      </c>
      <c r="U65" t="s">
        <v>480</v>
      </c>
    </row>
    <row r="66" spans="1:21" ht="50" customHeight="1">
      <c r="A66" s="35" t="s">
        <v>481</v>
      </c>
      <c r="B66" t="s">
        <v>482</v>
      </c>
      <c r="C66">
        <v>2023</v>
      </c>
      <c r="D66" t="s">
        <v>24</v>
      </c>
      <c r="E66" t="s">
        <v>41</v>
      </c>
      <c r="F66" t="s">
        <v>483</v>
      </c>
      <c r="G66" t="s">
        <v>27</v>
      </c>
      <c r="H66" t="s">
        <v>28</v>
      </c>
      <c r="I66" s="1" t="s">
        <v>136</v>
      </c>
      <c r="J66" t="s">
        <v>484</v>
      </c>
      <c r="K66" s="9" t="s">
        <v>485</v>
      </c>
      <c r="L66">
        <v>2</v>
      </c>
      <c r="M66" t="s">
        <v>21</v>
      </c>
      <c r="O66" t="s">
        <v>277</v>
      </c>
      <c r="P66" s="1" t="s">
        <v>293</v>
      </c>
      <c r="Q66" t="s">
        <v>34</v>
      </c>
      <c r="R66" t="s">
        <v>82</v>
      </c>
      <c r="S66" s="2" t="s">
        <v>486</v>
      </c>
      <c r="T66" t="s">
        <v>47</v>
      </c>
      <c r="U66" t="s">
        <v>47</v>
      </c>
    </row>
    <row r="67" spans="1:21" ht="50" customHeight="1">
      <c r="A67" s="35" t="s">
        <v>487</v>
      </c>
      <c r="B67" t="s">
        <v>488</v>
      </c>
      <c r="C67">
        <v>2023</v>
      </c>
      <c r="D67" t="s">
        <v>24</v>
      </c>
      <c r="E67" t="s">
        <v>41</v>
      </c>
      <c r="F67" t="s">
        <v>489</v>
      </c>
      <c r="G67" t="s">
        <v>43</v>
      </c>
      <c r="H67" t="s">
        <v>47</v>
      </c>
      <c r="I67" s="1" t="s">
        <v>61</v>
      </c>
      <c r="J67" t="s">
        <v>125</v>
      </c>
      <c r="K67" s="9" t="s">
        <v>126</v>
      </c>
      <c r="L67">
        <v>2</v>
      </c>
      <c r="M67" t="s">
        <v>21</v>
      </c>
      <c r="O67" t="s">
        <v>75</v>
      </c>
      <c r="P67" s="1" t="s">
        <v>801</v>
      </c>
      <c r="Q67" t="s">
        <v>34</v>
      </c>
      <c r="R67" t="s">
        <v>236</v>
      </c>
      <c r="S67" s="2" t="s">
        <v>490</v>
      </c>
      <c r="T67" t="s">
        <v>47</v>
      </c>
      <c r="U67" t="s">
        <v>47</v>
      </c>
    </row>
    <row r="68" spans="1:21" ht="50" customHeight="1">
      <c r="A68" s="35" t="s">
        <v>491</v>
      </c>
      <c r="B68" t="s">
        <v>492</v>
      </c>
      <c r="C68">
        <v>2023</v>
      </c>
      <c r="D68" t="s">
        <v>24</v>
      </c>
      <c r="E68" t="s">
        <v>41</v>
      </c>
      <c r="F68" t="s">
        <v>493</v>
      </c>
      <c r="G68" t="s">
        <v>43</v>
      </c>
      <c r="H68" t="s">
        <v>494</v>
      </c>
      <c r="I68" s="1" t="s">
        <v>61</v>
      </c>
      <c r="J68" t="s">
        <v>495</v>
      </c>
      <c r="K68" t="s">
        <v>496</v>
      </c>
      <c r="L68">
        <v>3</v>
      </c>
      <c r="M68" t="s">
        <v>21</v>
      </c>
      <c r="O68" t="s">
        <v>75</v>
      </c>
      <c r="P68" s="1" t="s">
        <v>293</v>
      </c>
      <c r="Q68" t="s">
        <v>34</v>
      </c>
      <c r="R68" t="s">
        <v>65</v>
      </c>
      <c r="S68" s="2" t="s">
        <v>497</v>
      </c>
      <c r="T68" t="s">
        <v>47</v>
      </c>
      <c r="U68" t="s">
        <v>454</v>
      </c>
    </row>
    <row r="69" spans="1:21" ht="50" customHeight="1">
      <c r="A69" s="35" t="s">
        <v>498</v>
      </c>
      <c r="B69" t="s">
        <v>499</v>
      </c>
      <c r="C69">
        <v>2023</v>
      </c>
      <c r="D69" t="s">
        <v>24</v>
      </c>
      <c r="E69" t="s">
        <v>146</v>
      </c>
      <c r="F69" t="s">
        <v>312</v>
      </c>
      <c r="G69" t="s">
        <v>27</v>
      </c>
      <c r="H69" t="s">
        <v>500</v>
      </c>
      <c r="I69" s="1" t="s">
        <v>109</v>
      </c>
      <c r="J69" t="s">
        <v>501</v>
      </c>
      <c r="K69" t="s">
        <v>502</v>
      </c>
      <c r="L69">
        <v>3</v>
      </c>
      <c r="M69" t="s">
        <v>21</v>
      </c>
      <c r="O69" t="s">
        <v>75</v>
      </c>
      <c r="P69" s="1" t="s">
        <v>802</v>
      </c>
      <c r="Q69" t="s">
        <v>34</v>
      </c>
      <c r="R69" t="s">
        <v>236</v>
      </c>
      <c r="S69" s="2" t="s">
        <v>503</v>
      </c>
      <c r="T69" t="s">
        <v>47</v>
      </c>
      <c r="U69" t="s">
        <v>47</v>
      </c>
    </row>
    <row r="70" spans="1:21" ht="50" customHeight="1">
      <c r="A70" s="35" t="s">
        <v>504</v>
      </c>
      <c r="B70" t="s">
        <v>505</v>
      </c>
      <c r="C70">
        <v>2023</v>
      </c>
      <c r="D70" t="s">
        <v>24</v>
      </c>
      <c r="E70" t="s">
        <v>41</v>
      </c>
      <c r="F70" t="s">
        <v>506</v>
      </c>
      <c r="G70" t="s">
        <v>507</v>
      </c>
      <c r="H70" t="s">
        <v>508</v>
      </c>
      <c r="I70" s="1" t="s">
        <v>29</v>
      </c>
      <c r="J70" t="s">
        <v>509</v>
      </c>
      <c r="K70" s="9" t="s">
        <v>510</v>
      </c>
      <c r="L70">
        <v>4</v>
      </c>
      <c r="M70" s="1" t="s">
        <v>511</v>
      </c>
      <c r="O70" t="s">
        <v>75</v>
      </c>
      <c r="P70" s="1" t="s">
        <v>802</v>
      </c>
      <c r="Q70" t="s">
        <v>34</v>
      </c>
      <c r="R70" t="s">
        <v>35</v>
      </c>
      <c r="S70" s="2" t="s">
        <v>512</v>
      </c>
      <c r="T70" t="s">
        <v>47</v>
      </c>
      <c r="U70" t="s">
        <v>47</v>
      </c>
    </row>
    <row r="71" spans="1:21" ht="50" customHeight="1">
      <c r="A71" s="35" t="s">
        <v>513</v>
      </c>
      <c r="B71" t="s">
        <v>514</v>
      </c>
      <c r="C71">
        <v>2022</v>
      </c>
      <c r="D71" t="s">
        <v>24</v>
      </c>
      <c r="E71" t="s">
        <v>146</v>
      </c>
      <c r="F71" t="s">
        <v>173</v>
      </c>
      <c r="G71" t="s">
        <v>27</v>
      </c>
      <c r="H71" t="s">
        <v>72</v>
      </c>
      <c r="I71" s="1" t="s">
        <v>515</v>
      </c>
      <c r="J71" t="s">
        <v>516</v>
      </c>
      <c r="K71" s="9" t="s">
        <v>517</v>
      </c>
      <c r="L71">
        <v>4</v>
      </c>
      <c r="M71" t="s">
        <v>518</v>
      </c>
      <c r="O71" t="s">
        <v>75</v>
      </c>
      <c r="P71" s="1" t="s">
        <v>293</v>
      </c>
      <c r="Q71" t="s">
        <v>16</v>
      </c>
      <c r="R71" t="s">
        <v>65</v>
      </c>
      <c r="S71" s="2" t="s">
        <v>519</v>
      </c>
      <c r="T71" t="s">
        <v>47</v>
      </c>
      <c r="U71" t="s">
        <v>47</v>
      </c>
    </row>
    <row r="72" spans="1:21" ht="50" customHeight="1">
      <c r="A72" s="40" t="s">
        <v>520</v>
      </c>
      <c r="B72" t="s">
        <v>521</v>
      </c>
      <c r="C72">
        <v>2021</v>
      </c>
      <c r="D72" t="s">
        <v>24</v>
      </c>
      <c r="E72" t="s">
        <v>41</v>
      </c>
      <c r="F72" t="s">
        <v>522</v>
      </c>
      <c r="G72" t="s">
        <v>43</v>
      </c>
      <c r="H72" t="s">
        <v>523</v>
      </c>
      <c r="I72" s="1" t="s">
        <v>61</v>
      </c>
      <c r="J72" t="s">
        <v>524</v>
      </c>
      <c r="K72" s="9" t="s">
        <v>525</v>
      </c>
      <c r="L72">
        <v>3</v>
      </c>
      <c r="M72" t="s">
        <v>21</v>
      </c>
      <c r="N72" s="1" t="s">
        <v>526</v>
      </c>
      <c r="O72" t="s">
        <v>32</v>
      </c>
      <c r="P72" s="1" t="s">
        <v>33</v>
      </c>
      <c r="Q72" t="s">
        <v>16</v>
      </c>
      <c r="R72" t="s">
        <v>65</v>
      </c>
      <c r="S72" s="2" t="s">
        <v>527</v>
      </c>
      <c r="T72" t="s">
        <v>47</v>
      </c>
      <c r="U72" t="s">
        <v>47</v>
      </c>
    </row>
    <row r="73" spans="1:21" ht="50" customHeight="1">
      <c r="A73" s="40" t="s">
        <v>528</v>
      </c>
      <c r="B73" t="s">
        <v>529</v>
      </c>
      <c r="C73">
        <v>2023</v>
      </c>
      <c r="D73" t="s">
        <v>24</v>
      </c>
      <c r="E73" t="s">
        <v>41</v>
      </c>
      <c r="F73" t="s">
        <v>530</v>
      </c>
      <c r="G73" t="s">
        <v>43</v>
      </c>
      <c r="H73" t="s">
        <v>443</v>
      </c>
      <c r="I73" s="1" t="s">
        <v>165</v>
      </c>
      <c r="J73" t="s">
        <v>495</v>
      </c>
      <c r="K73" s="9" t="s">
        <v>496</v>
      </c>
      <c r="L73">
        <v>2</v>
      </c>
      <c r="M73" t="s">
        <v>21</v>
      </c>
      <c r="O73" t="s">
        <v>32</v>
      </c>
      <c r="P73" s="1" t="s">
        <v>33</v>
      </c>
      <c r="Q73" t="s">
        <v>16</v>
      </c>
      <c r="R73" t="s">
        <v>65</v>
      </c>
      <c r="S73" s="2" t="s">
        <v>531</v>
      </c>
      <c r="T73" t="s">
        <v>47</v>
      </c>
      <c r="U73" t="s">
        <v>454</v>
      </c>
    </row>
    <row r="74" spans="1:21" ht="50" customHeight="1">
      <c r="A74" s="40" t="s">
        <v>532</v>
      </c>
      <c r="B74" t="s">
        <v>533</v>
      </c>
      <c r="C74">
        <v>2024</v>
      </c>
      <c r="D74" t="s">
        <v>24</v>
      </c>
      <c r="E74" t="s">
        <v>146</v>
      </c>
      <c r="F74" t="s">
        <v>534</v>
      </c>
      <c r="G74" t="s">
        <v>43</v>
      </c>
      <c r="H74" t="s">
        <v>443</v>
      </c>
      <c r="I74" s="1" t="s">
        <v>136</v>
      </c>
      <c r="J74" t="s">
        <v>535</v>
      </c>
      <c r="K74" s="9" t="s">
        <v>536</v>
      </c>
      <c r="L74">
        <v>11</v>
      </c>
      <c r="M74" t="s">
        <v>537</v>
      </c>
      <c r="O74" t="s">
        <v>322</v>
      </c>
      <c r="P74" s="1" t="s">
        <v>802</v>
      </c>
      <c r="Q74" t="s">
        <v>16</v>
      </c>
      <c r="R74" t="s">
        <v>141</v>
      </c>
      <c r="S74" s="2" t="s">
        <v>538</v>
      </c>
      <c r="T74" t="s">
        <v>47</v>
      </c>
      <c r="U74" t="s">
        <v>47</v>
      </c>
    </row>
    <row r="75" spans="1:21" ht="50" customHeight="1">
      <c r="A75" s="40" t="s">
        <v>539</v>
      </c>
      <c r="B75" t="s">
        <v>540</v>
      </c>
      <c r="C75">
        <v>2024</v>
      </c>
      <c r="D75" t="s">
        <v>24</v>
      </c>
      <c r="E75" t="s">
        <v>41</v>
      </c>
      <c r="F75" t="s">
        <v>541</v>
      </c>
      <c r="G75" t="s">
        <v>542</v>
      </c>
      <c r="H75" t="s">
        <v>543</v>
      </c>
      <c r="I75" s="1" t="s">
        <v>136</v>
      </c>
      <c r="J75" t="s">
        <v>423</v>
      </c>
      <c r="K75" s="9" t="s">
        <v>424</v>
      </c>
      <c r="L75">
        <v>2</v>
      </c>
      <c r="M75" t="s">
        <v>21</v>
      </c>
      <c r="N75" s="1" t="s">
        <v>544</v>
      </c>
      <c r="O75" t="s">
        <v>75</v>
      </c>
      <c r="P75" s="1" t="s">
        <v>140</v>
      </c>
      <c r="Q75" t="s">
        <v>34</v>
      </c>
      <c r="R75" t="s">
        <v>82</v>
      </c>
      <c r="S75" s="2" t="s">
        <v>545</v>
      </c>
      <c r="T75" t="s">
        <v>47</v>
      </c>
      <c r="U75" t="s">
        <v>47</v>
      </c>
    </row>
    <row r="76" spans="1:21" ht="50" customHeight="1">
      <c r="A76" s="40" t="s">
        <v>1018</v>
      </c>
      <c r="B76" t="s">
        <v>546</v>
      </c>
      <c r="C76">
        <v>2023</v>
      </c>
      <c r="D76" t="s">
        <v>24</v>
      </c>
      <c r="E76" t="s">
        <v>41</v>
      </c>
      <c r="F76" t="s">
        <v>547</v>
      </c>
      <c r="G76" t="s">
        <v>548</v>
      </c>
      <c r="H76" t="s">
        <v>549</v>
      </c>
      <c r="I76" s="1" t="s">
        <v>29</v>
      </c>
      <c r="J76" t="s">
        <v>550</v>
      </c>
      <c r="K76" s="9" t="s">
        <v>551</v>
      </c>
      <c r="L76">
        <v>7</v>
      </c>
      <c r="M76" t="s">
        <v>21</v>
      </c>
      <c r="O76" t="s">
        <v>32</v>
      </c>
      <c r="P76" s="1" t="s">
        <v>33</v>
      </c>
      <c r="Q76" t="s">
        <v>34</v>
      </c>
      <c r="R76" t="s">
        <v>236</v>
      </c>
      <c r="S76" s="2" t="s">
        <v>552</v>
      </c>
      <c r="T76" t="s">
        <v>47</v>
      </c>
      <c r="U76" t="s">
        <v>47</v>
      </c>
    </row>
    <row r="77" spans="1:21" ht="50" customHeight="1">
      <c r="A77" s="40" t="s">
        <v>1007</v>
      </c>
      <c r="B77" t="s">
        <v>553</v>
      </c>
      <c r="C77">
        <v>2023</v>
      </c>
      <c r="D77" t="s">
        <v>24</v>
      </c>
      <c r="E77" t="s">
        <v>554</v>
      </c>
      <c r="F77" t="s">
        <v>554</v>
      </c>
      <c r="G77" t="s">
        <v>555</v>
      </c>
      <c r="H77" t="s">
        <v>47</v>
      </c>
      <c r="I77" s="1" t="s">
        <v>53</v>
      </c>
      <c r="J77" t="s">
        <v>125</v>
      </c>
      <c r="K77" s="9" t="s">
        <v>458</v>
      </c>
      <c r="L77">
        <v>3</v>
      </c>
      <c r="M77" t="s">
        <v>21</v>
      </c>
      <c r="O77" t="s">
        <v>32</v>
      </c>
      <c r="P77" s="1" t="s">
        <v>33</v>
      </c>
      <c r="Q77" t="s">
        <v>34</v>
      </c>
      <c r="R77" t="s">
        <v>236</v>
      </c>
      <c r="S77" s="2" t="s">
        <v>556</v>
      </c>
      <c r="T77" t="s">
        <v>47</v>
      </c>
      <c r="U77" t="s">
        <v>557</v>
      </c>
    </row>
    <row r="78" spans="1:21" ht="50" customHeight="1">
      <c r="A78" s="40" t="s">
        <v>1019</v>
      </c>
      <c r="B78" t="s">
        <v>558</v>
      </c>
      <c r="C78">
        <v>2023</v>
      </c>
      <c r="D78" t="s">
        <v>24</v>
      </c>
      <c r="E78" t="s">
        <v>146</v>
      </c>
      <c r="F78" t="s">
        <v>366</v>
      </c>
      <c r="G78" t="s">
        <v>43</v>
      </c>
      <c r="H78" t="s">
        <v>47</v>
      </c>
      <c r="I78" s="1" t="s">
        <v>109</v>
      </c>
      <c r="J78" t="s">
        <v>291</v>
      </c>
      <c r="K78" s="9" t="s">
        <v>559</v>
      </c>
      <c r="L78">
        <v>3</v>
      </c>
      <c r="M78" s="1" t="s">
        <v>560</v>
      </c>
      <c r="O78" t="s">
        <v>75</v>
      </c>
      <c r="P78" s="1" t="s">
        <v>803</v>
      </c>
      <c r="Q78" t="s">
        <v>34</v>
      </c>
      <c r="R78" t="s">
        <v>65</v>
      </c>
      <c r="S78" s="2" t="s">
        <v>561</v>
      </c>
      <c r="T78" t="s">
        <v>47</v>
      </c>
      <c r="U78" t="s">
        <v>47</v>
      </c>
    </row>
    <row r="79" spans="1:21" ht="50" customHeight="1">
      <c r="A79" s="40" t="s">
        <v>1020</v>
      </c>
      <c r="B79" t="s">
        <v>562</v>
      </c>
      <c r="C79">
        <v>2023</v>
      </c>
      <c r="D79" t="s">
        <v>24</v>
      </c>
      <c r="E79" t="s">
        <v>146</v>
      </c>
      <c r="F79" t="s">
        <v>563</v>
      </c>
      <c r="G79" t="s">
        <v>564</v>
      </c>
      <c r="H79" t="s">
        <v>565</v>
      </c>
      <c r="I79" s="1" t="s">
        <v>374</v>
      </c>
      <c r="J79" t="s">
        <v>566</v>
      </c>
      <c r="K79" s="13" t="s">
        <v>567</v>
      </c>
      <c r="L79">
        <v>8</v>
      </c>
      <c r="M79" t="s">
        <v>568</v>
      </c>
      <c r="O79" t="s">
        <v>32</v>
      </c>
      <c r="P79" s="1" t="s">
        <v>33</v>
      </c>
      <c r="Q79" t="s">
        <v>16</v>
      </c>
      <c r="R79" t="s">
        <v>236</v>
      </c>
      <c r="S79" s="2" t="s">
        <v>569</v>
      </c>
      <c r="T79" t="s">
        <v>47</v>
      </c>
      <c r="U79" t="s">
        <v>454</v>
      </c>
    </row>
    <row r="80" spans="1:21" ht="50" customHeight="1">
      <c r="A80" s="40" t="s">
        <v>1021</v>
      </c>
      <c r="B80" t="s">
        <v>570</v>
      </c>
      <c r="C80">
        <v>2024</v>
      </c>
      <c r="D80" t="s">
        <v>24</v>
      </c>
      <c r="E80" t="s">
        <v>146</v>
      </c>
      <c r="F80" t="s">
        <v>359</v>
      </c>
      <c r="G80" t="s">
        <v>564</v>
      </c>
      <c r="H80" t="s">
        <v>135</v>
      </c>
      <c r="I80" s="1" t="s">
        <v>29</v>
      </c>
      <c r="J80" t="s">
        <v>314</v>
      </c>
      <c r="K80" s="9" t="s">
        <v>571</v>
      </c>
      <c r="L80">
        <v>4</v>
      </c>
      <c r="M80" t="s">
        <v>21</v>
      </c>
      <c r="O80" t="s">
        <v>32</v>
      </c>
      <c r="P80" s="1" t="s">
        <v>33</v>
      </c>
      <c r="Q80" t="s">
        <v>16</v>
      </c>
      <c r="R80" t="s">
        <v>35</v>
      </c>
      <c r="S80" s="2" t="s">
        <v>572</v>
      </c>
      <c r="T80" t="s">
        <v>47</v>
      </c>
      <c r="U80" t="s">
        <v>47</v>
      </c>
    </row>
    <row r="81" spans="1:21" ht="50" customHeight="1">
      <c r="A81" s="40" t="s">
        <v>1022</v>
      </c>
      <c r="B81" t="s">
        <v>573</v>
      </c>
      <c r="C81">
        <v>2024</v>
      </c>
      <c r="D81" t="s">
        <v>24</v>
      </c>
      <c r="E81" t="s">
        <v>86</v>
      </c>
      <c r="F81" t="s">
        <v>574</v>
      </c>
      <c r="G81" t="s">
        <v>43</v>
      </c>
      <c r="H81" t="s">
        <v>44</v>
      </c>
      <c r="I81" s="1" t="s">
        <v>29</v>
      </c>
      <c r="J81" t="s">
        <v>125</v>
      </c>
      <c r="K81" s="9" t="s">
        <v>126</v>
      </c>
      <c r="L81">
        <v>4</v>
      </c>
      <c r="M81" t="s">
        <v>21</v>
      </c>
      <c r="O81" t="s">
        <v>75</v>
      </c>
      <c r="P81" s="1" t="s">
        <v>801</v>
      </c>
      <c r="Q81" t="s">
        <v>34</v>
      </c>
      <c r="R81" t="s">
        <v>65</v>
      </c>
      <c r="S81" s="2" t="s">
        <v>576</v>
      </c>
      <c r="T81" t="s">
        <v>47</v>
      </c>
      <c r="U81" t="s">
        <v>47</v>
      </c>
    </row>
    <row r="82" spans="1:21" ht="50" customHeight="1">
      <c r="A82" s="14"/>
      <c r="K82" s="9"/>
    </row>
    <row r="83" spans="1:21" ht="50" customHeight="1">
      <c r="A83" s="14"/>
      <c r="K83" s="21" t="s">
        <v>799</v>
      </c>
      <c r="L83" s="15"/>
      <c r="P83" s="1" t="s">
        <v>16</v>
      </c>
      <c r="Q83">
        <f>COUNTIF(Q$2:Q$81,P83)</f>
        <v>6</v>
      </c>
      <c r="R83">
        <f>29/80</f>
        <v>0.36249999999999999</v>
      </c>
    </row>
    <row r="84" spans="1:21" ht="50" customHeight="1">
      <c r="A84" s="10"/>
      <c r="K84" s="9" t="s">
        <v>577</v>
      </c>
      <c r="L84">
        <f>MIN(L$2:L$81)</f>
        <v>1</v>
      </c>
      <c r="M84" t="s">
        <v>578</v>
      </c>
      <c r="P84" s="1" t="s">
        <v>34</v>
      </c>
      <c r="Q84">
        <f>COUNTIF(Q$2:Q$81,P84)</f>
        <v>51</v>
      </c>
      <c r="R84">
        <f>Q84/80</f>
        <v>0.63749999999999996</v>
      </c>
    </row>
    <row r="85" spans="1:21" ht="50" customHeight="1">
      <c r="A85" s="10"/>
      <c r="K85" s="9" t="s">
        <v>579</v>
      </c>
      <c r="L85">
        <f>MAX(L$2:L$81)</f>
        <v>11</v>
      </c>
      <c r="M85" t="s">
        <v>580</v>
      </c>
      <c r="P85" s="1" t="s">
        <v>64</v>
      </c>
      <c r="Q85">
        <f>COUNTIF(Q$2:Q$81,P85)</f>
        <v>23</v>
      </c>
      <c r="R85">
        <f>Q85/55</f>
        <v>0.41818181818181815</v>
      </c>
    </row>
    <row r="86" spans="1:21" ht="36.5" customHeight="1">
      <c r="A86" s="10"/>
      <c r="K86" s="9" t="s">
        <v>581</v>
      </c>
      <c r="L86">
        <f>AVERAGE(L$2:L$81)</f>
        <v>3.5</v>
      </c>
      <c r="Q86">
        <f>SUM(Q83:Q85)</f>
        <v>80</v>
      </c>
    </row>
    <row r="87" spans="1:21" ht="36.5" customHeight="1">
      <c r="A87" s="10"/>
      <c r="K87" s="9" t="s">
        <v>582</v>
      </c>
      <c r="L87">
        <f>MEDIAN(L$2:L$81)</f>
        <v>3</v>
      </c>
    </row>
    <row r="88" spans="1:21" s="15" customFormat="1">
      <c r="A88" s="16"/>
      <c r="I88" s="16"/>
      <c r="P88" s="16"/>
      <c r="S88" s="17"/>
    </row>
    <row r="89" spans="1:21" ht="14.5" customHeight="1">
      <c r="A89" s="2"/>
    </row>
    <row r="91" spans="1:21">
      <c r="A91" s="2"/>
    </row>
    <row r="92" spans="1:21">
      <c r="A92" s="2"/>
      <c r="B92" s="22" t="s">
        <v>800</v>
      </c>
      <c r="C92" s="22"/>
    </row>
    <row r="95" spans="1:21">
      <c r="B95">
        <v>2011</v>
      </c>
      <c r="C95">
        <f>COUNTIF(C$2:C$81,B95)</f>
        <v>1</v>
      </c>
    </row>
    <row r="96" spans="1:21">
      <c r="B96">
        <v>2012</v>
      </c>
      <c r="C96">
        <f t="shared" ref="C96:C108" si="0">COUNTIF(C$2:C$81,B96)</f>
        <v>1</v>
      </c>
    </row>
    <row r="97" spans="1:4">
      <c r="B97">
        <v>2013</v>
      </c>
      <c r="C97">
        <f t="shared" si="0"/>
        <v>2</v>
      </c>
    </row>
    <row r="98" spans="1:4">
      <c r="B98">
        <v>2014</v>
      </c>
      <c r="C98">
        <f t="shared" si="0"/>
        <v>4</v>
      </c>
    </row>
    <row r="99" spans="1:4">
      <c r="B99">
        <v>2015</v>
      </c>
      <c r="C99">
        <f t="shared" si="0"/>
        <v>3</v>
      </c>
      <c r="D99" s="15" t="s">
        <v>583</v>
      </c>
    </row>
    <row r="100" spans="1:4">
      <c r="A100" s="1" t="s">
        <v>581</v>
      </c>
      <c r="B100">
        <v>2016</v>
      </c>
      <c r="C100">
        <f t="shared" si="0"/>
        <v>6</v>
      </c>
      <c r="D100" s="15">
        <f>MEDIAN(C100:C108)</f>
        <v>7</v>
      </c>
    </row>
    <row r="101" spans="1:4">
      <c r="A101" s="1" t="s">
        <v>584</v>
      </c>
      <c r="B101">
        <v>2017</v>
      </c>
      <c r="C101">
        <f t="shared" si="0"/>
        <v>8</v>
      </c>
    </row>
    <row r="102" spans="1:4">
      <c r="A102" s="1" t="s">
        <v>585</v>
      </c>
      <c r="B102">
        <v>2018</v>
      </c>
      <c r="C102">
        <f t="shared" si="0"/>
        <v>7</v>
      </c>
    </row>
    <row r="103" spans="1:4">
      <c r="B103">
        <v>2019</v>
      </c>
      <c r="C103">
        <f t="shared" si="0"/>
        <v>5</v>
      </c>
    </row>
    <row r="104" spans="1:4">
      <c r="B104">
        <v>2020</v>
      </c>
      <c r="C104">
        <f t="shared" si="0"/>
        <v>6</v>
      </c>
    </row>
    <row r="105" spans="1:4">
      <c r="B105">
        <v>2021</v>
      </c>
      <c r="C105">
        <f t="shared" si="0"/>
        <v>9</v>
      </c>
    </row>
    <row r="106" spans="1:4">
      <c r="B106">
        <v>2022</v>
      </c>
      <c r="C106">
        <f t="shared" si="0"/>
        <v>5</v>
      </c>
    </row>
    <row r="107" spans="1:4">
      <c r="B107">
        <v>2023</v>
      </c>
      <c r="C107">
        <f t="shared" si="0"/>
        <v>11</v>
      </c>
    </row>
    <row r="108" spans="1:4">
      <c r="B108">
        <v>2024</v>
      </c>
      <c r="C108">
        <f t="shared" si="0"/>
        <v>12</v>
      </c>
    </row>
    <row r="109" spans="1:4" ht="21">
      <c r="C109" s="18">
        <f>SUM(C95:C108)</f>
        <v>80</v>
      </c>
    </row>
    <row r="116" spans="3:20" ht="18.5">
      <c r="C116" s="23" t="s">
        <v>4</v>
      </c>
    </row>
    <row r="117" spans="3:20">
      <c r="C117" t="s">
        <v>24</v>
      </c>
      <c r="D117">
        <f>COUNTIF(D$2:D$81, C117)</f>
        <v>78</v>
      </c>
      <c r="E117">
        <f>D117/$C$109*100</f>
        <v>97.5</v>
      </c>
    </row>
    <row r="118" spans="3:20">
      <c r="C118" t="s">
        <v>50</v>
      </c>
      <c r="D118">
        <f>COUNTIF(D$2:D$81, C118)</f>
        <v>1</v>
      </c>
      <c r="E118">
        <f>D118/$C$109*100</f>
        <v>1.25</v>
      </c>
    </row>
    <row r="119" spans="3:20">
      <c r="C119" t="s">
        <v>154</v>
      </c>
      <c r="D119">
        <f>COUNTIF(D$2:D$81, C119)</f>
        <v>1</v>
      </c>
      <c r="E119">
        <f>D119/$C$109*100</f>
        <v>1.25</v>
      </c>
    </row>
    <row r="122" spans="3:20">
      <c r="N122" s="25" t="s">
        <v>14</v>
      </c>
    </row>
    <row r="123" spans="3:20" ht="29">
      <c r="L123" s="34">
        <f>9/80</f>
        <v>0.1125</v>
      </c>
      <c r="N123" s="1" t="s">
        <v>103</v>
      </c>
      <c r="O123">
        <f t="shared" ref="O123:O128" si="1">COUNTIF(O$2:O$81,N123)</f>
        <v>6</v>
      </c>
      <c r="P123" s="1">
        <f t="shared" ref="P123:P128" si="2">O123/80</f>
        <v>7.4999999999999997E-2</v>
      </c>
      <c r="R123">
        <f>P123+P126</f>
        <v>0.11249999999999999</v>
      </c>
    </row>
    <row r="124" spans="3:20" ht="29">
      <c r="M124">
        <v>35</v>
      </c>
      <c r="N124" s="1" t="s">
        <v>32</v>
      </c>
      <c r="O124">
        <f t="shared" si="1"/>
        <v>35</v>
      </c>
      <c r="P124" s="1">
        <f t="shared" si="2"/>
        <v>0.4375</v>
      </c>
      <c r="T124" s="4"/>
    </row>
    <row r="125" spans="3:20" ht="29">
      <c r="N125" s="1" t="s">
        <v>56</v>
      </c>
      <c r="O125">
        <f t="shared" si="1"/>
        <v>3</v>
      </c>
      <c r="P125" s="1">
        <f t="shared" si="2"/>
        <v>3.7499999999999999E-2</v>
      </c>
      <c r="Q125">
        <f>SUM(P123:P125)</f>
        <v>0.54999999999999993</v>
      </c>
    </row>
    <row r="126" spans="3:20" ht="29">
      <c r="N126" s="1" t="s">
        <v>277</v>
      </c>
      <c r="O126">
        <f t="shared" si="1"/>
        <v>3</v>
      </c>
      <c r="P126" s="1">
        <f t="shared" si="2"/>
        <v>3.7499999999999999E-2</v>
      </c>
    </row>
    <row r="127" spans="3:20" ht="29">
      <c r="K127">
        <f>L127/80</f>
        <v>0.78749999999999998</v>
      </c>
      <c r="L127">
        <f>M124+M127</f>
        <v>63</v>
      </c>
      <c r="M127">
        <v>28</v>
      </c>
      <c r="N127" s="1" t="s">
        <v>75</v>
      </c>
      <c r="O127">
        <f t="shared" si="1"/>
        <v>28</v>
      </c>
      <c r="P127" s="1">
        <f t="shared" si="2"/>
        <v>0.35</v>
      </c>
    </row>
    <row r="128" spans="3:20" ht="29">
      <c r="K128">
        <f>17/80</f>
        <v>0.21249999999999999</v>
      </c>
      <c r="N128" s="1" t="s">
        <v>322</v>
      </c>
      <c r="O128">
        <f t="shared" si="1"/>
        <v>5</v>
      </c>
      <c r="P128" s="1">
        <f t="shared" si="2"/>
        <v>6.25E-2</v>
      </c>
      <c r="Q128">
        <f>SUM(P126:P128)</f>
        <v>0.44999999999999996</v>
      </c>
      <c r="T128" s="4"/>
    </row>
    <row r="129" spans="11:20">
      <c r="T129" s="4"/>
    </row>
    <row r="130" spans="11:20">
      <c r="O130">
        <f>SUM(O123:O128)</f>
        <v>80</v>
      </c>
      <c r="T130" s="8"/>
    </row>
    <row r="131" spans="11:20">
      <c r="T131" s="8"/>
    </row>
    <row r="132" spans="11:20">
      <c r="K132">
        <f>14/80</f>
        <v>0.17499999999999999</v>
      </c>
      <c r="T132" s="8"/>
    </row>
    <row r="133" spans="11:20">
      <c r="K133" s="12"/>
    </row>
    <row r="134" spans="11:20">
      <c r="O134" s="26" t="s">
        <v>15</v>
      </c>
    </row>
    <row r="135" spans="11:20">
      <c r="K135">
        <f>42/80</f>
        <v>0.52500000000000002</v>
      </c>
      <c r="O135" s="1" t="s">
        <v>33</v>
      </c>
      <c r="P135" s="1">
        <f>COUNTIF(P$2:P$81,O135)</f>
        <v>44</v>
      </c>
      <c r="Q135">
        <f>P135/80</f>
        <v>0.55000000000000004</v>
      </c>
    </row>
    <row r="136" spans="11:20" ht="72.5">
      <c r="O136" s="1" t="s">
        <v>801</v>
      </c>
      <c r="P136" s="1">
        <f t="shared" ref="P136:P146" si="3">COUNTIF(P$2:P$81,O136)</f>
        <v>6</v>
      </c>
      <c r="Q136">
        <f t="shared" ref="Q136:Q146" si="4">P136/80</f>
        <v>7.4999999999999997E-2</v>
      </c>
    </row>
    <row r="137" spans="11:20" ht="29">
      <c r="O137" s="1" t="s">
        <v>128</v>
      </c>
      <c r="P137" s="1">
        <f t="shared" si="3"/>
        <v>6</v>
      </c>
      <c r="Q137">
        <f t="shared" si="4"/>
        <v>7.4999999999999997E-2</v>
      </c>
    </row>
    <row r="138" spans="11:20" ht="29">
      <c r="O138" s="1" t="s">
        <v>113</v>
      </c>
      <c r="P138" s="1">
        <f t="shared" si="3"/>
        <v>1</v>
      </c>
      <c r="Q138">
        <f t="shared" si="4"/>
        <v>1.2500000000000001E-2</v>
      </c>
    </row>
    <row r="139" spans="11:20">
      <c r="O139" s="1" t="s">
        <v>140</v>
      </c>
      <c r="P139" s="1">
        <f t="shared" si="3"/>
        <v>4</v>
      </c>
      <c r="Q139">
        <f t="shared" si="4"/>
        <v>0.05</v>
      </c>
    </row>
    <row r="140" spans="11:20">
      <c r="O140" s="1" t="s">
        <v>150</v>
      </c>
      <c r="P140" s="1">
        <f t="shared" si="3"/>
        <v>1</v>
      </c>
      <c r="Q140">
        <f t="shared" si="4"/>
        <v>1.2500000000000001E-2</v>
      </c>
    </row>
    <row r="141" spans="11:20">
      <c r="O141" s="1" t="s">
        <v>293</v>
      </c>
      <c r="P141" s="1">
        <f t="shared" si="3"/>
        <v>8</v>
      </c>
      <c r="Q141">
        <f t="shared" si="4"/>
        <v>0.1</v>
      </c>
    </row>
    <row r="142" spans="11:20" ht="72.5">
      <c r="O142" s="1" t="s">
        <v>802</v>
      </c>
      <c r="P142" s="1">
        <f t="shared" si="3"/>
        <v>4</v>
      </c>
      <c r="Q142">
        <f t="shared" si="4"/>
        <v>0.05</v>
      </c>
    </row>
    <row r="143" spans="11:20" ht="43.5">
      <c r="O143" s="1" t="s">
        <v>803</v>
      </c>
      <c r="P143" s="1">
        <f t="shared" si="3"/>
        <v>3</v>
      </c>
      <c r="Q143">
        <f t="shared" si="4"/>
        <v>3.7499999999999999E-2</v>
      </c>
    </row>
    <row r="144" spans="11:20" ht="29">
      <c r="O144" s="1" t="s">
        <v>362</v>
      </c>
      <c r="P144" s="1">
        <f t="shared" si="3"/>
        <v>1</v>
      </c>
      <c r="Q144">
        <f t="shared" si="4"/>
        <v>1.2500000000000001E-2</v>
      </c>
    </row>
    <row r="145" spans="7:19" ht="58">
      <c r="O145" s="1" t="s">
        <v>575</v>
      </c>
      <c r="P145" s="1">
        <f t="shared" si="3"/>
        <v>1</v>
      </c>
      <c r="Q145">
        <f t="shared" si="4"/>
        <v>1.2500000000000001E-2</v>
      </c>
    </row>
    <row r="146" spans="7:19" ht="29">
      <c r="O146" s="1" t="s">
        <v>472</v>
      </c>
      <c r="P146" s="1">
        <f t="shared" si="3"/>
        <v>1</v>
      </c>
      <c r="Q146">
        <f t="shared" si="4"/>
        <v>1.2500000000000001E-2</v>
      </c>
    </row>
    <row r="148" spans="7:19">
      <c r="P148" s="1">
        <f>SUM(P135:P146)</f>
        <v>80</v>
      </c>
    </row>
    <row r="152" spans="7:19">
      <c r="G152" s="1"/>
    </row>
    <row r="153" spans="7:19">
      <c r="G153" s="1"/>
    </row>
    <row r="154" spans="7:19">
      <c r="G154" s="1"/>
    </row>
    <row r="155" spans="7:19">
      <c r="G155" s="1"/>
    </row>
    <row r="156" spans="7:19">
      <c r="G156" s="1"/>
    </row>
    <row r="157" spans="7:19">
      <c r="G157" s="1"/>
      <c r="Q157" s="24" t="s">
        <v>17</v>
      </c>
    </row>
    <row r="158" spans="7:19">
      <c r="G158" s="1"/>
      <c r="Q158" s="1" t="s">
        <v>65</v>
      </c>
      <c r="R158">
        <f>COUNTIF(R$2:R$81,Q158)</f>
        <v>41</v>
      </c>
      <c r="S158" s="2">
        <f>R158/80</f>
        <v>0.51249999999999996</v>
      </c>
    </row>
    <row r="159" spans="7:19">
      <c r="G159" s="1"/>
      <c r="Q159" s="1" t="s">
        <v>236</v>
      </c>
      <c r="R159">
        <f>COUNTIF(R$2:R$81,Q159)</f>
        <v>20</v>
      </c>
      <c r="S159" s="2">
        <f>R159/80</f>
        <v>0.25</v>
      </c>
    </row>
    <row r="160" spans="7:19" ht="29">
      <c r="G160" s="1"/>
      <c r="Q160" s="1" t="s">
        <v>82</v>
      </c>
      <c r="R160">
        <f>COUNTIF(R$2:R$81,Q160)</f>
        <v>10</v>
      </c>
      <c r="S160" s="2">
        <f>R160/80</f>
        <v>0.125</v>
      </c>
    </row>
    <row r="161" spans="7:19" ht="29">
      <c r="G161" s="1"/>
      <c r="Q161" s="1" t="s">
        <v>141</v>
      </c>
      <c r="R161">
        <f>COUNTIF(R$2:R$81,Q161)</f>
        <v>6</v>
      </c>
      <c r="S161" s="2">
        <f>R161/80</f>
        <v>7.4999999999999997E-2</v>
      </c>
    </row>
    <row r="162" spans="7:19" ht="29">
      <c r="G162" s="1"/>
      <c r="Q162" s="1" t="s">
        <v>35</v>
      </c>
      <c r="R162">
        <f>COUNTIF(R$2:R$81,Q162)</f>
        <v>3</v>
      </c>
      <c r="S162" s="2">
        <f>R162/80</f>
        <v>3.7499999999999999E-2</v>
      </c>
    </row>
    <row r="163" spans="7:19">
      <c r="G163" s="1"/>
      <c r="Q163" s="1"/>
      <c r="R163">
        <f>SUM(R158:R162)</f>
        <v>80</v>
      </c>
    </row>
    <row r="164" spans="7:19">
      <c r="G164" s="1"/>
    </row>
    <row r="360" spans="6:11">
      <c r="I360" s="1" t="s">
        <v>9</v>
      </c>
    </row>
    <row r="361" spans="6:11">
      <c r="F361" t="s">
        <v>29</v>
      </c>
      <c r="I361" t="s">
        <v>29</v>
      </c>
      <c r="K361">
        <f t="shared" ref="K361:K369" si="5">COUNTIF(I$2:I$81,I361)</f>
        <v>22</v>
      </c>
    </row>
    <row r="362" spans="6:11">
      <c r="F362" t="s">
        <v>61</v>
      </c>
      <c r="I362" t="s">
        <v>61</v>
      </c>
      <c r="K362">
        <f t="shared" si="5"/>
        <v>17</v>
      </c>
    </row>
    <row r="363" spans="6:11">
      <c r="F363" t="s">
        <v>53</v>
      </c>
      <c r="I363" t="s">
        <v>53</v>
      </c>
      <c r="K363">
        <f t="shared" si="5"/>
        <v>10</v>
      </c>
    </row>
    <row r="364" spans="6:11">
      <c r="F364" t="s">
        <v>174</v>
      </c>
      <c r="I364" t="s">
        <v>174</v>
      </c>
      <c r="K364">
        <f t="shared" si="5"/>
        <v>9</v>
      </c>
    </row>
    <row r="365" spans="6:11">
      <c r="F365" t="s">
        <v>705</v>
      </c>
      <c r="I365" t="s">
        <v>136</v>
      </c>
      <c r="K365">
        <f t="shared" si="5"/>
        <v>7</v>
      </c>
    </row>
    <row r="366" spans="6:11">
      <c r="F366" t="s">
        <v>109</v>
      </c>
      <c r="I366" t="s">
        <v>109</v>
      </c>
      <c r="K366">
        <f t="shared" si="5"/>
        <v>6</v>
      </c>
    </row>
    <row r="367" spans="6:11">
      <c r="F367" t="s">
        <v>165</v>
      </c>
      <c r="I367" t="s">
        <v>165</v>
      </c>
      <c r="K367">
        <f t="shared" si="5"/>
        <v>5</v>
      </c>
    </row>
    <row r="368" spans="6:11">
      <c r="F368" t="s">
        <v>117</v>
      </c>
      <c r="I368" t="s">
        <v>117</v>
      </c>
      <c r="K368">
        <f t="shared" si="5"/>
        <v>3</v>
      </c>
    </row>
    <row r="369" spans="6:11">
      <c r="F369" t="s">
        <v>515</v>
      </c>
      <c r="I369" t="s">
        <v>515</v>
      </c>
      <c r="K369">
        <f t="shared" si="5"/>
        <v>1</v>
      </c>
    </row>
    <row r="370" spans="6:11">
      <c r="I370"/>
    </row>
    <row r="371" spans="6:11">
      <c r="I371"/>
      <c r="K371" s="15">
        <f>SUM(K361:K369)</f>
        <v>80</v>
      </c>
    </row>
    <row r="372" spans="6:11">
      <c r="I372"/>
    </row>
    <row r="373" spans="6:11">
      <c r="I373"/>
    </row>
    <row r="374" spans="6:11">
      <c r="I374"/>
    </row>
    <row r="375" spans="6:11">
      <c r="I375"/>
    </row>
    <row r="376" spans="6:11">
      <c r="I376"/>
    </row>
    <row r="377" spans="6:11">
      <c r="I377"/>
    </row>
    <row r="378" spans="6:11">
      <c r="I378"/>
    </row>
    <row r="379" spans="6:11">
      <c r="I379"/>
    </row>
    <row r="380" spans="6:11">
      <c r="I380"/>
    </row>
    <row r="381" spans="6:11">
      <c r="I381"/>
    </row>
    <row r="382" spans="6:11">
      <c r="I382"/>
    </row>
    <row r="383" spans="6:11">
      <c r="I383"/>
    </row>
    <row r="384" spans="6:11">
      <c r="I384"/>
    </row>
    <row r="385" spans="9:9">
      <c r="I385"/>
    </row>
    <row r="386" spans="9:9">
      <c r="I386"/>
    </row>
    <row r="387" spans="9:9">
      <c r="I387"/>
    </row>
    <row r="388" spans="9:9">
      <c r="I388"/>
    </row>
    <row r="389" spans="9:9">
      <c r="I389"/>
    </row>
    <row r="390" spans="9:9">
      <c r="I390"/>
    </row>
    <row r="391" spans="9:9">
      <c r="I391"/>
    </row>
    <row r="392" spans="9:9">
      <c r="I392"/>
    </row>
    <row r="393" spans="9:9">
      <c r="I393"/>
    </row>
    <row r="394" spans="9:9">
      <c r="I394"/>
    </row>
    <row r="395" spans="9:9">
      <c r="I395"/>
    </row>
    <row r="396" spans="9:9">
      <c r="I396"/>
    </row>
    <row r="397" spans="9:9">
      <c r="I397"/>
    </row>
    <row r="398" spans="9:9">
      <c r="I398"/>
    </row>
    <row r="399" spans="9:9">
      <c r="I399"/>
    </row>
    <row r="400" spans="9:9">
      <c r="I400"/>
    </row>
    <row r="401" spans="9:9">
      <c r="I401"/>
    </row>
    <row r="402" spans="9:9">
      <c r="I402"/>
    </row>
    <row r="403" spans="9:9">
      <c r="I403"/>
    </row>
    <row r="404" spans="9:9">
      <c r="I404"/>
    </row>
    <row r="405" spans="9:9">
      <c r="I405"/>
    </row>
    <row r="406" spans="9:9">
      <c r="I406"/>
    </row>
    <row r="407" spans="9:9">
      <c r="I407"/>
    </row>
    <row r="408" spans="9:9">
      <c r="I408"/>
    </row>
    <row r="409" spans="9:9">
      <c r="I409"/>
    </row>
    <row r="410" spans="9:9">
      <c r="I410"/>
    </row>
    <row r="411" spans="9:9">
      <c r="I411"/>
    </row>
    <row r="412" spans="9:9">
      <c r="I412"/>
    </row>
    <row r="413" spans="9:9">
      <c r="I413"/>
    </row>
    <row r="414" spans="9:9">
      <c r="I414"/>
    </row>
    <row r="415" spans="9:9">
      <c r="I415"/>
    </row>
    <row r="416" spans="9:9">
      <c r="I416"/>
    </row>
    <row r="417" spans="9:9">
      <c r="I417"/>
    </row>
    <row r="418" spans="9:9">
      <c r="I418"/>
    </row>
    <row r="419" spans="9:9">
      <c r="I419"/>
    </row>
    <row r="420" spans="9:9">
      <c r="I420"/>
    </row>
    <row r="421" spans="9:9">
      <c r="I421"/>
    </row>
    <row r="422" spans="9:9">
      <c r="I422"/>
    </row>
    <row r="423" spans="9:9">
      <c r="I423"/>
    </row>
    <row r="424" spans="9:9">
      <c r="I424"/>
    </row>
    <row r="425" spans="9:9">
      <c r="I425"/>
    </row>
    <row r="426" spans="9:9">
      <c r="I426"/>
    </row>
    <row r="427" spans="9:9">
      <c r="I427"/>
    </row>
    <row r="428" spans="9:9">
      <c r="I428"/>
    </row>
    <row r="429" spans="9:9">
      <c r="I429"/>
    </row>
    <row r="430" spans="9:9">
      <c r="I430"/>
    </row>
    <row r="431" spans="9:9">
      <c r="I431"/>
    </row>
    <row r="432" spans="9:9">
      <c r="I432"/>
    </row>
    <row r="433" spans="9:9">
      <c r="I433"/>
    </row>
    <row r="434" spans="9:9">
      <c r="I434"/>
    </row>
    <row r="435" spans="9:9">
      <c r="I435"/>
    </row>
    <row r="436" spans="9:9">
      <c r="I436"/>
    </row>
    <row r="437" spans="9:9">
      <c r="I437"/>
    </row>
    <row r="438" spans="9:9">
      <c r="I438"/>
    </row>
    <row r="439" spans="9:9">
      <c r="I439"/>
    </row>
    <row r="440" spans="9:9">
      <c r="I440"/>
    </row>
  </sheetData>
  <sortState xmlns:xlrd2="http://schemas.microsoft.com/office/spreadsheetml/2017/richdata2" ref="Q158:S162">
    <sortCondition descending="1" ref="R158:R162"/>
  </sortState>
  <phoneticPr fontId="17" type="noConversion"/>
  <conditionalFormatting sqref="A63">
    <cfRule type="cellIs" dxfId="16" priority="17" operator="equal">
      <formula>"yes"</formula>
    </cfRule>
  </conditionalFormatting>
  <conditionalFormatting sqref="F361">
    <cfRule type="cellIs" dxfId="15" priority="7" operator="equal">
      <formula>"Software Testing"</formula>
    </cfRule>
    <cfRule type="cellIs" dxfId="14" priority="8" operator="equal">
      <formula>"Software Construction"</formula>
    </cfRule>
    <cfRule type="cellIs" dxfId="13" priority="9" operator="equal">
      <formula>"Software Requirements"</formula>
    </cfRule>
    <cfRule type="cellIs" dxfId="12" priority="10" operator="equal">
      <formula>"Software Requirements"</formula>
    </cfRule>
    <cfRule type="cellIs" dxfId="11" priority="11" operator="equal">
      <formula>"Software Quality"</formula>
    </cfRule>
  </conditionalFormatting>
  <conditionalFormatting sqref="O47:O51 O53:O73 P57:R82 T57:U83 O75:O83 P83 R83">
    <cfRule type="cellIs" dxfId="10" priority="23" operator="equal">
      <formula>"Sustainable Software"</formula>
    </cfRule>
  </conditionalFormatting>
  <conditionalFormatting sqref="O215:O218">
    <cfRule type="cellIs" dxfId="9" priority="5" operator="equal">
      <formula>"Sustainable Software"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B0FE1-C9C1-4044-80DE-56778F3F7584}">
  <dimension ref="A1:L963"/>
  <sheetViews>
    <sheetView topLeftCell="E969" workbookViewId="0">
      <selection activeCell="D43" sqref="D43:E43"/>
    </sheetView>
  </sheetViews>
  <sheetFormatPr baseColWidth="10" defaultRowHeight="14.5"/>
  <cols>
    <col min="3" max="3" width="13.90625" customWidth="1"/>
    <col min="4" max="4" width="33.54296875" customWidth="1"/>
    <col min="5" max="5" width="72.08984375" style="20" customWidth="1"/>
  </cols>
  <sheetData>
    <row r="1" spans="1:5">
      <c r="B1" t="s">
        <v>1</v>
      </c>
      <c r="C1" t="s">
        <v>4</v>
      </c>
      <c r="D1" t="s">
        <v>5</v>
      </c>
      <c r="E1" s="20" t="s">
        <v>6</v>
      </c>
    </row>
    <row r="2" spans="1:5">
      <c r="A2" t="s">
        <v>23</v>
      </c>
      <c r="B2">
        <v>2018</v>
      </c>
      <c r="C2" t="s">
        <v>24</v>
      </c>
      <c r="D2" t="s">
        <v>25</v>
      </c>
      <c r="E2" s="20" t="s">
        <v>26</v>
      </c>
    </row>
    <row r="3" spans="1:5">
      <c r="A3" t="s">
        <v>40</v>
      </c>
      <c r="B3">
        <v>2018</v>
      </c>
      <c r="C3" t="s">
        <v>24</v>
      </c>
      <c r="D3" t="s">
        <v>41</v>
      </c>
      <c r="E3" s="20" t="s">
        <v>42</v>
      </c>
    </row>
    <row r="4" spans="1:5">
      <c r="A4" t="s">
        <v>49</v>
      </c>
      <c r="B4">
        <v>2014</v>
      </c>
      <c r="C4" t="s">
        <v>50</v>
      </c>
      <c r="D4" t="s">
        <v>41</v>
      </c>
      <c r="E4" s="20" t="s">
        <v>51</v>
      </c>
    </row>
    <row r="5" spans="1:5">
      <c r="A5" t="s">
        <v>59</v>
      </c>
      <c r="B5">
        <v>2020</v>
      </c>
      <c r="C5" t="s">
        <v>24</v>
      </c>
      <c r="D5" t="s">
        <v>41</v>
      </c>
      <c r="E5" s="20" t="s">
        <v>60</v>
      </c>
    </row>
    <row r="6" spans="1:5">
      <c r="A6" t="s">
        <v>70</v>
      </c>
      <c r="B6">
        <v>2017</v>
      </c>
      <c r="C6" t="s">
        <v>24</v>
      </c>
      <c r="D6" t="s">
        <v>41</v>
      </c>
      <c r="E6" s="20" t="s">
        <v>71</v>
      </c>
    </row>
    <row r="7" spans="1:5">
      <c r="A7" t="s">
        <v>78</v>
      </c>
      <c r="B7">
        <v>2016</v>
      </c>
      <c r="C7" t="s">
        <v>24</v>
      </c>
      <c r="D7" t="s">
        <v>41</v>
      </c>
      <c r="E7" s="20" t="s">
        <v>79</v>
      </c>
    </row>
    <row r="8" spans="1:5">
      <c r="A8" t="s">
        <v>85</v>
      </c>
      <c r="B8">
        <v>2013</v>
      </c>
      <c r="C8" t="s">
        <v>24</v>
      </c>
      <c r="D8" t="s">
        <v>86</v>
      </c>
      <c r="E8" s="20" t="s">
        <v>87</v>
      </c>
    </row>
    <row r="9" spans="1:5">
      <c r="A9" t="s">
        <v>92</v>
      </c>
      <c r="B9">
        <v>2012</v>
      </c>
      <c r="C9" t="s">
        <v>24</v>
      </c>
      <c r="D9" t="s">
        <v>41</v>
      </c>
      <c r="E9" s="20" t="s">
        <v>93</v>
      </c>
    </row>
    <row r="10" spans="1:5">
      <c r="A10" t="s">
        <v>99</v>
      </c>
      <c r="B10">
        <v>2019</v>
      </c>
      <c r="C10" t="s">
        <v>24</v>
      </c>
      <c r="D10" t="s">
        <v>86</v>
      </c>
      <c r="E10" s="20" t="s">
        <v>100</v>
      </c>
    </row>
    <row r="11" spans="1:5">
      <c r="A11" t="s">
        <v>98</v>
      </c>
      <c r="B11">
        <v>2021</v>
      </c>
      <c r="C11" t="s">
        <v>24</v>
      </c>
      <c r="D11" t="s">
        <v>41</v>
      </c>
      <c r="E11" s="20" t="s">
        <v>108</v>
      </c>
    </row>
    <row r="12" spans="1:5">
      <c r="A12" t="s">
        <v>107</v>
      </c>
      <c r="B12">
        <v>2020</v>
      </c>
      <c r="C12" t="s">
        <v>24</v>
      </c>
      <c r="D12" t="s">
        <v>25</v>
      </c>
      <c r="E12" s="20" t="s">
        <v>26</v>
      </c>
    </row>
    <row r="13" spans="1:5">
      <c r="A13" t="s">
        <v>116</v>
      </c>
      <c r="B13">
        <v>2020</v>
      </c>
      <c r="C13" t="s">
        <v>24</v>
      </c>
      <c r="D13" t="s">
        <v>41</v>
      </c>
      <c r="E13" s="20" t="s">
        <v>123</v>
      </c>
    </row>
    <row r="14" spans="1:5">
      <c r="A14" t="s">
        <v>133</v>
      </c>
      <c r="B14">
        <v>2020</v>
      </c>
      <c r="C14" t="s">
        <v>24</v>
      </c>
      <c r="D14" t="s">
        <v>41</v>
      </c>
      <c r="E14" s="20" t="s">
        <v>134</v>
      </c>
    </row>
    <row r="15" spans="1:5">
      <c r="A15" t="s">
        <v>145</v>
      </c>
      <c r="B15">
        <v>2020</v>
      </c>
      <c r="C15" t="s">
        <v>24</v>
      </c>
      <c r="D15" t="s">
        <v>146</v>
      </c>
      <c r="E15" s="20" t="s">
        <v>147</v>
      </c>
    </row>
    <row r="16" spans="1:5">
      <c r="A16" t="s">
        <v>122</v>
      </c>
      <c r="B16">
        <v>2019</v>
      </c>
      <c r="C16" t="s">
        <v>154</v>
      </c>
      <c r="D16" t="s">
        <v>146</v>
      </c>
      <c r="E16" s="20" t="s">
        <v>155</v>
      </c>
    </row>
    <row r="17" spans="1:5">
      <c r="A17" t="s">
        <v>132</v>
      </c>
      <c r="B17">
        <v>2022</v>
      </c>
      <c r="C17" t="s">
        <v>24</v>
      </c>
      <c r="D17" t="s">
        <v>146</v>
      </c>
      <c r="E17" s="20" t="s">
        <v>706</v>
      </c>
    </row>
    <row r="18" spans="1:5">
      <c r="A18" t="s">
        <v>172</v>
      </c>
      <c r="B18">
        <v>2018</v>
      </c>
      <c r="C18" t="s">
        <v>24</v>
      </c>
      <c r="D18" t="s">
        <v>146</v>
      </c>
      <c r="E18" s="20" t="s">
        <v>173</v>
      </c>
    </row>
    <row r="19" spans="1:5">
      <c r="A19" t="s">
        <v>181</v>
      </c>
      <c r="B19">
        <v>2018</v>
      </c>
      <c r="C19" t="s">
        <v>24</v>
      </c>
      <c r="D19" t="s">
        <v>146</v>
      </c>
      <c r="E19" s="20" t="s">
        <v>173</v>
      </c>
    </row>
    <row r="20" spans="1:5">
      <c r="A20" t="s">
        <v>144</v>
      </c>
      <c r="B20">
        <v>2018</v>
      </c>
      <c r="C20" t="s">
        <v>24</v>
      </c>
      <c r="D20" t="s">
        <v>146</v>
      </c>
      <c r="E20" s="20" t="s">
        <v>173</v>
      </c>
    </row>
    <row r="21" spans="1:5">
      <c r="A21" t="s">
        <v>189</v>
      </c>
      <c r="B21">
        <v>2018</v>
      </c>
      <c r="C21" t="s">
        <v>24</v>
      </c>
      <c r="D21" t="s">
        <v>146</v>
      </c>
      <c r="E21" s="20" t="s">
        <v>190</v>
      </c>
    </row>
    <row r="22" spans="1:5">
      <c r="A22" t="s">
        <v>153</v>
      </c>
      <c r="B22">
        <v>2021</v>
      </c>
      <c r="C22" t="s">
        <v>24</v>
      </c>
      <c r="D22" t="s">
        <v>41</v>
      </c>
      <c r="E22" s="20" t="s">
        <v>707</v>
      </c>
    </row>
    <row r="23" spans="1:5">
      <c r="A23" t="s">
        <v>162</v>
      </c>
      <c r="B23">
        <v>2018</v>
      </c>
      <c r="C23" t="s">
        <v>24</v>
      </c>
      <c r="D23" t="s">
        <v>41</v>
      </c>
      <c r="E23" s="20" t="s">
        <v>202</v>
      </c>
    </row>
    <row r="24" spans="1:5">
      <c r="A24" t="s">
        <v>171</v>
      </c>
      <c r="B24">
        <v>2017</v>
      </c>
      <c r="C24" t="s">
        <v>24</v>
      </c>
      <c r="D24" t="s">
        <v>146</v>
      </c>
      <c r="E24" s="20" t="s">
        <v>209</v>
      </c>
    </row>
    <row r="25" spans="1:5">
      <c r="A25" t="s">
        <v>180</v>
      </c>
      <c r="B25">
        <v>2017</v>
      </c>
      <c r="C25" t="s">
        <v>24</v>
      </c>
      <c r="D25" t="s">
        <v>41</v>
      </c>
      <c r="E25" s="20" t="s">
        <v>60</v>
      </c>
    </row>
    <row r="26" spans="1:5">
      <c r="A26" t="s">
        <v>185</v>
      </c>
      <c r="B26">
        <v>2017</v>
      </c>
      <c r="C26" t="s">
        <v>24</v>
      </c>
      <c r="D26" t="s">
        <v>41</v>
      </c>
      <c r="E26" s="20" t="s">
        <v>221</v>
      </c>
    </row>
    <row r="27" spans="1:5">
      <c r="A27" t="s">
        <v>188</v>
      </c>
      <c r="B27">
        <v>2017</v>
      </c>
      <c r="C27" t="s">
        <v>24</v>
      </c>
      <c r="D27" t="s">
        <v>41</v>
      </c>
      <c r="E27" s="20" t="s">
        <v>229</v>
      </c>
    </row>
    <row r="28" spans="1:5">
      <c r="A28" t="s">
        <v>196</v>
      </c>
      <c r="B28">
        <v>2017</v>
      </c>
      <c r="C28" t="s">
        <v>24</v>
      </c>
      <c r="D28" t="s">
        <v>41</v>
      </c>
      <c r="E28" s="20" t="s">
        <v>229</v>
      </c>
    </row>
    <row r="29" spans="1:5">
      <c r="A29" t="s">
        <v>201</v>
      </c>
      <c r="B29">
        <v>2016</v>
      </c>
      <c r="C29" t="s">
        <v>24</v>
      </c>
      <c r="D29" t="s">
        <v>41</v>
      </c>
      <c r="E29" s="20" t="s">
        <v>240</v>
      </c>
    </row>
    <row r="30" spans="1:5">
      <c r="A30" t="s">
        <v>246</v>
      </c>
      <c r="B30">
        <v>2016</v>
      </c>
      <c r="C30" t="s">
        <v>24</v>
      </c>
      <c r="D30" t="s">
        <v>41</v>
      </c>
      <c r="E30" s="20" t="s">
        <v>247</v>
      </c>
    </row>
    <row r="31" spans="1:5">
      <c r="A31" t="s">
        <v>208</v>
      </c>
      <c r="B31">
        <v>2016</v>
      </c>
      <c r="C31" t="s">
        <v>24</v>
      </c>
      <c r="D31" t="s">
        <v>86</v>
      </c>
      <c r="E31" s="20" t="s">
        <v>253</v>
      </c>
    </row>
    <row r="32" spans="1:5">
      <c r="A32" t="s">
        <v>215</v>
      </c>
      <c r="B32">
        <v>2016</v>
      </c>
      <c r="C32" t="s">
        <v>24</v>
      </c>
      <c r="D32" t="s">
        <v>41</v>
      </c>
      <c r="E32" s="20" t="s">
        <v>259</v>
      </c>
    </row>
    <row r="33" spans="1:5">
      <c r="A33" t="s">
        <v>220</v>
      </c>
      <c r="B33">
        <v>2015</v>
      </c>
      <c r="C33" t="s">
        <v>24</v>
      </c>
      <c r="D33" t="s">
        <v>146</v>
      </c>
      <c r="E33" s="20" t="s">
        <v>265</v>
      </c>
    </row>
    <row r="34" spans="1:5">
      <c r="A34" t="s">
        <v>228</v>
      </c>
      <c r="B34">
        <v>2014</v>
      </c>
      <c r="C34" t="s">
        <v>24</v>
      </c>
      <c r="D34" t="s">
        <v>86</v>
      </c>
      <c r="E34" s="20" t="s">
        <v>274</v>
      </c>
    </row>
    <row r="35" spans="1:5">
      <c r="A35" t="s">
        <v>233</v>
      </c>
      <c r="B35">
        <v>2014</v>
      </c>
      <c r="C35" t="s">
        <v>24</v>
      </c>
      <c r="D35" t="s">
        <v>41</v>
      </c>
      <c r="E35" s="20" t="s">
        <v>281</v>
      </c>
    </row>
    <row r="36" spans="1:5">
      <c r="A36" t="s">
        <v>289</v>
      </c>
      <c r="B36">
        <v>2011</v>
      </c>
      <c r="C36" t="s">
        <v>24</v>
      </c>
      <c r="D36" t="s">
        <v>41</v>
      </c>
      <c r="E36" s="20" t="s">
        <v>290</v>
      </c>
    </row>
    <row r="37" spans="1:5">
      <c r="A37" t="s">
        <v>297</v>
      </c>
      <c r="B37">
        <v>2021</v>
      </c>
      <c r="C37" t="s">
        <v>24</v>
      </c>
      <c r="D37" t="s">
        <v>41</v>
      </c>
      <c r="E37" s="20" t="s">
        <v>298</v>
      </c>
    </row>
    <row r="38" spans="1:5">
      <c r="A38" t="s">
        <v>239</v>
      </c>
      <c r="B38">
        <v>2021</v>
      </c>
      <c r="C38" t="s">
        <v>24</v>
      </c>
      <c r="D38" t="s">
        <v>41</v>
      </c>
      <c r="E38" s="20" t="s">
        <v>306</v>
      </c>
    </row>
    <row r="39" spans="1:5">
      <c r="A39" t="s">
        <v>245</v>
      </c>
      <c r="B39">
        <v>2019</v>
      </c>
      <c r="C39" t="s">
        <v>24</v>
      </c>
      <c r="D39" t="s">
        <v>146</v>
      </c>
      <c r="E39" s="20" t="s">
        <v>312</v>
      </c>
    </row>
    <row r="40" spans="1:5">
      <c r="A40" t="s">
        <v>252</v>
      </c>
      <c r="B40">
        <v>2017</v>
      </c>
      <c r="C40" t="s">
        <v>24</v>
      </c>
      <c r="D40" t="s">
        <v>41</v>
      </c>
      <c r="E40" s="20" t="s">
        <v>320</v>
      </c>
    </row>
    <row r="41" spans="1:5">
      <c r="A41" t="s">
        <v>258</v>
      </c>
      <c r="B41">
        <v>2021</v>
      </c>
      <c r="C41" t="s">
        <v>24</v>
      </c>
      <c r="D41" t="s">
        <v>146</v>
      </c>
      <c r="E41" s="20" t="s">
        <v>326</v>
      </c>
    </row>
    <row r="42" spans="1:5">
      <c r="A42" t="s">
        <v>264</v>
      </c>
      <c r="B42">
        <v>2015</v>
      </c>
      <c r="C42" t="s">
        <v>24</v>
      </c>
      <c r="D42" t="s">
        <v>146</v>
      </c>
      <c r="E42" s="20" t="s">
        <v>330</v>
      </c>
    </row>
    <row r="43" spans="1:5">
      <c r="A43" t="s">
        <v>273</v>
      </c>
      <c r="B43">
        <v>2022</v>
      </c>
      <c r="C43" t="s">
        <v>24</v>
      </c>
      <c r="D43" t="s">
        <v>41</v>
      </c>
      <c r="E43" s="20" t="s">
        <v>336</v>
      </c>
    </row>
    <row r="44" spans="1:5">
      <c r="A44" t="s">
        <v>280</v>
      </c>
      <c r="B44">
        <v>2022</v>
      </c>
      <c r="C44" t="s">
        <v>24</v>
      </c>
      <c r="D44" t="s">
        <v>341</v>
      </c>
      <c r="E44" s="20" t="s">
        <v>342</v>
      </c>
    </row>
    <row r="45" spans="1:5">
      <c r="A45" t="s">
        <v>348</v>
      </c>
      <c r="B45">
        <v>2019</v>
      </c>
      <c r="C45" t="s">
        <v>24</v>
      </c>
      <c r="D45" t="s">
        <v>341</v>
      </c>
      <c r="E45" s="20" t="s">
        <v>349</v>
      </c>
    </row>
    <row r="46" spans="1:5">
      <c r="A46" t="s">
        <v>288</v>
      </c>
      <c r="B46">
        <v>2016</v>
      </c>
      <c r="C46" t="s">
        <v>24</v>
      </c>
      <c r="D46" t="s">
        <v>146</v>
      </c>
      <c r="E46" s="20" t="s">
        <v>209</v>
      </c>
    </row>
    <row r="47" spans="1:5">
      <c r="A47" t="s">
        <v>358</v>
      </c>
      <c r="B47">
        <v>2021</v>
      </c>
      <c r="C47" t="s">
        <v>24</v>
      </c>
      <c r="D47" t="s">
        <v>146</v>
      </c>
      <c r="E47" s="20" t="s">
        <v>359</v>
      </c>
    </row>
    <row r="48" spans="1:5">
      <c r="A48" t="s">
        <v>296</v>
      </c>
      <c r="B48">
        <v>2022</v>
      </c>
      <c r="C48" t="s">
        <v>24</v>
      </c>
      <c r="D48" t="s">
        <v>146</v>
      </c>
      <c r="E48" s="20" t="s">
        <v>366</v>
      </c>
    </row>
    <row r="49" spans="1:5">
      <c r="A49" t="s">
        <v>305</v>
      </c>
      <c r="B49">
        <v>2013</v>
      </c>
      <c r="C49" t="s">
        <v>24</v>
      </c>
      <c r="D49" t="s">
        <v>372</v>
      </c>
      <c r="E49" s="20" t="s">
        <v>373</v>
      </c>
    </row>
    <row r="50" spans="1:5">
      <c r="A50" t="s">
        <v>311</v>
      </c>
      <c r="B50">
        <v>2015</v>
      </c>
      <c r="C50" t="s">
        <v>24</v>
      </c>
      <c r="D50" t="s">
        <v>146</v>
      </c>
      <c r="E50" s="20" t="s">
        <v>379</v>
      </c>
    </row>
    <row r="51" spans="1:5">
      <c r="A51" t="s">
        <v>319</v>
      </c>
      <c r="B51">
        <v>2019</v>
      </c>
      <c r="C51" t="s">
        <v>24</v>
      </c>
      <c r="D51" t="s">
        <v>146</v>
      </c>
      <c r="E51" s="20" t="s">
        <v>382</v>
      </c>
    </row>
    <row r="52" spans="1:5">
      <c r="A52" t="s">
        <v>325</v>
      </c>
      <c r="B52">
        <v>2014</v>
      </c>
      <c r="C52" t="s">
        <v>24</v>
      </c>
      <c r="D52" t="s">
        <v>41</v>
      </c>
      <c r="E52" s="20" t="s">
        <v>389</v>
      </c>
    </row>
    <row r="53" spans="1:5">
      <c r="A53" t="s">
        <v>392</v>
      </c>
      <c r="B53">
        <v>2021</v>
      </c>
      <c r="C53" t="s">
        <v>24</v>
      </c>
      <c r="D53" t="s">
        <v>41</v>
      </c>
      <c r="E53" s="20" t="s">
        <v>393</v>
      </c>
    </row>
    <row r="54" spans="1:5">
      <c r="A54" t="s">
        <v>398</v>
      </c>
      <c r="B54">
        <v>2021</v>
      </c>
      <c r="C54" t="s">
        <v>24</v>
      </c>
      <c r="D54" t="s">
        <v>399</v>
      </c>
      <c r="E54" s="20" t="s">
        <v>400</v>
      </c>
    </row>
    <row r="55" spans="1:5">
      <c r="A55" t="s">
        <v>406</v>
      </c>
      <c r="B55">
        <v>2020</v>
      </c>
      <c r="C55" t="s">
        <v>24</v>
      </c>
      <c r="D55" t="s">
        <v>41</v>
      </c>
      <c r="E55" s="20" t="s">
        <v>407</v>
      </c>
    </row>
    <row r="56" spans="1:5">
      <c r="A56" t="s">
        <v>413</v>
      </c>
      <c r="B56">
        <v>2017</v>
      </c>
      <c r="C56" t="s">
        <v>24</v>
      </c>
      <c r="D56" t="s">
        <v>41</v>
      </c>
      <c r="E56" s="20" t="s">
        <v>414</v>
      </c>
    </row>
    <row r="57" spans="1:5">
      <c r="A57" t="s">
        <v>420</v>
      </c>
      <c r="B57">
        <v>2023</v>
      </c>
      <c r="C57" t="s">
        <v>24</v>
      </c>
      <c r="D57" t="s">
        <v>41</v>
      </c>
      <c r="E57" s="20" t="s">
        <v>708</v>
      </c>
    </row>
    <row r="58" spans="1:5">
      <c r="A58" t="s">
        <v>427</v>
      </c>
      <c r="B58">
        <v>2024</v>
      </c>
      <c r="C58" t="s">
        <v>24</v>
      </c>
      <c r="D58" t="s">
        <v>146</v>
      </c>
      <c r="E58" s="20" t="s">
        <v>428</v>
      </c>
    </row>
    <row r="59" spans="1:5">
      <c r="A59" t="s">
        <v>433</v>
      </c>
      <c r="B59">
        <v>2024</v>
      </c>
      <c r="C59" t="s">
        <v>24</v>
      </c>
      <c r="D59" t="s">
        <v>146</v>
      </c>
      <c r="E59" s="20" t="s">
        <v>326</v>
      </c>
    </row>
    <row r="60" spans="1:5">
      <c r="A60" t="s">
        <v>441</v>
      </c>
      <c r="B60">
        <v>2024</v>
      </c>
      <c r="C60" t="s">
        <v>24</v>
      </c>
      <c r="D60" t="s">
        <v>41</v>
      </c>
      <c r="E60" s="20" t="s">
        <v>442</v>
      </c>
    </row>
    <row r="61" spans="1:5">
      <c r="A61" t="s">
        <v>448</v>
      </c>
      <c r="B61">
        <v>2024</v>
      </c>
      <c r="C61" t="s">
        <v>24</v>
      </c>
      <c r="D61" t="s">
        <v>146</v>
      </c>
      <c r="E61" s="20" t="s">
        <v>265</v>
      </c>
    </row>
    <row r="62" spans="1:5">
      <c r="A62" t="s">
        <v>456</v>
      </c>
      <c r="B62">
        <v>2024</v>
      </c>
      <c r="C62" t="s">
        <v>24</v>
      </c>
      <c r="D62" t="s">
        <v>146</v>
      </c>
      <c r="E62" s="20" t="s">
        <v>190</v>
      </c>
    </row>
    <row r="63" spans="1:5">
      <c r="A63" t="s">
        <v>463</v>
      </c>
      <c r="B63">
        <v>2024</v>
      </c>
      <c r="C63" t="s">
        <v>24</v>
      </c>
      <c r="D63" t="s">
        <v>146</v>
      </c>
      <c r="E63" s="20" t="s">
        <v>173</v>
      </c>
    </row>
    <row r="64" spans="1:5">
      <c r="A64" t="s">
        <v>469</v>
      </c>
      <c r="B64">
        <v>2024</v>
      </c>
      <c r="C64" t="s">
        <v>24</v>
      </c>
      <c r="D64" t="s">
        <v>41</v>
      </c>
      <c r="E64" s="20" t="s">
        <v>470</v>
      </c>
    </row>
    <row r="65" spans="1:5">
      <c r="A65" t="s">
        <v>475</v>
      </c>
      <c r="B65">
        <v>2024</v>
      </c>
      <c r="C65" t="s">
        <v>24</v>
      </c>
      <c r="D65" t="s">
        <v>41</v>
      </c>
      <c r="E65" s="20" t="s">
        <v>476</v>
      </c>
    </row>
    <row r="66" spans="1:5">
      <c r="A66" t="s">
        <v>482</v>
      </c>
      <c r="B66">
        <v>2023</v>
      </c>
      <c r="C66" t="s">
        <v>24</v>
      </c>
      <c r="D66" t="s">
        <v>41</v>
      </c>
      <c r="E66" s="20" t="s">
        <v>483</v>
      </c>
    </row>
    <row r="67" spans="1:5">
      <c r="A67" t="s">
        <v>488</v>
      </c>
      <c r="B67">
        <v>2023</v>
      </c>
      <c r="C67" t="s">
        <v>24</v>
      </c>
      <c r="D67" t="s">
        <v>41</v>
      </c>
      <c r="E67" s="20" t="s">
        <v>489</v>
      </c>
    </row>
    <row r="68" spans="1:5">
      <c r="A68" t="s">
        <v>492</v>
      </c>
      <c r="B68">
        <v>2023</v>
      </c>
      <c r="C68" t="s">
        <v>24</v>
      </c>
      <c r="D68" t="s">
        <v>41</v>
      </c>
      <c r="E68" s="20" t="s">
        <v>336</v>
      </c>
    </row>
    <row r="69" spans="1:5">
      <c r="A69" t="s">
        <v>499</v>
      </c>
      <c r="B69">
        <v>2023</v>
      </c>
      <c r="C69" t="s">
        <v>24</v>
      </c>
      <c r="D69" t="s">
        <v>146</v>
      </c>
      <c r="E69" s="20" t="s">
        <v>312</v>
      </c>
    </row>
    <row r="70" spans="1:5">
      <c r="A70" t="s">
        <v>505</v>
      </c>
      <c r="B70">
        <v>2023</v>
      </c>
      <c r="C70" t="s">
        <v>24</v>
      </c>
      <c r="D70" t="s">
        <v>41</v>
      </c>
      <c r="E70" s="20" t="s">
        <v>506</v>
      </c>
    </row>
    <row r="71" spans="1:5">
      <c r="A71" t="s">
        <v>514</v>
      </c>
      <c r="B71">
        <v>2022</v>
      </c>
      <c r="C71" t="s">
        <v>24</v>
      </c>
      <c r="D71" t="s">
        <v>146</v>
      </c>
      <c r="E71" s="20" t="s">
        <v>173</v>
      </c>
    </row>
    <row r="72" spans="1:5">
      <c r="A72" t="s">
        <v>521</v>
      </c>
      <c r="B72">
        <v>2021</v>
      </c>
      <c r="C72" t="s">
        <v>24</v>
      </c>
      <c r="D72" t="s">
        <v>41</v>
      </c>
      <c r="E72" s="20" t="s">
        <v>522</v>
      </c>
    </row>
    <row r="73" spans="1:5">
      <c r="A73" t="s">
        <v>529</v>
      </c>
      <c r="B73">
        <v>2023</v>
      </c>
      <c r="C73" t="s">
        <v>24</v>
      </c>
      <c r="D73" t="s">
        <v>41</v>
      </c>
      <c r="E73" s="20" t="s">
        <v>530</v>
      </c>
    </row>
    <row r="74" spans="1:5">
      <c r="A74" t="s">
        <v>533</v>
      </c>
      <c r="B74">
        <v>2024</v>
      </c>
      <c r="C74" t="s">
        <v>24</v>
      </c>
      <c r="D74" t="s">
        <v>146</v>
      </c>
      <c r="E74" s="20" t="s">
        <v>534</v>
      </c>
    </row>
    <row r="75" spans="1:5">
      <c r="A75" t="s">
        <v>540</v>
      </c>
      <c r="B75">
        <v>2024</v>
      </c>
      <c r="C75" t="s">
        <v>24</v>
      </c>
      <c r="D75" t="s">
        <v>41</v>
      </c>
      <c r="E75" s="20" t="s">
        <v>541</v>
      </c>
    </row>
    <row r="76" spans="1:5">
      <c r="A76" t="s">
        <v>546</v>
      </c>
      <c r="B76">
        <v>2023</v>
      </c>
      <c r="C76" t="s">
        <v>24</v>
      </c>
      <c r="D76" t="s">
        <v>41</v>
      </c>
      <c r="E76" s="20" t="s">
        <v>709</v>
      </c>
    </row>
    <row r="77" spans="1:5">
      <c r="A77" t="s">
        <v>553</v>
      </c>
      <c r="B77">
        <v>2023</v>
      </c>
      <c r="C77" t="s">
        <v>24</v>
      </c>
      <c r="D77" t="s">
        <v>554</v>
      </c>
      <c r="E77" s="20" t="s">
        <v>554</v>
      </c>
    </row>
    <row r="78" spans="1:5">
      <c r="A78" t="s">
        <v>558</v>
      </c>
      <c r="B78">
        <v>2023</v>
      </c>
      <c r="C78" t="s">
        <v>24</v>
      </c>
      <c r="D78" t="s">
        <v>146</v>
      </c>
      <c r="E78" s="20" t="s">
        <v>366</v>
      </c>
    </row>
    <row r="79" spans="1:5">
      <c r="A79" t="s">
        <v>562</v>
      </c>
      <c r="B79">
        <v>2023</v>
      </c>
      <c r="C79" t="s">
        <v>24</v>
      </c>
      <c r="D79" t="s">
        <v>146</v>
      </c>
      <c r="E79" s="20" t="s">
        <v>563</v>
      </c>
    </row>
    <row r="80" spans="1:5">
      <c r="A80" t="s">
        <v>570</v>
      </c>
      <c r="B80">
        <v>2024</v>
      </c>
      <c r="C80" t="s">
        <v>24</v>
      </c>
      <c r="D80" t="s">
        <v>146</v>
      </c>
      <c r="E80" s="20" t="s">
        <v>359</v>
      </c>
    </row>
    <row r="81" spans="1:8">
      <c r="A81" t="s">
        <v>573</v>
      </c>
      <c r="B81">
        <v>2024</v>
      </c>
      <c r="C81" t="s">
        <v>24</v>
      </c>
      <c r="D81" t="s">
        <v>86</v>
      </c>
      <c r="E81" s="20" t="s">
        <v>574</v>
      </c>
    </row>
    <row r="85" spans="1:8">
      <c r="D85" s="22" t="s">
        <v>710</v>
      </c>
    </row>
    <row r="87" spans="1:8">
      <c r="D87" t="s">
        <v>25</v>
      </c>
      <c r="E87" s="20">
        <f>COUNTIF(D$2:D$81,D87)</f>
        <v>2</v>
      </c>
      <c r="F87">
        <f>E87/$E$96</f>
        <v>2.5000000000000001E-2</v>
      </c>
    </row>
    <row r="88" spans="1:8">
      <c r="D88" t="s">
        <v>41</v>
      </c>
      <c r="E88" s="20">
        <f t="shared" ref="E88:E94" si="0">COUNTIF(D$2:D$81,D88)</f>
        <v>40</v>
      </c>
      <c r="F88">
        <f t="shared" ref="F88:F94" si="1">E88/$E$96</f>
        <v>0.5</v>
      </c>
    </row>
    <row r="89" spans="1:8">
      <c r="D89" t="s">
        <v>86</v>
      </c>
      <c r="E89" s="20">
        <f t="shared" si="0"/>
        <v>5</v>
      </c>
      <c r="F89">
        <f t="shared" si="1"/>
        <v>6.25E-2</v>
      </c>
      <c r="G89" s="15">
        <f>SUM(F87:F89)</f>
        <v>0.58750000000000002</v>
      </c>
      <c r="H89" t="s">
        <v>798</v>
      </c>
    </row>
    <row r="90" spans="1:8">
      <c r="D90" t="s">
        <v>146</v>
      </c>
      <c r="E90" s="20">
        <f t="shared" si="0"/>
        <v>28</v>
      </c>
      <c r="F90" s="15">
        <f t="shared" si="1"/>
        <v>0.35</v>
      </c>
      <c r="H90" t="s">
        <v>146</v>
      </c>
    </row>
    <row r="91" spans="1:8">
      <c r="D91" t="s">
        <v>341</v>
      </c>
      <c r="E91" s="20">
        <f t="shared" si="0"/>
        <v>2</v>
      </c>
      <c r="F91">
        <f t="shared" si="1"/>
        <v>2.5000000000000001E-2</v>
      </c>
    </row>
    <row r="92" spans="1:8">
      <c r="D92" t="s">
        <v>372</v>
      </c>
      <c r="E92" s="20">
        <f t="shared" si="0"/>
        <v>1</v>
      </c>
      <c r="F92">
        <f t="shared" si="1"/>
        <v>1.2500000000000001E-2</v>
      </c>
    </row>
    <row r="93" spans="1:8">
      <c r="D93" t="s">
        <v>399</v>
      </c>
      <c r="E93" s="20">
        <f t="shared" si="0"/>
        <v>1</v>
      </c>
      <c r="F93">
        <f t="shared" si="1"/>
        <v>1.2500000000000001E-2</v>
      </c>
    </row>
    <row r="94" spans="1:8">
      <c r="D94" t="s">
        <v>554</v>
      </c>
      <c r="E94" s="20">
        <f t="shared" si="0"/>
        <v>1</v>
      </c>
      <c r="F94">
        <f t="shared" si="1"/>
        <v>1.2500000000000001E-2</v>
      </c>
    </row>
    <row r="96" spans="1:8">
      <c r="E96" s="20">
        <f>SUM(E87:E95)</f>
        <v>80</v>
      </c>
    </row>
    <row r="100" spans="4:5">
      <c r="D100" t="s">
        <v>5</v>
      </c>
      <c r="E100" s="20" t="s">
        <v>6</v>
      </c>
    </row>
    <row r="101" spans="4:5">
      <c r="D101" t="s">
        <v>399</v>
      </c>
      <c r="E101" s="20" t="s">
        <v>400</v>
      </c>
    </row>
    <row r="102" spans="4:5">
      <c r="D102" t="s">
        <v>41</v>
      </c>
      <c r="E102" s="20" t="s">
        <v>407</v>
      </c>
    </row>
    <row r="103" spans="4:5">
      <c r="D103" t="s">
        <v>41</v>
      </c>
      <c r="E103" s="20" t="s">
        <v>290</v>
      </c>
    </row>
    <row r="104" spans="4:5">
      <c r="D104" t="s">
        <v>41</v>
      </c>
      <c r="E104" s="20" t="s">
        <v>442</v>
      </c>
    </row>
    <row r="105" spans="4:5">
      <c r="D105" t="s">
        <v>41</v>
      </c>
      <c r="E105" s="20" t="s">
        <v>336</v>
      </c>
    </row>
    <row r="106" spans="4:5">
      <c r="D106" t="s">
        <v>41</v>
      </c>
      <c r="E106" s="20" t="s">
        <v>336</v>
      </c>
    </row>
    <row r="107" spans="4:5">
      <c r="D107" t="s">
        <v>41</v>
      </c>
      <c r="E107" s="20" t="s">
        <v>60</v>
      </c>
    </row>
    <row r="108" spans="4:5">
      <c r="D108" t="s">
        <v>41</v>
      </c>
      <c r="E108" s="20" t="s">
        <v>60</v>
      </c>
    </row>
    <row r="109" spans="4:5">
      <c r="D109" t="s">
        <v>41</v>
      </c>
      <c r="E109" s="20" t="s">
        <v>414</v>
      </c>
    </row>
    <row r="110" spans="4:5">
      <c r="D110" t="s">
        <v>41</v>
      </c>
      <c r="E110" s="20" t="s">
        <v>709</v>
      </c>
    </row>
    <row r="111" spans="4:5">
      <c r="D111" t="s">
        <v>41</v>
      </c>
      <c r="E111" s="20" t="s">
        <v>522</v>
      </c>
    </row>
    <row r="112" spans="4:5">
      <c r="D112" t="s">
        <v>41</v>
      </c>
      <c r="E112" s="20" t="s">
        <v>320</v>
      </c>
    </row>
    <row r="113" spans="4:5">
      <c r="D113" t="s">
        <v>41</v>
      </c>
      <c r="E113" s="20" t="s">
        <v>221</v>
      </c>
    </row>
    <row r="114" spans="4:5">
      <c r="D114" t="s">
        <v>41</v>
      </c>
      <c r="E114" s="20" t="s">
        <v>123</v>
      </c>
    </row>
    <row r="115" spans="4:5">
      <c r="D115" t="s">
        <v>41</v>
      </c>
      <c r="E115" s="20" t="s">
        <v>707</v>
      </c>
    </row>
    <row r="116" spans="4:5">
      <c r="D116" t="s">
        <v>41</v>
      </c>
      <c r="E116" s="20" t="s">
        <v>108</v>
      </c>
    </row>
    <row r="117" spans="4:5">
      <c r="D117" t="s">
        <v>41</v>
      </c>
      <c r="E117" s="20" t="s">
        <v>93</v>
      </c>
    </row>
    <row r="118" spans="4:5">
      <c r="D118" t="s">
        <v>41</v>
      </c>
      <c r="E118" s="20" t="s">
        <v>93</v>
      </c>
    </row>
    <row r="119" spans="4:5">
      <c r="D119" t="s">
        <v>41</v>
      </c>
      <c r="E119" s="20" t="s">
        <v>711</v>
      </c>
    </row>
    <row r="120" spans="4:5">
      <c r="D120" t="s">
        <v>41</v>
      </c>
      <c r="E120" s="20" t="s">
        <v>298</v>
      </c>
    </row>
    <row r="121" spans="4:5">
      <c r="D121" t="s">
        <v>41</v>
      </c>
      <c r="E121" s="20" t="s">
        <v>393</v>
      </c>
    </row>
    <row r="122" spans="4:5">
      <c r="D122" t="s">
        <v>41</v>
      </c>
      <c r="E122" s="20" t="s">
        <v>134</v>
      </c>
    </row>
    <row r="123" spans="4:5">
      <c r="D123" t="s">
        <v>41</v>
      </c>
      <c r="E123" s="20" t="s">
        <v>247</v>
      </c>
    </row>
    <row r="124" spans="4:5">
      <c r="D124" t="s">
        <v>41</v>
      </c>
      <c r="E124" s="20" t="s">
        <v>306</v>
      </c>
    </row>
    <row r="125" spans="4:5">
      <c r="D125" t="s">
        <v>41</v>
      </c>
      <c r="E125" s="20" t="s">
        <v>712</v>
      </c>
    </row>
    <row r="126" spans="4:5">
      <c r="D126" t="s">
        <v>41</v>
      </c>
      <c r="E126" s="20" t="s">
        <v>708</v>
      </c>
    </row>
    <row r="127" spans="4:5">
      <c r="D127" t="s">
        <v>41</v>
      </c>
      <c r="E127" s="20" t="s">
        <v>240</v>
      </c>
    </row>
    <row r="128" spans="4:5">
      <c r="D128" t="s">
        <v>41</v>
      </c>
      <c r="E128" s="20" t="s">
        <v>489</v>
      </c>
    </row>
    <row r="129" spans="4:5">
      <c r="D129" t="s">
        <v>41</v>
      </c>
      <c r="E129" s="20" t="s">
        <v>506</v>
      </c>
    </row>
    <row r="130" spans="4:5">
      <c r="D130" t="s">
        <v>41</v>
      </c>
      <c r="E130" s="20" t="s">
        <v>79</v>
      </c>
    </row>
    <row r="131" spans="4:5">
      <c r="D131" t="s">
        <v>41</v>
      </c>
      <c r="E131" s="20" t="s">
        <v>229</v>
      </c>
    </row>
    <row r="132" spans="4:5">
      <c r="D132" t="s">
        <v>41</v>
      </c>
      <c r="E132" s="20" t="s">
        <v>229</v>
      </c>
    </row>
    <row r="133" spans="4:5">
      <c r="D133" t="s">
        <v>41</v>
      </c>
      <c r="E133" s="20" t="s">
        <v>42</v>
      </c>
    </row>
    <row r="134" spans="4:5">
      <c r="D134" t="s">
        <v>41</v>
      </c>
      <c r="E134" s="20" t="s">
        <v>483</v>
      </c>
    </row>
    <row r="135" spans="4:5">
      <c r="D135" t="s">
        <v>41</v>
      </c>
      <c r="E135" s="20" t="s">
        <v>389</v>
      </c>
    </row>
    <row r="136" spans="4:5">
      <c r="D136" t="s">
        <v>41</v>
      </c>
      <c r="E136" s="20" t="s">
        <v>51</v>
      </c>
    </row>
    <row r="137" spans="4:5">
      <c r="D137" t="s">
        <v>41</v>
      </c>
      <c r="E137" s="20" t="s">
        <v>202</v>
      </c>
    </row>
    <row r="138" spans="4:5">
      <c r="D138" t="s">
        <v>41</v>
      </c>
      <c r="E138" s="20" t="s">
        <v>71</v>
      </c>
    </row>
    <row r="139" spans="4:5">
      <c r="D139" t="s">
        <v>41</v>
      </c>
      <c r="E139" s="20" t="s">
        <v>470</v>
      </c>
    </row>
    <row r="140" spans="4:5">
      <c r="D140" t="s">
        <v>41</v>
      </c>
      <c r="E140" s="20" t="s">
        <v>541</v>
      </c>
    </row>
    <row r="141" spans="4:5">
      <c r="D141" t="s">
        <v>41</v>
      </c>
      <c r="E141" s="20" t="s">
        <v>476</v>
      </c>
    </row>
    <row r="142" spans="4:5">
      <c r="D142" t="s">
        <v>146</v>
      </c>
      <c r="E142" s="20" t="s">
        <v>534</v>
      </c>
    </row>
    <row r="143" spans="4:5">
      <c r="D143" t="s">
        <v>146</v>
      </c>
      <c r="E143" s="20" t="s">
        <v>563</v>
      </c>
    </row>
    <row r="144" spans="4:5">
      <c r="D144" t="s">
        <v>146</v>
      </c>
      <c r="E144" s="20" t="s">
        <v>326</v>
      </c>
    </row>
    <row r="145" spans="4:5">
      <c r="D145" t="s">
        <v>146</v>
      </c>
      <c r="E145" s="20" t="s">
        <v>326</v>
      </c>
    </row>
    <row r="146" spans="4:5">
      <c r="D146" t="s">
        <v>146</v>
      </c>
      <c r="E146" s="20" t="s">
        <v>190</v>
      </c>
    </row>
    <row r="147" spans="4:5">
      <c r="D147" t="s">
        <v>146</v>
      </c>
      <c r="E147" s="20" t="s">
        <v>190</v>
      </c>
    </row>
    <row r="148" spans="4:5">
      <c r="D148" t="s">
        <v>146</v>
      </c>
      <c r="E148" s="20" t="s">
        <v>706</v>
      </c>
    </row>
    <row r="149" spans="4:5">
      <c r="D149" t="s">
        <v>146</v>
      </c>
      <c r="E149" s="20" t="s">
        <v>330</v>
      </c>
    </row>
    <row r="150" spans="4:5">
      <c r="D150" t="s">
        <v>146</v>
      </c>
      <c r="E150" s="20" t="s">
        <v>428</v>
      </c>
    </row>
    <row r="151" spans="4:5">
      <c r="D151" t="s">
        <v>146</v>
      </c>
      <c r="E151" s="20" t="s">
        <v>147</v>
      </c>
    </row>
    <row r="152" spans="4:5">
      <c r="D152" t="s">
        <v>146</v>
      </c>
      <c r="E152" s="20" t="s">
        <v>382</v>
      </c>
    </row>
    <row r="153" spans="4:5">
      <c r="D153" t="s">
        <v>146</v>
      </c>
      <c r="E153" s="20" t="s">
        <v>173</v>
      </c>
    </row>
    <row r="154" spans="4:5">
      <c r="D154" t="s">
        <v>146</v>
      </c>
      <c r="E154" s="20" t="s">
        <v>173</v>
      </c>
    </row>
    <row r="155" spans="4:5">
      <c r="D155" t="s">
        <v>146</v>
      </c>
      <c r="E155" s="20" t="s">
        <v>173</v>
      </c>
    </row>
    <row r="156" spans="4:5">
      <c r="D156" t="s">
        <v>146</v>
      </c>
      <c r="E156" s="20" t="s">
        <v>173</v>
      </c>
    </row>
    <row r="157" spans="4:5">
      <c r="D157" t="s">
        <v>146</v>
      </c>
      <c r="E157" s="20" t="s">
        <v>173</v>
      </c>
    </row>
    <row r="158" spans="4:5">
      <c r="D158" t="s">
        <v>146</v>
      </c>
      <c r="E158" s="20" t="s">
        <v>359</v>
      </c>
    </row>
    <row r="159" spans="4:5">
      <c r="D159" t="s">
        <v>146</v>
      </c>
      <c r="E159" s="20" t="s">
        <v>359</v>
      </c>
    </row>
    <row r="160" spans="4:5">
      <c r="D160" t="s">
        <v>146</v>
      </c>
      <c r="E160" s="20" t="s">
        <v>209</v>
      </c>
    </row>
    <row r="161" spans="4:5">
      <c r="D161" t="s">
        <v>146</v>
      </c>
      <c r="E161" s="20" t="s">
        <v>209</v>
      </c>
    </row>
    <row r="162" spans="4:5">
      <c r="D162" t="s">
        <v>146</v>
      </c>
      <c r="E162" s="20" t="s">
        <v>379</v>
      </c>
    </row>
    <row r="163" spans="4:5">
      <c r="D163" t="s">
        <v>146</v>
      </c>
      <c r="E163" s="20" t="s">
        <v>312</v>
      </c>
    </row>
    <row r="164" spans="4:5">
      <c r="D164" t="s">
        <v>146</v>
      </c>
      <c r="E164" s="20" t="s">
        <v>312</v>
      </c>
    </row>
    <row r="165" spans="4:5">
      <c r="D165" t="s">
        <v>146</v>
      </c>
      <c r="E165" s="20" t="s">
        <v>155</v>
      </c>
    </row>
    <row r="166" spans="4:5">
      <c r="D166" t="s">
        <v>146</v>
      </c>
      <c r="E166" s="20" t="s">
        <v>366</v>
      </c>
    </row>
    <row r="167" spans="4:5">
      <c r="D167" t="s">
        <v>146</v>
      </c>
      <c r="E167" s="20" t="s">
        <v>366</v>
      </c>
    </row>
    <row r="168" spans="4:5">
      <c r="D168" t="s">
        <v>146</v>
      </c>
      <c r="E168" s="20" t="s">
        <v>265</v>
      </c>
    </row>
    <row r="169" spans="4:5">
      <c r="D169" t="s">
        <v>146</v>
      </c>
      <c r="E169" s="20" t="s">
        <v>265</v>
      </c>
    </row>
    <row r="170" spans="4:5">
      <c r="D170" t="s">
        <v>554</v>
      </c>
      <c r="E170" s="20" t="s">
        <v>554</v>
      </c>
    </row>
    <row r="171" spans="4:5">
      <c r="D171" t="s">
        <v>341</v>
      </c>
      <c r="E171" s="20" t="s">
        <v>349</v>
      </c>
    </row>
    <row r="172" spans="4:5">
      <c r="D172" t="s">
        <v>341</v>
      </c>
      <c r="E172" s="20" t="s">
        <v>342</v>
      </c>
    </row>
    <row r="173" spans="4:5">
      <c r="D173" t="s">
        <v>25</v>
      </c>
      <c r="E173" s="20" t="s">
        <v>26</v>
      </c>
    </row>
    <row r="174" spans="4:5">
      <c r="D174" t="s">
        <v>25</v>
      </c>
      <c r="E174" s="20" t="s">
        <v>26</v>
      </c>
    </row>
    <row r="175" spans="4:5">
      <c r="D175" t="s">
        <v>372</v>
      </c>
      <c r="E175" s="20" t="s">
        <v>373</v>
      </c>
    </row>
    <row r="176" spans="4:5">
      <c r="D176" t="s">
        <v>86</v>
      </c>
      <c r="E176" s="20" t="s">
        <v>100</v>
      </c>
    </row>
    <row r="177" spans="3:6">
      <c r="D177" t="s">
        <v>86</v>
      </c>
      <c r="E177" s="20" t="s">
        <v>574</v>
      </c>
    </row>
    <row r="178" spans="3:6">
      <c r="D178" t="s">
        <v>86</v>
      </c>
      <c r="E178" s="20" t="s">
        <v>574</v>
      </c>
    </row>
    <row r="179" spans="3:6">
      <c r="D179" t="s">
        <v>86</v>
      </c>
      <c r="E179" s="20" t="s">
        <v>713</v>
      </c>
    </row>
    <row r="180" spans="3:6">
      <c r="D180" t="s">
        <v>86</v>
      </c>
      <c r="E180" s="20" t="s">
        <v>253</v>
      </c>
    </row>
    <row r="184" spans="3:6">
      <c r="C184" t="s">
        <v>714</v>
      </c>
      <c r="E184" s="20" t="s">
        <v>6</v>
      </c>
      <c r="F184" t="s">
        <v>715</v>
      </c>
    </row>
    <row r="185" spans="3:6">
      <c r="C185" t="s">
        <v>716</v>
      </c>
      <c r="E185" s="20" t="s">
        <v>400</v>
      </c>
      <c r="F185">
        <f t="shared" ref="F185:F247" si="2">COUNTIF(E$101:E$180,E185)</f>
        <v>1</v>
      </c>
    </row>
    <row r="186" spans="3:6">
      <c r="C186" t="s">
        <v>717</v>
      </c>
      <c r="E186" s="20" t="s">
        <v>407</v>
      </c>
      <c r="F186">
        <f t="shared" si="2"/>
        <v>1</v>
      </c>
    </row>
    <row r="187" spans="3:6">
      <c r="E187" s="20" t="s">
        <v>290</v>
      </c>
      <c r="F187">
        <f t="shared" si="2"/>
        <v>1</v>
      </c>
    </row>
    <row r="188" spans="3:6">
      <c r="E188" s="20" t="s">
        <v>442</v>
      </c>
      <c r="F188">
        <f t="shared" si="2"/>
        <v>1</v>
      </c>
    </row>
    <row r="189" spans="3:6">
      <c r="E189" s="20" t="s">
        <v>414</v>
      </c>
      <c r="F189">
        <f t="shared" si="2"/>
        <v>1</v>
      </c>
    </row>
    <row r="190" spans="3:6">
      <c r="E190" s="20" t="s">
        <v>709</v>
      </c>
      <c r="F190">
        <f t="shared" si="2"/>
        <v>1</v>
      </c>
    </row>
    <row r="191" spans="3:6">
      <c r="E191" s="20" t="s">
        <v>522</v>
      </c>
      <c r="F191">
        <f t="shared" si="2"/>
        <v>1</v>
      </c>
    </row>
    <row r="192" spans="3:6">
      <c r="E192" s="20" t="s">
        <v>320</v>
      </c>
      <c r="F192">
        <f t="shared" si="2"/>
        <v>1</v>
      </c>
    </row>
    <row r="193" spans="5:6">
      <c r="E193" s="20" t="s">
        <v>221</v>
      </c>
      <c r="F193">
        <f t="shared" si="2"/>
        <v>1</v>
      </c>
    </row>
    <row r="194" spans="5:6">
      <c r="E194" s="20" t="s">
        <v>123</v>
      </c>
      <c r="F194">
        <f t="shared" si="2"/>
        <v>1</v>
      </c>
    </row>
    <row r="195" spans="5:6">
      <c r="E195" s="20" t="s">
        <v>707</v>
      </c>
      <c r="F195">
        <f t="shared" si="2"/>
        <v>1</v>
      </c>
    </row>
    <row r="196" spans="5:6">
      <c r="E196" s="20" t="s">
        <v>108</v>
      </c>
      <c r="F196">
        <f t="shared" si="2"/>
        <v>1</v>
      </c>
    </row>
    <row r="197" spans="5:6">
      <c r="E197" s="20" t="s">
        <v>711</v>
      </c>
      <c r="F197">
        <f t="shared" si="2"/>
        <v>1</v>
      </c>
    </row>
    <row r="198" spans="5:6">
      <c r="E198" s="20" t="s">
        <v>298</v>
      </c>
      <c r="F198">
        <f t="shared" si="2"/>
        <v>1</v>
      </c>
    </row>
    <row r="199" spans="5:6">
      <c r="E199" s="20" t="s">
        <v>393</v>
      </c>
      <c r="F199">
        <f t="shared" si="2"/>
        <v>1</v>
      </c>
    </row>
    <row r="200" spans="5:6">
      <c r="E200" s="20" t="s">
        <v>134</v>
      </c>
      <c r="F200">
        <f t="shared" si="2"/>
        <v>1</v>
      </c>
    </row>
    <row r="201" spans="5:6">
      <c r="E201" s="20" t="s">
        <v>247</v>
      </c>
      <c r="F201">
        <f t="shared" si="2"/>
        <v>1</v>
      </c>
    </row>
    <row r="202" spans="5:6">
      <c r="E202" s="20" t="s">
        <v>306</v>
      </c>
      <c r="F202">
        <f t="shared" si="2"/>
        <v>1</v>
      </c>
    </row>
    <row r="203" spans="5:6">
      <c r="E203" s="20" t="s">
        <v>712</v>
      </c>
      <c r="F203">
        <f t="shared" si="2"/>
        <v>1</v>
      </c>
    </row>
    <row r="204" spans="5:6">
      <c r="E204" s="20" t="s">
        <v>708</v>
      </c>
      <c r="F204">
        <f t="shared" si="2"/>
        <v>1</v>
      </c>
    </row>
    <row r="205" spans="5:6">
      <c r="E205" s="20" t="s">
        <v>240</v>
      </c>
      <c r="F205">
        <f t="shared" si="2"/>
        <v>1</v>
      </c>
    </row>
    <row r="206" spans="5:6">
      <c r="E206" s="20" t="s">
        <v>489</v>
      </c>
      <c r="F206">
        <f t="shared" si="2"/>
        <v>1</v>
      </c>
    </row>
    <row r="207" spans="5:6">
      <c r="E207" s="20" t="s">
        <v>506</v>
      </c>
      <c r="F207">
        <f t="shared" si="2"/>
        <v>1</v>
      </c>
    </row>
    <row r="208" spans="5:6">
      <c r="E208" s="20" t="s">
        <v>79</v>
      </c>
      <c r="F208">
        <f t="shared" si="2"/>
        <v>1</v>
      </c>
    </row>
    <row r="209" spans="5:6">
      <c r="E209" s="20" t="s">
        <v>42</v>
      </c>
      <c r="F209">
        <f t="shared" si="2"/>
        <v>1</v>
      </c>
    </row>
    <row r="210" spans="5:6">
      <c r="E210" s="20" t="s">
        <v>483</v>
      </c>
      <c r="F210">
        <f t="shared" si="2"/>
        <v>1</v>
      </c>
    </row>
    <row r="211" spans="5:6">
      <c r="E211" s="20" t="s">
        <v>389</v>
      </c>
      <c r="F211">
        <f t="shared" si="2"/>
        <v>1</v>
      </c>
    </row>
    <row r="212" spans="5:6">
      <c r="E212" s="20" t="s">
        <v>51</v>
      </c>
      <c r="F212">
        <f t="shared" si="2"/>
        <v>1</v>
      </c>
    </row>
    <row r="213" spans="5:6">
      <c r="E213" s="20" t="s">
        <v>202</v>
      </c>
      <c r="F213">
        <f t="shared" si="2"/>
        <v>1</v>
      </c>
    </row>
    <row r="214" spans="5:6">
      <c r="E214" s="20" t="s">
        <v>71</v>
      </c>
      <c r="F214">
        <f t="shared" si="2"/>
        <v>1</v>
      </c>
    </row>
    <row r="215" spans="5:6">
      <c r="E215" s="20" t="s">
        <v>470</v>
      </c>
      <c r="F215">
        <f t="shared" si="2"/>
        <v>1</v>
      </c>
    </row>
    <row r="216" spans="5:6">
      <c r="E216" s="20" t="s">
        <v>541</v>
      </c>
      <c r="F216">
        <f t="shared" si="2"/>
        <v>1</v>
      </c>
    </row>
    <row r="217" spans="5:6">
      <c r="E217" s="20" t="s">
        <v>476</v>
      </c>
      <c r="F217">
        <f t="shared" si="2"/>
        <v>1</v>
      </c>
    </row>
    <row r="218" spans="5:6">
      <c r="E218" s="20" t="s">
        <v>534</v>
      </c>
      <c r="F218">
        <f t="shared" si="2"/>
        <v>1</v>
      </c>
    </row>
    <row r="219" spans="5:6">
      <c r="E219" s="20" t="s">
        <v>563</v>
      </c>
      <c r="F219">
        <f t="shared" si="2"/>
        <v>1</v>
      </c>
    </row>
    <row r="220" spans="5:6">
      <c r="E220" s="20" t="s">
        <v>706</v>
      </c>
      <c r="F220">
        <f t="shared" si="2"/>
        <v>1</v>
      </c>
    </row>
    <row r="221" spans="5:6">
      <c r="E221" s="20" t="s">
        <v>330</v>
      </c>
      <c r="F221">
        <f t="shared" si="2"/>
        <v>1</v>
      </c>
    </row>
    <row r="222" spans="5:6">
      <c r="E222" s="20" t="s">
        <v>428</v>
      </c>
      <c r="F222">
        <f t="shared" si="2"/>
        <v>1</v>
      </c>
    </row>
    <row r="223" spans="5:6">
      <c r="E223" s="20" t="s">
        <v>147</v>
      </c>
      <c r="F223">
        <f t="shared" si="2"/>
        <v>1</v>
      </c>
    </row>
    <row r="224" spans="5:6">
      <c r="E224" s="20" t="s">
        <v>382</v>
      </c>
      <c r="F224">
        <f t="shared" si="2"/>
        <v>1</v>
      </c>
    </row>
    <row r="225" spans="4:6">
      <c r="E225" s="20" t="s">
        <v>379</v>
      </c>
      <c r="F225">
        <f t="shared" si="2"/>
        <v>1</v>
      </c>
    </row>
    <row r="226" spans="4:6">
      <c r="E226" s="20" t="s">
        <v>155</v>
      </c>
      <c r="F226">
        <f t="shared" si="2"/>
        <v>1</v>
      </c>
    </row>
    <row r="227" spans="4:6">
      <c r="E227" s="20" t="s">
        <v>554</v>
      </c>
      <c r="F227">
        <f t="shared" si="2"/>
        <v>1</v>
      </c>
    </row>
    <row r="228" spans="4:6">
      <c r="E228" s="20" t="s">
        <v>349</v>
      </c>
      <c r="F228">
        <f t="shared" si="2"/>
        <v>1</v>
      </c>
    </row>
    <row r="229" spans="4:6">
      <c r="E229" s="20" t="s">
        <v>342</v>
      </c>
      <c r="F229">
        <f t="shared" si="2"/>
        <v>1</v>
      </c>
    </row>
    <row r="230" spans="4:6">
      <c r="E230" s="20" t="s">
        <v>373</v>
      </c>
      <c r="F230">
        <f t="shared" si="2"/>
        <v>1</v>
      </c>
    </row>
    <row r="231" spans="4:6">
      <c r="E231" s="20" t="s">
        <v>100</v>
      </c>
      <c r="F231">
        <f t="shared" si="2"/>
        <v>1</v>
      </c>
    </row>
    <row r="232" spans="4:6">
      <c r="E232" s="20" t="s">
        <v>713</v>
      </c>
      <c r="F232">
        <f t="shared" si="2"/>
        <v>1</v>
      </c>
    </row>
    <row r="233" spans="4:6">
      <c r="E233" s="20" t="s">
        <v>253</v>
      </c>
      <c r="F233">
        <f t="shared" si="2"/>
        <v>1</v>
      </c>
    </row>
    <row r="234" spans="4:6">
      <c r="D234" t="s">
        <v>41</v>
      </c>
      <c r="E234" s="20" t="s">
        <v>336</v>
      </c>
      <c r="F234">
        <f t="shared" si="2"/>
        <v>2</v>
      </c>
    </row>
    <row r="235" spans="4:6">
      <c r="D235" t="s">
        <v>41</v>
      </c>
      <c r="E235" s="20" t="s">
        <v>60</v>
      </c>
      <c r="F235">
        <f t="shared" si="2"/>
        <v>2</v>
      </c>
    </row>
    <row r="236" spans="4:6">
      <c r="D236" t="s">
        <v>41</v>
      </c>
      <c r="E236" s="20" t="s">
        <v>93</v>
      </c>
      <c r="F236">
        <f t="shared" si="2"/>
        <v>2</v>
      </c>
    </row>
    <row r="237" spans="4:6">
      <c r="D237" t="s">
        <v>41</v>
      </c>
      <c r="E237" s="20" t="s">
        <v>229</v>
      </c>
      <c r="F237">
        <f t="shared" si="2"/>
        <v>2</v>
      </c>
    </row>
    <row r="238" spans="4:6">
      <c r="D238" t="s">
        <v>146</v>
      </c>
      <c r="E238" s="20" t="s">
        <v>326</v>
      </c>
      <c r="F238">
        <f t="shared" si="2"/>
        <v>2</v>
      </c>
    </row>
    <row r="239" spans="4:6">
      <c r="D239" t="s">
        <v>146</v>
      </c>
      <c r="E239" s="20" t="s">
        <v>190</v>
      </c>
      <c r="F239">
        <f t="shared" si="2"/>
        <v>2</v>
      </c>
    </row>
    <row r="240" spans="4:6">
      <c r="D240" t="s">
        <v>146</v>
      </c>
      <c r="E240" s="20" t="s">
        <v>359</v>
      </c>
      <c r="F240">
        <f t="shared" si="2"/>
        <v>2</v>
      </c>
    </row>
    <row r="241" spans="4:12">
      <c r="D241" t="s">
        <v>146</v>
      </c>
      <c r="E241" s="20" t="s">
        <v>209</v>
      </c>
      <c r="F241">
        <f t="shared" si="2"/>
        <v>2</v>
      </c>
    </row>
    <row r="242" spans="4:12">
      <c r="D242" t="s">
        <v>146</v>
      </c>
      <c r="E242" s="20" t="s">
        <v>312</v>
      </c>
      <c r="F242">
        <f t="shared" si="2"/>
        <v>2</v>
      </c>
    </row>
    <row r="243" spans="4:12">
      <c r="D243" t="s">
        <v>146</v>
      </c>
      <c r="E243" s="20" t="s">
        <v>366</v>
      </c>
      <c r="F243">
        <f t="shared" si="2"/>
        <v>2</v>
      </c>
    </row>
    <row r="244" spans="4:12">
      <c r="D244" t="s">
        <v>146</v>
      </c>
      <c r="E244" s="20" t="s">
        <v>265</v>
      </c>
      <c r="F244">
        <f t="shared" si="2"/>
        <v>2</v>
      </c>
    </row>
    <row r="245" spans="4:12">
      <c r="D245" t="s">
        <v>41</v>
      </c>
      <c r="E245" s="20" t="s">
        <v>26</v>
      </c>
      <c r="F245">
        <f t="shared" si="2"/>
        <v>2</v>
      </c>
    </row>
    <row r="246" spans="4:12">
      <c r="D246" t="s">
        <v>41</v>
      </c>
      <c r="E246" s="20" t="s">
        <v>574</v>
      </c>
      <c r="F246">
        <f t="shared" si="2"/>
        <v>2</v>
      </c>
    </row>
    <row r="247" spans="4:12">
      <c r="D247" t="s">
        <v>146</v>
      </c>
      <c r="E247" s="20" t="s">
        <v>173</v>
      </c>
      <c r="F247">
        <f t="shared" si="2"/>
        <v>5</v>
      </c>
    </row>
    <row r="248" spans="4:12">
      <c r="E248"/>
    </row>
    <row r="249" spans="4:12">
      <c r="E249"/>
      <c r="F249" s="15">
        <f>SUM(F185:F247)</f>
        <v>80</v>
      </c>
    </row>
    <row r="250" spans="4:12">
      <c r="D250" s="24" t="s">
        <v>7</v>
      </c>
      <c r="E250" s="24" t="s">
        <v>7</v>
      </c>
    </row>
    <row r="251" spans="4:12">
      <c r="D251" t="s">
        <v>27</v>
      </c>
      <c r="E251" t="s">
        <v>27</v>
      </c>
      <c r="F251">
        <f>COUNTIF(D$251:D$330,E251)</f>
        <v>25</v>
      </c>
      <c r="G251" t="s">
        <v>27</v>
      </c>
      <c r="I251">
        <v>1</v>
      </c>
      <c r="J251" t="s">
        <v>548</v>
      </c>
      <c r="K251">
        <v>2</v>
      </c>
      <c r="L251">
        <f>K251/80</f>
        <v>2.5000000000000001E-2</v>
      </c>
    </row>
    <row r="252" spans="4:12">
      <c r="D252" t="s">
        <v>43</v>
      </c>
      <c r="E252" t="s">
        <v>43</v>
      </c>
      <c r="F252">
        <f t="shared" ref="F252:F262" si="3">COUNTIF(D$251:D$330,E252)</f>
        <v>44</v>
      </c>
      <c r="G252" t="s">
        <v>43</v>
      </c>
      <c r="I252">
        <v>1</v>
      </c>
      <c r="J252" t="s">
        <v>548</v>
      </c>
      <c r="L252">
        <f>K252/80</f>
        <v>0</v>
      </c>
    </row>
    <row r="253" spans="4:12">
      <c r="D253" t="s">
        <v>27</v>
      </c>
      <c r="E253" t="s">
        <v>164</v>
      </c>
      <c r="F253">
        <f t="shared" si="3"/>
        <v>1</v>
      </c>
      <c r="G253" t="s">
        <v>43</v>
      </c>
      <c r="I253">
        <v>44</v>
      </c>
      <c r="J253" s="15" t="s">
        <v>43</v>
      </c>
      <c r="K253" s="15">
        <v>49</v>
      </c>
      <c r="L253">
        <f>K253/80</f>
        <v>0.61250000000000004</v>
      </c>
    </row>
    <row r="254" spans="4:12">
      <c r="D254" t="s">
        <v>27</v>
      </c>
      <c r="E254" t="s">
        <v>299</v>
      </c>
      <c r="F254">
        <f t="shared" si="3"/>
        <v>1</v>
      </c>
      <c r="G254" t="s">
        <v>43</v>
      </c>
      <c r="I254">
        <v>1</v>
      </c>
      <c r="J254" t="s">
        <v>43</v>
      </c>
      <c r="L254">
        <f t="shared" ref="L254:L259" si="4">K254/80</f>
        <v>0</v>
      </c>
    </row>
    <row r="255" spans="4:12">
      <c r="D255" t="s">
        <v>27</v>
      </c>
      <c r="E255" t="s">
        <v>354</v>
      </c>
      <c r="F255">
        <f t="shared" si="3"/>
        <v>1</v>
      </c>
      <c r="G255" t="s">
        <v>43</v>
      </c>
      <c r="I255">
        <v>1</v>
      </c>
      <c r="J255" t="s">
        <v>43</v>
      </c>
      <c r="L255">
        <f t="shared" si="4"/>
        <v>0</v>
      </c>
    </row>
    <row r="256" spans="4:12">
      <c r="D256" t="s">
        <v>43</v>
      </c>
      <c r="E256" t="s">
        <v>367</v>
      </c>
      <c r="F256">
        <f t="shared" si="3"/>
        <v>1</v>
      </c>
      <c r="G256" t="s">
        <v>27</v>
      </c>
      <c r="I256">
        <v>1</v>
      </c>
      <c r="J256" t="s">
        <v>43</v>
      </c>
      <c r="L256">
        <f t="shared" si="4"/>
        <v>0</v>
      </c>
    </row>
    <row r="257" spans="4:12">
      <c r="D257" t="s">
        <v>43</v>
      </c>
      <c r="E257" t="s">
        <v>408</v>
      </c>
      <c r="F257">
        <f t="shared" si="3"/>
        <v>1</v>
      </c>
      <c r="G257" t="s">
        <v>43</v>
      </c>
      <c r="I257">
        <v>1</v>
      </c>
      <c r="J257" t="s">
        <v>43</v>
      </c>
      <c r="L257">
        <f t="shared" si="4"/>
        <v>0</v>
      </c>
    </row>
    <row r="258" spans="4:12">
      <c r="D258" t="s">
        <v>43</v>
      </c>
      <c r="E258" t="s">
        <v>507</v>
      </c>
      <c r="F258">
        <f t="shared" si="3"/>
        <v>1</v>
      </c>
      <c r="G258" t="s">
        <v>43</v>
      </c>
      <c r="I258">
        <v>1</v>
      </c>
      <c r="J258" t="s">
        <v>43</v>
      </c>
      <c r="L258">
        <f t="shared" si="4"/>
        <v>0</v>
      </c>
    </row>
    <row r="259" spans="4:12">
      <c r="D259" t="s">
        <v>27</v>
      </c>
      <c r="E259" t="s">
        <v>542</v>
      </c>
      <c r="F259">
        <f t="shared" si="3"/>
        <v>1</v>
      </c>
      <c r="G259" t="s">
        <v>548</v>
      </c>
      <c r="I259">
        <v>25</v>
      </c>
      <c r="J259" s="15" t="s">
        <v>27</v>
      </c>
      <c r="K259" s="15">
        <v>29</v>
      </c>
      <c r="L259">
        <f t="shared" si="4"/>
        <v>0.36249999999999999</v>
      </c>
    </row>
    <row r="260" spans="4:12">
      <c r="D260" t="s">
        <v>27</v>
      </c>
      <c r="E260" t="s">
        <v>548</v>
      </c>
      <c r="F260">
        <f t="shared" si="3"/>
        <v>1</v>
      </c>
      <c r="G260" t="s">
        <v>548</v>
      </c>
      <c r="I260">
        <v>1</v>
      </c>
      <c r="J260" t="s">
        <v>27</v>
      </c>
    </row>
    <row r="261" spans="4:12">
      <c r="D261" t="s">
        <v>27</v>
      </c>
      <c r="E261" t="s">
        <v>555</v>
      </c>
      <c r="F261">
        <f t="shared" si="3"/>
        <v>1</v>
      </c>
      <c r="G261" t="s">
        <v>27</v>
      </c>
      <c r="I261">
        <v>1</v>
      </c>
      <c r="J261" t="s">
        <v>27</v>
      </c>
    </row>
    <row r="262" spans="4:12">
      <c r="D262" t="s">
        <v>43</v>
      </c>
      <c r="E262" t="s">
        <v>564</v>
      </c>
      <c r="F262">
        <f t="shared" si="3"/>
        <v>2</v>
      </c>
      <c r="G262" t="s">
        <v>27</v>
      </c>
      <c r="I262">
        <v>2</v>
      </c>
      <c r="J262" t="s">
        <v>27</v>
      </c>
    </row>
    <row r="263" spans="4:12">
      <c r="D263" t="s">
        <v>43</v>
      </c>
      <c r="E263"/>
      <c r="K263" s="15">
        <f>SUM(K251:K262)</f>
        <v>80</v>
      </c>
    </row>
    <row r="264" spans="4:12">
      <c r="D264" t="s">
        <v>43</v>
      </c>
      <c r="E264"/>
      <c r="F264" s="15">
        <f>SUM(F251:F263)</f>
        <v>80</v>
      </c>
    </row>
    <row r="265" spans="4:12">
      <c r="D265" t="s">
        <v>43</v>
      </c>
      <c r="E265"/>
    </row>
    <row r="266" spans="4:12">
      <c r="D266" t="s">
        <v>164</v>
      </c>
      <c r="E266"/>
    </row>
    <row r="267" spans="4:12">
      <c r="D267" t="s">
        <v>43</v>
      </c>
      <c r="E267"/>
    </row>
    <row r="268" spans="4:12">
      <c r="D268" t="s">
        <v>43</v>
      </c>
      <c r="E268"/>
    </row>
    <row r="269" spans="4:12">
      <c r="D269" t="s">
        <v>43</v>
      </c>
      <c r="E269"/>
    </row>
    <row r="270" spans="4:12">
      <c r="D270" t="s">
        <v>27</v>
      </c>
      <c r="E270"/>
    </row>
    <row r="271" spans="4:12">
      <c r="D271" t="s">
        <v>43</v>
      </c>
      <c r="E271"/>
    </row>
    <row r="272" spans="4:12">
      <c r="D272" t="s">
        <v>43</v>
      </c>
      <c r="E272"/>
    </row>
    <row r="273" spans="4:5">
      <c r="D273" t="s">
        <v>43</v>
      </c>
      <c r="E273"/>
    </row>
    <row r="274" spans="4:5">
      <c r="D274" t="s">
        <v>27</v>
      </c>
      <c r="E274"/>
    </row>
    <row r="275" spans="4:5">
      <c r="D275" t="s">
        <v>27</v>
      </c>
      <c r="E275"/>
    </row>
    <row r="276" spans="4:5">
      <c r="D276" t="s">
        <v>27</v>
      </c>
      <c r="E276"/>
    </row>
    <row r="277" spans="4:5">
      <c r="D277" t="s">
        <v>27</v>
      </c>
      <c r="E277"/>
    </row>
    <row r="278" spans="4:5">
      <c r="D278" t="s">
        <v>43</v>
      </c>
      <c r="E278"/>
    </row>
    <row r="279" spans="4:5">
      <c r="D279" t="s">
        <v>43</v>
      </c>
      <c r="E279"/>
    </row>
    <row r="280" spans="4:5">
      <c r="D280" t="s">
        <v>27</v>
      </c>
      <c r="E280"/>
    </row>
    <row r="281" spans="4:5">
      <c r="D281" t="s">
        <v>43</v>
      </c>
      <c r="E281"/>
    </row>
    <row r="282" spans="4:5">
      <c r="D282" t="s">
        <v>43</v>
      </c>
      <c r="E282"/>
    </row>
    <row r="283" spans="4:5">
      <c r="D283" t="s">
        <v>43</v>
      </c>
      <c r="E283"/>
    </row>
    <row r="284" spans="4:5">
      <c r="D284" t="s">
        <v>27</v>
      </c>
      <c r="E284"/>
    </row>
    <row r="285" spans="4:5">
      <c r="D285" t="s">
        <v>43</v>
      </c>
      <c r="E285"/>
    </row>
    <row r="286" spans="4:5">
      <c r="D286" t="s">
        <v>299</v>
      </c>
      <c r="E286"/>
    </row>
    <row r="287" spans="4:5">
      <c r="D287" t="s">
        <v>27</v>
      </c>
      <c r="E287"/>
    </row>
    <row r="288" spans="4:5">
      <c r="D288" t="s">
        <v>43</v>
      </c>
      <c r="E288"/>
    </row>
    <row r="289" spans="4:5">
      <c r="D289" t="s">
        <v>27</v>
      </c>
      <c r="E289"/>
    </row>
    <row r="290" spans="4:5">
      <c r="D290" t="s">
        <v>43</v>
      </c>
      <c r="E290"/>
    </row>
    <row r="291" spans="4:5">
      <c r="D291" t="s">
        <v>43</v>
      </c>
      <c r="E291"/>
    </row>
    <row r="292" spans="4:5">
      <c r="D292" t="s">
        <v>27</v>
      </c>
      <c r="E292"/>
    </row>
    <row r="293" spans="4:5">
      <c r="D293" t="s">
        <v>27</v>
      </c>
      <c r="E293"/>
    </row>
    <row r="294" spans="4:5">
      <c r="D294" t="s">
        <v>43</v>
      </c>
      <c r="E294"/>
    </row>
    <row r="295" spans="4:5">
      <c r="D295" t="s">
        <v>354</v>
      </c>
      <c r="E295"/>
    </row>
    <row r="296" spans="4:5">
      <c r="D296" t="s">
        <v>27</v>
      </c>
      <c r="E296"/>
    </row>
    <row r="297" spans="4:5">
      <c r="D297" t="s">
        <v>367</v>
      </c>
      <c r="E297"/>
    </row>
    <row r="298" spans="4:5">
      <c r="D298" t="s">
        <v>43</v>
      </c>
      <c r="E298"/>
    </row>
    <row r="299" spans="4:5">
      <c r="D299" t="s">
        <v>43</v>
      </c>
      <c r="E299"/>
    </row>
    <row r="300" spans="4:5">
      <c r="D300" t="s">
        <v>43</v>
      </c>
      <c r="E300"/>
    </row>
    <row r="301" spans="4:5">
      <c r="D301" t="s">
        <v>43</v>
      </c>
      <c r="E301"/>
    </row>
    <row r="302" spans="4:5">
      <c r="D302" t="s">
        <v>43</v>
      </c>
      <c r="E302"/>
    </row>
    <row r="303" spans="4:5">
      <c r="D303" t="s">
        <v>27</v>
      </c>
      <c r="E303"/>
    </row>
    <row r="304" spans="4:5">
      <c r="D304" t="s">
        <v>408</v>
      </c>
      <c r="E304"/>
    </row>
    <row r="305" spans="4:5">
      <c r="D305" t="s">
        <v>27</v>
      </c>
      <c r="E305"/>
    </row>
    <row r="306" spans="4:5">
      <c r="D306" t="s">
        <v>43</v>
      </c>
      <c r="E306"/>
    </row>
    <row r="307" spans="4:5">
      <c r="D307" t="s">
        <v>43</v>
      </c>
      <c r="E307"/>
    </row>
    <row r="308" spans="4:5">
      <c r="D308" t="s">
        <v>43</v>
      </c>
      <c r="E308"/>
    </row>
    <row r="309" spans="4:5">
      <c r="D309" t="s">
        <v>43</v>
      </c>
      <c r="E309"/>
    </row>
    <row r="310" spans="4:5">
      <c r="D310" t="s">
        <v>43</v>
      </c>
      <c r="E310"/>
    </row>
    <row r="311" spans="4:5">
      <c r="D311" t="s">
        <v>43</v>
      </c>
      <c r="E311"/>
    </row>
    <row r="312" spans="4:5">
      <c r="D312" t="s">
        <v>43</v>
      </c>
      <c r="E312"/>
    </row>
    <row r="313" spans="4:5">
      <c r="D313" t="s">
        <v>43</v>
      </c>
      <c r="E313"/>
    </row>
    <row r="314" spans="4:5">
      <c r="D314" t="s">
        <v>27</v>
      </c>
      <c r="E314"/>
    </row>
    <row r="315" spans="4:5">
      <c r="D315" t="s">
        <v>27</v>
      </c>
      <c r="E315"/>
    </row>
    <row r="316" spans="4:5">
      <c r="D316" t="s">
        <v>43</v>
      </c>
      <c r="E316"/>
    </row>
    <row r="317" spans="4:5">
      <c r="D317" t="s">
        <v>43</v>
      </c>
      <c r="E317"/>
    </row>
    <row r="318" spans="4:5">
      <c r="D318" t="s">
        <v>27</v>
      </c>
      <c r="E318"/>
    </row>
    <row r="319" spans="4:5">
      <c r="D319" t="s">
        <v>507</v>
      </c>
      <c r="E319"/>
    </row>
    <row r="320" spans="4:5">
      <c r="D320" t="s">
        <v>27</v>
      </c>
      <c r="E320"/>
    </row>
    <row r="321" spans="4:5">
      <c r="D321" t="s">
        <v>43</v>
      </c>
      <c r="E321"/>
    </row>
    <row r="322" spans="4:5">
      <c r="D322" t="s">
        <v>43</v>
      </c>
      <c r="E322"/>
    </row>
    <row r="323" spans="4:5">
      <c r="D323" t="s">
        <v>43</v>
      </c>
      <c r="E323"/>
    </row>
    <row r="324" spans="4:5">
      <c r="D324" t="s">
        <v>542</v>
      </c>
      <c r="E324"/>
    </row>
    <row r="325" spans="4:5">
      <c r="D325" t="s">
        <v>548</v>
      </c>
      <c r="E325"/>
    </row>
    <row r="326" spans="4:5">
      <c r="D326" t="s">
        <v>555</v>
      </c>
      <c r="E326"/>
    </row>
    <row r="327" spans="4:5">
      <c r="D327" t="s">
        <v>43</v>
      </c>
      <c r="E327"/>
    </row>
    <row r="328" spans="4:5">
      <c r="D328" t="s">
        <v>564</v>
      </c>
      <c r="E328"/>
    </row>
    <row r="329" spans="4:5">
      <c r="D329" t="s">
        <v>564</v>
      </c>
      <c r="E329"/>
    </row>
    <row r="330" spans="4:5">
      <c r="D330" t="s">
        <v>43</v>
      </c>
      <c r="E330"/>
    </row>
    <row r="339" spans="4:5">
      <c r="D339" s="24" t="s">
        <v>10</v>
      </c>
    </row>
    <row r="340" spans="4:5">
      <c r="D340" t="s">
        <v>596</v>
      </c>
      <c r="E340" t="s">
        <v>10</v>
      </c>
    </row>
    <row r="341" spans="4:5">
      <c r="D341" t="s">
        <v>597</v>
      </c>
      <c r="E341" t="s">
        <v>30</v>
      </c>
    </row>
    <row r="342" spans="4:5">
      <c r="D342" t="s">
        <v>598</v>
      </c>
      <c r="E342" t="s">
        <v>30</v>
      </c>
    </row>
    <row r="343" spans="4:5">
      <c r="D343" t="s">
        <v>599</v>
      </c>
      <c r="E343" t="s">
        <v>30</v>
      </c>
    </row>
    <row r="344" spans="4:5">
      <c r="D344" t="s">
        <v>600</v>
      </c>
      <c r="E344" t="s">
        <v>80</v>
      </c>
    </row>
    <row r="345" spans="4:5">
      <c r="D345" t="s">
        <v>600</v>
      </c>
      <c r="E345" t="s">
        <v>216</v>
      </c>
    </row>
    <row r="346" spans="4:5">
      <c r="D346" t="s">
        <v>601</v>
      </c>
      <c r="E346" t="s">
        <v>125</v>
      </c>
    </row>
    <row r="347" spans="4:5">
      <c r="D347" t="s">
        <v>601</v>
      </c>
      <c r="E347" t="s">
        <v>275</v>
      </c>
    </row>
    <row r="348" spans="4:5">
      <c r="D348" t="s">
        <v>602</v>
      </c>
      <c r="E348" t="s">
        <v>80</v>
      </c>
    </row>
    <row r="349" spans="4:5">
      <c r="D349" t="s">
        <v>603</v>
      </c>
      <c r="E349" t="s">
        <v>88</v>
      </c>
    </row>
    <row r="350" spans="4:5">
      <c r="D350" t="s">
        <v>604</v>
      </c>
      <c r="E350" t="s">
        <v>291</v>
      </c>
    </row>
    <row r="351" spans="4:5">
      <c r="D351" t="s">
        <v>604</v>
      </c>
      <c r="E351" t="s">
        <v>88</v>
      </c>
    </row>
    <row r="352" spans="4:5">
      <c r="D352" t="s">
        <v>605</v>
      </c>
      <c r="E352" t="s">
        <v>423</v>
      </c>
    </row>
    <row r="353" spans="4:5">
      <c r="D353" t="s">
        <v>605</v>
      </c>
      <c r="E353" t="s">
        <v>566</v>
      </c>
    </row>
    <row r="354" spans="4:5">
      <c r="D354" t="s">
        <v>606</v>
      </c>
      <c r="E354" t="s">
        <v>110</v>
      </c>
    </row>
    <row r="355" spans="4:5">
      <c r="D355" t="s">
        <v>607</v>
      </c>
      <c r="E355" t="s">
        <v>30</v>
      </c>
    </row>
    <row r="356" spans="4:5">
      <c r="D356" t="s">
        <v>608</v>
      </c>
      <c r="E356" t="s">
        <v>125</v>
      </c>
    </row>
    <row r="357" spans="4:5">
      <c r="D357" t="s">
        <v>609</v>
      </c>
      <c r="E357" t="s">
        <v>586</v>
      </c>
    </row>
    <row r="358" spans="4:5">
      <c r="D358" t="s">
        <v>609</v>
      </c>
      <c r="E358" t="s">
        <v>248</v>
      </c>
    </row>
    <row r="359" spans="4:5">
      <c r="D359" t="s">
        <v>610</v>
      </c>
      <c r="E359" t="s">
        <v>332</v>
      </c>
    </row>
    <row r="360" spans="4:5">
      <c r="D360" t="s">
        <v>610</v>
      </c>
      <c r="E360" t="s">
        <v>80</v>
      </c>
    </row>
    <row r="361" spans="4:5">
      <c r="D361" t="s">
        <v>611</v>
      </c>
      <c r="E361" t="s">
        <v>88</v>
      </c>
    </row>
    <row r="362" spans="4:5">
      <c r="D362" t="s">
        <v>611</v>
      </c>
      <c r="E362" t="s">
        <v>587</v>
      </c>
    </row>
    <row r="363" spans="4:5">
      <c r="D363" t="s">
        <v>612</v>
      </c>
      <c r="E363" t="s">
        <v>166</v>
      </c>
    </row>
    <row r="364" spans="4:5">
      <c r="D364" t="s">
        <v>613</v>
      </c>
      <c r="E364" t="s">
        <v>80</v>
      </c>
    </row>
    <row r="365" spans="4:5">
      <c r="D365" t="s">
        <v>614</v>
      </c>
      <c r="E365" t="s">
        <v>80</v>
      </c>
    </row>
    <row r="366" spans="4:5">
      <c r="D366" t="s">
        <v>615</v>
      </c>
      <c r="E366" t="s">
        <v>80</v>
      </c>
    </row>
    <row r="367" spans="4:5">
      <c r="D367" t="s">
        <v>616</v>
      </c>
      <c r="E367" t="s">
        <v>234</v>
      </c>
    </row>
    <row r="368" spans="4:5">
      <c r="D368" t="s">
        <v>616</v>
      </c>
      <c r="E368" t="s">
        <v>88</v>
      </c>
    </row>
    <row r="369" spans="4:5">
      <c r="D369" t="s">
        <v>617</v>
      </c>
      <c r="E369" t="s">
        <v>198</v>
      </c>
    </row>
    <row r="370" spans="4:5">
      <c r="D370" t="s">
        <v>618</v>
      </c>
      <c r="E370" t="s">
        <v>204</v>
      </c>
    </row>
    <row r="371" spans="4:5">
      <c r="D371" t="s">
        <v>619</v>
      </c>
      <c r="E371" t="s">
        <v>332</v>
      </c>
    </row>
    <row r="372" spans="4:5">
      <c r="D372" t="s">
        <v>619</v>
      </c>
      <c r="E372" t="s">
        <v>588</v>
      </c>
    </row>
    <row r="373" spans="4:5">
      <c r="D373" t="s">
        <v>620</v>
      </c>
      <c r="E373" t="s">
        <v>216</v>
      </c>
    </row>
    <row r="374" spans="4:5">
      <c r="D374" t="s">
        <v>621</v>
      </c>
      <c r="E374" t="s">
        <v>223</v>
      </c>
    </row>
    <row r="375" spans="4:5">
      <c r="D375" t="s">
        <v>622</v>
      </c>
      <c r="E375" t="s">
        <v>230</v>
      </c>
    </row>
    <row r="376" spans="4:5">
      <c r="D376" t="s">
        <v>623</v>
      </c>
      <c r="E376" t="s">
        <v>234</v>
      </c>
    </row>
    <row r="377" spans="4:5">
      <c r="D377" t="s">
        <v>624</v>
      </c>
      <c r="E377" t="s">
        <v>223</v>
      </c>
    </row>
    <row r="378" spans="4:5">
      <c r="D378" t="s">
        <v>625</v>
      </c>
      <c r="E378" t="s">
        <v>248</v>
      </c>
    </row>
    <row r="379" spans="4:5">
      <c r="D379" t="s">
        <v>626</v>
      </c>
      <c r="E379" t="s">
        <v>88</v>
      </c>
    </row>
    <row r="380" spans="4:5">
      <c r="D380" t="s">
        <v>627</v>
      </c>
      <c r="E380" t="s">
        <v>80</v>
      </c>
    </row>
    <row r="381" spans="4:5">
      <c r="D381" t="s">
        <v>628</v>
      </c>
      <c r="E381" t="s">
        <v>125</v>
      </c>
    </row>
    <row r="382" spans="4:5">
      <c r="D382" t="s">
        <v>628</v>
      </c>
      <c r="E382" t="s">
        <v>589</v>
      </c>
    </row>
    <row r="383" spans="4:5">
      <c r="D383" t="s">
        <v>629</v>
      </c>
      <c r="E383" t="s">
        <v>275</v>
      </c>
    </row>
    <row r="384" spans="4:5">
      <c r="D384" t="s">
        <v>630</v>
      </c>
      <c r="E384" t="s">
        <v>351</v>
      </c>
    </row>
    <row r="385" spans="4:5">
      <c r="D385" t="s">
        <v>630</v>
      </c>
      <c r="E385" t="s">
        <v>88</v>
      </c>
    </row>
    <row r="386" spans="4:5">
      <c r="D386" t="s">
        <v>630</v>
      </c>
      <c r="E386" t="s">
        <v>291</v>
      </c>
    </row>
    <row r="387" spans="4:5">
      <c r="D387" t="s">
        <v>631</v>
      </c>
      <c r="E387" t="s">
        <v>291</v>
      </c>
    </row>
    <row r="388" spans="4:5">
      <c r="D388" t="s">
        <v>632</v>
      </c>
      <c r="E388" t="s">
        <v>166</v>
      </c>
    </row>
    <row r="389" spans="4:5">
      <c r="D389" t="s">
        <v>633</v>
      </c>
      <c r="E389" t="s">
        <v>30</v>
      </c>
    </row>
    <row r="390" spans="4:5">
      <c r="D390" t="s">
        <v>634</v>
      </c>
      <c r="E390" t="s">
        <v>314</v>
      </c>
    </row>
    <row r="391" spans="4:5">
      <c r="D391" t="s">
        <v>635</v>
      </c>
      <c r="E391" t="s">
        <v>234</v>
      </c>
    </row>
    <row r="392" spans="4:5">
      <c r="D392" t="s">
        <v>635</v>
      </c>
      <c r="E392" t="s">
        <v>88</v>
      </c>
    </row>
    <row r="393" spans="4:5">
      <c r="D393" t="s">
        <v>636</v>
      </c>
      <c r="E393" t="s">
        <v>587</v>
      </c>
    </row>
    <row r="394" spans="4:5">
      <c r="D394" t="s">
        <v>636</v>
      </c>
      <c r="E394" t="s">
        <v>88</v>
      </c>
    </row>
    <row r="395" spans="4:5">
      <c r="D395" t="s">
        <v>637</v>
      </c>
      <c r="E395" t="s">
        <v>332</v>
      </c>
    </row>
    <row r="396" spans="4:5">
      <c r="D396" t="s">
        <v>638</v>
      </c>
      <c r="E396" t="s">
        <v>125</v>
      </c>
    </row>
    <row r="397" spans="4:5">
      <c r="D397" t="s">
        <v>639</v>
      </c>
      <c r="E397" t="s">
        <v>351</v>
      </c>
    </row>
    <row r="398" spans="4:5">
      <c r="D398" t="s">
        <v>639</v>
      </c>
      <c r="E398" t="s">
        <v>590</v>
      </c>
    </row>
    <row r="399" spans="4:5">
      <c r="D399" t="s">
        <v>639</v>
      </c>
      <c r="E399" t="s">
        <v>593</v>
      </c>
    </row>
    <row r="400" spans="4:5">
      <c r="D400" t="s">
        <v>639</v>
      </c>
      <c r="E400" t="s">
        <v>594</v>
      </c>
    </row>
    <row r="401" spans="4:5">
      <c r="D401" t="s">
        <v>640</v>
      </c>
      <c r="E401" t="s">
        <v>110</v>
      </c>
    </row>
    <row r="402" spans="4:5">
      <c r="D402" t="s">
        <v>640</v>
      </c>
      <c r="E402" t="s">
        <v>351</v>
      </c>
    </row>
    <row r="403" spans="4:5">
      <c r="D403" t="s">
        <v>641</v>
      </c>
      <c r="E403" t="s">
        <v>332</v>
      </c>
    </row>
    <row r="404" spans="4:5">
      <c r="D404" t="s">
        <v>642</v>
      </c>
      <c r="E404" t="s">
        <v>591</v>
      </c>
    </row>
    <row r="405" spans="4:5">
      <c r="D405" t="s">
        <v>642</v>
      </c>
      <c r="E405" t="s">
        <v>595</v>
      </c>
    </row>
    <row r="406" spans="4:5">
      <c r="D406" t="s">
        <v>642</v>
      </c>
      <c r="E406" t="s">
        <v>88</v>
      </c>
    </row>
    <row r="407" spans="4:5">
      <c r="D407" t="s">
        <v>643</v>
      </c>
      <c r="E407" t="s">
        <v>369</v>
      </c>
    </row>
    <row r="408" spans="4:5">
      <c r="D408" t="s">
        <v>644</v>
      </c>
      <c r="E408" t="s">
        <v>338</v>
      </c>
    </row>
    <row r="409" spans="4:5">
      <c r="D409" t="s">
        <v>645</v>
      </c>
      <c r="E409" t="s">
        <v>80</v>
      </c>
    </row>
    <row r="410" spans="4:5">
      <c r="D410" t="s">
        <v>646</v>
      </c>
      <c r="E410" t="s">
        <v>592</v>
      </c>
    </row>
    <row r="411" spans="4:5">
      <c r="D411" t="s">
        <v>647</v>
      </c>
      <c r="E411" t="s">
        <v>332</v>
      </c>
    </row>
    <row r="412" spans="4:5">
      <c r="D412" t="s">
        <v>648</v>
      </c>
      <c r="E412" t="s">
        <v>80</v>
      </c>
    </row>
    <row r="413" spans="4:5">
      <c r="D413" t="s">
        <v>648</v>
      </c>
      <c r="E413" t="s">
        <v>586</v>
      </c>
    </row>
    <row r="414" spans="4:5">
      <c r="D414" t="s">
        <v>649</v>
      </c>
      <c r="E414" t="s">
        <v>80</v>
      </c>
    </row>
    <row r="415" spans="4:5">
      <c r="D415" t="s">
        <v>649</v>
      </c>
      <c r="E415" t="s">
        <v>216</v>
      </c>
    </row>
    <row r="416" spans="4:5">
      <c r="D416" t="s">
        <v>650</v>
      </c>
      <c r="E416" t="s">
        <v>166</v>
      </c>
    </row>
    <row r="417" spans="4:5">
      <c r="D417" t="s">
        <v>651</v>
      </c>
      <c r="E417" t="s">
        <v>30</v>
      </c>
    </row>
    <row r="418" spans="4:5">
      <c r="D418" t="s">
        <v>651</v>
      </c>
      <c r="E418" t="s">
        <v>88</v>
      </c>
    </row>
    <row r="419" spans="4:5">
      <c r="D419" t="s">
        <v>718</v>
      </c>
      <c r="E419" t="s">
        <v>423</v>
      </c>
    </row>
    <row r="420" spans="4:5">
      <c r="D420" t="s">
        <v>719</v>
      </c>
      <c r="E420" t="s">
        <v>430</v>
      </c>
    </row>
    <row r="421" spans="4:5">
      <c r="D421" t="s">
        <v>720</v>
      </c>
      <c r="E421" t="s">
        <v>30</v>
      </c>
    </row>
    <row r="422" spans="4:5">
      <c r="D422" t="s">
        <v>720</v>
      </c>
      <c r="E422" t="s">
        <v>721</v>
      </c>
    </row>
    <row r="423" spans="4:5">
      <c r="D423" t="s">
        <v>722</v>
      </c>
      <c r="E423" t="s">
        <v>589</v>
      </c>
    </row>
    <row r="424" spans="4:5">
      <c r="D424" t="s">
        <v>722</v>
      </c>
      <c r="E424" t="s">
        <v>125</v>
      </c>
    </row>
    <row r="425" spans="4:5">
      <c r="D425" t="s">
        <v>723</v>
      </c>
      <c r="E425" t="s">
        <v>450</v>
      </c>
    </row>
    <row r="426" spans="4:5">
      <c r="D426" t="s">
        <v>724</v>
      </c>
      <c r="E426" t="s">
        <v>125</v>
      </c>
    </row>
    <row r="427" spans="4:5">
      <c r="D427" t="s">
        <v>725</v>
      </c>
      <c r="E427" t="s">
        <v>80</v>
      </c>
    </row>
    <row r="428" spans="4:5">
      <c r="D428" t="s">
        <v>726</v>
      </c>
      <c r="E428" t="s">
        <v>30</v>
      </c>
    </row>
    <row r="429" spans="4:5">
      <c r="D429" t="s">
        <v>727</v>
      </c>
      <c r="E429" t="s">
        <v>477</v>
      </c>
    </row>
    <row r="430" spans="4:5">
      <c r="D430" t="s">
        <v>728</v>
      </c>
      <c r="E430" t="s">
        <v>586</v>
      </c>
    </row>
    <row r="431" spans="4:5">
      <c r="D431" t="s">
        <v>728</v>
      </c>
      <c r="E431" t="s">
        <v>729</v>
      </c>
    </row>
    <row r="432" spans="4:5">
      <c r="D432" t="s">
        <v>730</v>
      </c>
      <c r="E432" t="s">
        <v>125</v>
      </c>
    </row>
    <row r="433" spans="4:5">
      <c r="D433" t="s">
        <v>731</v>
      </c>
      <c r="E433" t="s">
        <v>291</v>
      </c>
    </row>
    <row r="434" spans="4:5">
      <c r="D434" t="s">
        <v>731</v>
      </c>
      <c r="E434" t="s">
        <v>450</v>
      </c>
    </row>
    <row r="435" spans="4:5">
      <c r="D435" t="s">
        <v>732</v>
      </c>
      <c r="E435" t="s">
        <v>450</v>
      </c>
    </row>
    <row r="436" spans="4:5">
      <c r="D436" t="s">
        <v>732</v>
      </c>
      <c r="E436" t="s">
        <v>733</v>
      </c>
    </row>
    <row r="437" spans="4:5">
      <c r="D437" t="s">
        <v>734</v>
      </c>
      <c r="E437" t="s">
        <v>509</v>
      </c>
    </row>
    <row r="438" spans="4:5">
      <c r="D438" t="s">
        <v>735</v>
      </c>
      <c r="E438" t="s">
        <v>125</v>
      </c>
    </row>
    <row r="439" spans="4:5">
      <c r="D439" t="s">
        <v>735</v>
      </c>
      <c r="E439" t="s">
        <v>566</v>
      </c>
    </row>
    <row r="440" spans="4:5">
      <c r="D440" t="s">
        <v>736</v>
      </c>
      <c r="E440" t="s">
        <v>737</v>
      </c>
    </row>
    <row r="441" spans="4:5">
      <c r="D441" t="s">
        <v>736</v>
      </c>
      <c r="E441" t="s">
        <v>125</v>
      </c>
    </row>
    <row r="442" spans="4:5">
      <c r="D442" t="s">
        <v>738</v>
      </c>
      <c r="E442" t="s">
        <v>450</v>
      </c>
    </row>
    <row r="443" spans="4:5">
      <c r="D443" t="s">
        <v>738</v>
      </c>
      <c r="E443" t="s">
        <v>291</v>
      </c>
    </row>
    <row r="444" spans="4:5">
      <c r="D444" t="s">
        <v>739</v>
      </c>
      <c r="E444" t="s">
        <v>88</v>
      </c>
    </row>
    <row r="445" spans="4:5">
      <c r="D445" t="s">
        <v>739</v>
      </c>
      <c r="E445" t="s">
        <v>586</v>
      </c>
    </row>
    <row r="446" spans="4:5">
      <c r="D446" t="s">
        <v>739</v>
      </c>
      <c r="E446" t="s">
        <v>740</v>
      </c>
    </row>
    <row r="447" spans="4:5">
      <c r="D447" t="s">
        <v>739</v>
      </c>
      <c r="E447" t="s">
        <v>733</v>
      </c>
    </row>
    <row r="448" spans="4:5">
      <c r="D448" t="s">
        <v>739</v>
      </c>
      <c r="E448" t="s">
        <v>291</v>
      </c>
    </row>
    <row r="449" spans="4:5">
      <c r="D449" t="s">
        <v>739</v>
      </c>
      <c r="E449" t="s">
        <v>423</v>
      </c>
    </row>
    <row r="450" spans="4:5">
      <c r="D450" t="s">
        <v>739</v>
      </c>
      <c r="E450" t="s">
        <v>125</v>
      </c>
    </row>
    <row r="451" spans="4:5">
      <c r="D451" t="s">
        <v>739</v>
      </c>
      <c r="E451" t="s">
        <v>110</v>
      </c>
    </row>
    <row r="452" spans="4:5">
      <c r="D452" t="s">
        <v>739</v>
      </c>
      <c r="E452" t="s">
        <v>275</v>
      </c>
    </row>
    <row r="453" spans="4:5">
      <c r="D453" t="s">
        <v>741</v>
      </c>
      <c r="E453" t="s">
        <v>423</v>
      </c>
    </row>
    <row r="454" spans="4:5">
      <c r="D454" t="s">
        <v>742</v>
      </c>
      <c r="E454" t="s">
        <v>477</v>
      </c>
    </row>
    <row r="455" spans="4:5">
      <c r="D455" t="s">
        <v>742</v>
      </c>
      <c r="E455" t="s">
        <v>743</v>
      </c>
    </row>
    <row r="456" spans="4:5">
      <c r="D456" t="s">
        <v>742</v>
      </c>
      <c r="E456" t="s">
        <v>450</v>
      </c>
    </row>
    <row r="457" spans="4:5">
      <c r="D457" t="s">
        <v>744</v>
      </c>
      <c r="E457" t="s">
        <v>125</v>
      </c>
    </row>
    <row r="458" spans="4:5">
      <c r="D458" t="s">
        <v>745</v>
      </c>
      <c r="E458" t="s">
        <v>291</v>
      </c>
    </row>
    <row r="459" spans="4:5">
      <c r="D459" t="s">
        <v>746</v>
      </c>
      <c r="E459" t="s">
        <v>566</v>
      </c>
    </row>
    <row r="460" spans="4:5">
      <c r="D460" t="s">
        <v>747</v>
      </c>
      <c r="E460" t="s">
        <v>314</v>
      </c>
    </row>
    <row r="461" spans="4:5">
      <c r="D461" t="s">
        <v>748</v>
      </c>
      <c r="E461" t="s">
        <v>125</v>
      </c>
    </row>
    <row r="470" spans="2:6">
      <c r="E470" s="24" t="s">
        <v>10</v>
      </c>
      <c r="F470" t="s">
        <v>715</v>
      </c>
    </row>
    <row r="471" spans="2:6">
      <c r="B471" s="15" t="s">
        <v>749</v>
      </c>
      <c r="E471"/>
    </row>
    <row r="472" spans="2:6">
      <c r="E472" t="s">
        <v>198</v>
      </c>
      <c r="F472">
        <f t="shared" ref="F472:F513" si="5">COUNTIF(E$341:E$461,E472)</f>
        <v>1</v>
      </c>
    </row>
    <row r="473" spans="2:6">
      <c r="E473" t="s">
        <v>204</v>
      </c>
      <c r="F473">
        <f t="shared" si="5"/>
        <v>1</v>
      </c>
    </row>
    <row r="474" spans="2:6">
      <c r="E474" t="s">
        <v>588</v>
      </c>
      <c r="F474">
        <f t="shared" si="5"/>
        <v>1</v>
      </c>
    </row>
    <row r="475" spans="2:6">
      <c r="E475" t="s">
        <v>230</v>
      </c>
      <c r="F475">
        <f t="shared" si="5"/>
        <v>1</v>
      </c>
    </row>
    <row r="476" spans="2:6">
      <c r="E476" t="s">
        <v>590</v>
      </c>
      <c r="F476">
        <f t="shared" si="5"/>
        <v>1</v>
      </c>
    </row>
    <row r="477" spans="2:6">
      <c r="E477" t="s">
        <v>593</v>
      </c>
      <c r="F477">
        <f t="shared" si="5"/>
        <v>1</v>
      </c>
    </row>
    <row r="478" spans="2:6">
      <c r="E478" t="s">
        <v>594</v>
      </c>
      <c r="F478">
        <f t="shared" si="5"/>
        <v>1</v>
      </c>
    </row>
    <row r="479" spans="2:6">
      <c r="E479" t="s">
        <v>591</v>
      </c>
      <c r="F479">
        <f t="shared" si="5"/>
        <v>1</v>
      </c>
    </row>
    <row r="480" spans="2:6">
      <c r="E480" t="s">
        <v>595</v>
      </c>
      <c r="F480">
        <f t="shared" si="5"/>
        <v>1</v>
      </c>
    </row>
    <row r="481" spans="5:6">
      <c r="E481" t="s">
        <v>369</v>
      </c>
      <c r="F481">
        <f t="shared" si="5"/>
        <v>1</v>
      </c>
    </row>
    <row r="482" spans="5:6">
      <c r="E482" t="s">
        <v>338</v>
      </c>
      <c r="F482">
        <f t="shared" si="5"/>
        <v>1</v>
      </c>
    </row>
    <row r="483" spans="5:6">
      <c r="E483" t="s">
        <v>592</v>
      </c>
      <c r="F483">
        <f t="shared" si="5"/>
        <v>1</v>
      </c>
    </row>
    <row r="484" spans="5:6">
      <c r="E484" t="s">
        <v>430</v>
      </c>
      <c r="F484">
        <f t="shared" si="5"/>
        <v>1</v>
      </c>
    </row>
    <row r="485" spans="5:6">
      <c r="E485" t="s">
        <v>721</v>
      </c>
      <c r="F485">
        <f t="shared" si="5"/>
        <v>1</v>
      </c>
    </row>
    <row r="486" spans="5:6">
      <c r="E486" t="s">
        <v>729</v>
      </c>
      <c r="F486">
        <f t="shared" si="5"/>
        <v>1</v>
      </c>
    </row>
    <row r="487" spans="5:6">
      <c r="E487" t="s">
        <v>509</v>
      </c>
      <c r="F487">
        <f t="shared" si="5"/>
        <v>1</v>
      </c>
    </row>
    <row r="488" spans="5:6">
      <c r="E488" t="s">
        <v>737</v>
      </c>
      <c r="F488">
        <f t="shared" si="5"/>
        <v>1</v>
      </c>
    </row>
    <row r="489" spans="5:6">
      <c r="E489" t="s">
        <v>740</v>
      </c>
      <c r="F489">
        <f t="shared" si="5"/>
        <v>1</v>
      </c>
    </row>
    <row r="490" spans="5:6">
      <c r="E490" t="s">
        <v>743</v>
      </c>
      <c r="F490">
        <f t="shared" si="5"/>
        <v>1</v>
      </c>
    </row>
    <row r="491" spans="5:6">
      <c r="E491" t="s">
        <v>248</v>
      </c>
      <c r="F491">
        <f t="shared" si="5"/>
        <v>2</v>
      </c>
    </row>
    <row r="492" spans="5:6">
      <c r="E492" t="s">
        <v>587</v>
      </c>
      <c r="F492">
        <f t="shared" si="5"/>
        <v>2</v>
      </c>
    </row>
    <row r="493" spans="5:6">
      <c r="E493" t="s">
        <v>223</v>
      </c>
      <c r="F493">
        <f t="shared" si="5"/>
        <v>2</v>
      </c>
    </row>
    <row r="494" spans="5:6">
      <c r="E494" t="s">
        <v>589</v>
      </c>
      <c r="F494">
        <f t="shared" si="5"/>
        <v>2</v>
      </c>
    </row>
    <row r="495" spans="5:6">
      <c r="E495" t="s">
        <v>314</v>
      </c>
      <c r="F495">
        <f t="shared" si="5"/>
        <v>2</v>
      </c>
    </row>
    <row r="496" spans="5:6">
      <c r="E496" t="s">
        <v>477</v>
      </c>
      <c r="F496">
        <f t="shared" si="5"/>
        <v>2</v>
      </c>
    </row>
    <row r="497" spans="5:6">
      <c r="E497" t="s">
        <v>733</v>
      </c>
      <c r="F497">
        <f t="shared" si="5"/>
        <v>2</v>
      </c>
    </row>
    <row r="498" spans="5:6">
      <c r="E498" t="s">
        <v>216</v>
      </c>
      <c r="F498">
        <f t="shared" si="5"/>
        <v>3</v>
      </c>
    </row>
    <row r="499" spans="5:6">
      <c r="E499" t="s">
        <v>275</v>
      </c>
      <c r="F499">
        <f t="shared" si="5"/>
        <v>3</v>
      </c>
    </row>
    <row r="500" spans="5:6">
      <c r="E500" t="s">
        <v>566</v>
      </c>
      <c r="F500">
        <f t="shared" si="5"/>
        <v>3</v>
      </c>
    </row>
    <row r="501" spans="5:6">
      <c r="E501" t="s">
        <v>110</v>
      </c>
      <c r="F501">
        <f t="shared" si="5"/>
        <v>3</v>
      </c>
    </row>
    <row r="502" spans="5:6">
      <c r="E502" t="s">
        <v>166</v>
      </c>
      <c r="F502">
        <f t="shared" si="5"/>
        <v>3</v>
      </c>
    </row>
    <row r="503" spans="5:6">
      <c r="E503" t="s">
        <v>234</v>
      </c>
      <c r="F503">
        <f t="shared" si="5"/>
        <v>3</v>
      </c>
    </row>
    <row r="504" spans="5:6">
      <c r="E504" t="s">
        <v>351</v>
      </c>
      <c r="F504">
        <f t="shared" si="5"/>
        <v>3</v>
      </c>
    </row>
    <row r="505" spans="5:6">
      <c r="E505" t="s">
        <v>423</v>
      </c>
      <c r="F505">
        <f t="shared" si="5"/>
        <v>4</v>
      </c>
    </row>
    <row r="506" spans="5:6">
      <c r="E506" t="s">
        <v>586</v>
      </c>
      <c r="F506">
        <f t="shared" si="5"/>
        <v>4</v>
      </c>
    </row>
    <row r="507" spans="5:6">
      <c r="E507" t="s">
        <v>332</v>
      </c>
      <c r="F507">
        <f t="shared" si="5"/>
        <v>5</v>
      </c>
    </row>
    <row r="508" spans="5:6">
      <c r="E508" t="s">
        <v>450</v>
      </c>
      <c r="F508">
        <f t="shared" si="5"/>
        <v>5</v>
      </c>
    </row>
    <row r="509" spans="5:6">
      <c r="E509" s="15" t="s">
        <v>291</v>
      </c>
      <c r="F509" s="15">
        <f t="shared" si="5"/>
        <v>7</v>
      </c>
    </row>
    <row r="510" spans="5:6">
      <c r="E510" s="15" t="s">
        <v>30</v>
      </c>
      <c r="F510" s="15">
        <f t="shared" si="5"/>
        <v>8</v>
      </c>
    </row>
    <row r="511" spans="5:6">
      <c r="E511" s="15" t="s">
        <v>88</v>
      </c>
      <c r="F511" s="15">
        <f t="shared" si="5"/>
        <v>11</v>
      </c>
    </row>
    <row r="512" spans="5:6">
      <c r="E512" s="15" t="s">
        <v>80</v>
      </c>
      <c r="F512" s="15">
        <f t="shared" si="5"/>
        <v>11</v>
      </c>
    </row>
    <row r="513" spans="4:6">
      <c r="E513" s="15" t="s">
        <v>125</v>
      </c>
      <c r="F513" s="15">
        <f t="shared" si="5"/>
        <v>12</v>
      </c>
    </row>
    <row r="514" spans="4:6">
      <c r="E514"/>
    </row>
    <row r="515" spans="4:6">
      <c r="E515"/>
    </row>
    <row r="516" spans="4:6">
      <c r="E516"/>
    </row>
    <row r="517" spans="4:6">
      <c r="E517"/>
    </row>
    <row r="518" spans="4:6">
      <c r="D518" s="25" t="s">
        <v>750</v>
      </c>
      <c r="E518"/>
    </row>
    <row r="519" spans="4:6">
      <c r="E519"/>
    </row>
    <row r="520" spans="4:6">
      <c r="D520" t="s">
        <v>0</v>
      </c>
      <c r="E520" t="s">
        <v>750</v>
      </c>
    </row>
    <row r="521" spans="4:6">
      <c r="D521" t="s">
        <v>533</v>
      </c>
      <c r="E521" s="9" t="s">
        <v>751</v>
      </c>
    </row>
    <row r="522" spans="4:6">
      <c r="D522" t="s">
        <v>289</v>
      </c>
      <c r="E522" t="s">
        <v>652</v>
      </c>
    </row>
    <row r="523" spans="4:6">
      <c r="D523" t="s">
        <v>392</v>
      </c>
      <c r="E523" t="s">
        <v>653</v>
      </c>
    </row>
    <row r="524" spans="4:6">
      <c r="D524" t="s">
        <v>533</v>
      </c>
      <c r="E524" s="9" t="s">
        <v>752</v>
      </c>
    </row>
    <row r="525" spans="4:6">
      <c r="D525" t="s">
        <v>570</v>
      </c>
      <c r="E525" s="9" t="s">
        <v>753</v>
      </c>
    </row>
    <row r="526" spans="4:6">
      <c r="D526" t="s">
        <v>505</v>
      </c>
      <c r="E526" s="9" t="s">
        <v>510</v>
      </c>
    </row>
    <row r="527" spans="4:6">
      <c r="D527" t="s">
        <v>747</v>
      </c>
      <c r="E527" s="13" t="s">
        <v>754</v>
      </c>
    </row>
    <row r="528" spans="4:6">
      <c r="D528" t="s">
        <v>319</v>
      </c>
      <c r="E528" t="s">
        <v>385</v>
      </c>
    </row>
    <row r="529" spans="4:5">
      <c r="D529" t="s">
        <v>546</v>
      </c>
      <c r="E529" s="9" t="s">
        <v>755</v>
      </c>
    </row>
    <row r="530" spans="4:5">
      <c r="D530" t="s">
        <v>726</v>
      </c>
      <c r="E530" s="13" t="s">
        <v>756</v>
      </c>
    </row>
    <row r="531" spans="4:5">
      <c r="D531" t="s">
        <v>728</v>
      </c>
      <c r="E531" s="9" t="s">
        <v>757</v>
      </c>
    </row>
    <row r="532" spans="4:5">
      <c r="D532" t="s">
        <v>280</v>
      </c>
      <c r="E532" t="s">
        <v>654</v>
      </c>
    </row>
    <row r="533" spans="4:5">
      <c r="D533" t="s">
        <v>23</v>
      </c>
      <c r="E533" t="s">
        <v>31</v>
      </c>
    </row>
    <row r="534" spans="4:5">
      <c r="D534" t="s">
        <v>107</v>
      </c>
      <c r="E534" t="s">
        <v>118</v>
      </c>
    </row>
    <row r="535" spans="4:5">
      <c r="D535" t="s">
        <v>720</v>
      </c>
      <c r="E535" s="9" t="s">
        <v>758</v>
      </c>
    </row>
    <row r="536" spans="4:5">
      <c r="D536" t="s">
        <v>433</v>
      </c>
      <c r="E536" s="9" t="s">
        <v>759</v>
      </c>
    </row>
    <row r="537" spans="4:5">
      <c r="D537" t="s">
        <v>732</v>
      </c>
      <c r="E537" t="s">
        <v>760</v>
      </c>
    </row>
    <row r="538" spans="4:5">
      <c r="D538" t="s">
        <v>59</v>
      </c>
      <c r="E538" t="s">
        <v>761</v>
      </c>
    </row>
    <row r="539" spans="4:5">
      <c r="D539" t="s">
        <v>311</v>
      </c>
      <c r="E539" t="s">
        <v>655</v>
      </c>
    </row>
    <row r="540" spans="4:5">
      <c r="D540" t="s">
        <v>742</v>
      </c>
      <c r="E540" s="9" t="s">
        <v>762</v>
      </c>
    </row>
    <row r="541" spans="4:5">
      <c r="D541" t="s">
        <v>133</v>
      </c>
      <c r="E541" t="s">
        <v>656</v>
      </c>
    </row>
    <row r="542" spans="4:5">
      <c r="D542" t="s">
        <v>280</v>
      </c>
      <c r="E542" t="s">
        <v>657</v>
      </c>
    </row>
    <row r="543" spans="4:5">
      <c r="D543" t="s">
        <v>746</v>
      </c>
      <c r="E543" s="13" t="s">
        <v>763</v>
      </c>
    </row>
    <row r="544" spans="4:5">
      <c r="D544" t="s">
        <v>132</v>
      </c>
      <c r="E544" t="s">
        <v>410</v>
      </c>
    </row>
    <row r="545" spans="4:5">
      <c r="D545" t="s">
        <v>297</v>
      </c>
      <c r="E545" t="s">
        <v>410</v>
      </c>
    </row>
    <row r="546" spans="4:5">
      <c r="D546" t="s">
        <v>406</v>
      </c>
      <c r="E546" s="12" t="s">
        <v>410</v>
      </c>
    </row>
    <row r="547" spans="4:5">
      <c r="D547" t="s">
        <v>719</v>
      </c>
      <c r="E547" s="9" t="s">
        <v>764</v>
      </c>
    </row>
    <row r="548" spans="4:5">
      <c r="D548" t="s">
        <v>280</v>
      </c>
      <c r="E548" t="s">
        <v>658</v>
      </c>
    </row>
    <row r="549" spans="4:5">
      <c r="D549" t="s">
        <v>562</v>
      </c>
      <c r="E549" s="13" t="s">
        <v>765</v>
      </c>
    </row>
    <row r="550" spans="4:5">
      <c r="D550" t="s">
        <v>448</v>
      </c>
      <c r="E550" s="9" t="s">
        <v>766</v>
      </c>
    </row>
    <row r="551" spans="4:5">
      <c r="D551" t="s">
        <v>499</v>
      </c>
      <c r="E551" t="s">
        <v>767</v>
      </c>
    </row>
    <row r="552" spans="4:5">
      <c r="D552" t="s">
        <v>720</v>
      </c>
      <c r="E552" s="9" t="s">
        <v>768</v>
      </c>
    </row>
    <row r="553" spans="4:5">
      <c r="D553" t="s">
        <v>720</v>
      </c>
      <c r="E553" s="9" t="s">
        <v>769</v>
      </c>
    </row>
    <row r="554" spans="4:5">
      <c r="D554" t="s">
        <v>533</v>
      </c>
      <c r="E554" s="9" t="s">
        <v>770</v>
      </c>
    </row>
    <row r="555" spans="4:5">
      <c r="D555" t="s">
        <v>533</v>
      </c>
      <c r="E555" s="9" t="s">
        <v>771</v>
      </c>
    </row>
    <row r="556" spans="4:5">
      <c r="D556" t="s">
        <v>133</v>
      </c>
      <c r="E556" t="s">
        <v>659</v>
      </c>
    </row>
    <row r="557" spans="4:5">
      <c r="D557" t="s">
        <v>742</v>
      </c>
      <c r="E557" s="9" t="s">
        <v>772</v>
      </c>
    </row>
    <row r="558" spans="4:5">
      <c r="D558" t="s">
        <v>533</v>
      </c>
      <c r="E558" s="9" t="s">
        <v>773</v>
      </c>
    </row>
    <row r="559" spans="4:5">
      <c r="D559" t="s">
        <v>482</v>
      </c>
      <c r="E559" s="9" t="s">
        <v>774</v>
      </c>
    </row>
    <row r="560" spans="4:5">
      <c r="D560" t="s">
        <v>392</v>
      </c>
      <c r="E560" t="s">
        <v>660</v>
      </c>
    </row>
    <row r="561" spans="4:5">
      <c r="D561" t="s">
        <v>747</v>
      </c>
      <c r="E561" s="13" t="s">
        <v>775</v>
      </c>
    </row>
    <row r="562" spans="4:5">
      <c r="D562" t="s">
        <v>201</v>
      </c>
      <c r="E562" t="s">
        <v>661</v>
      </c>
    </row>
    <row r="563" spans="4:5">
      <c r="D563" t="s">
        <v>288</v>
      </c>
      <c r="E563" t="s">
        <v>662</v>
      </c>
    </row>
    <row r="564" spans="4:5">
      <c r="D564" t="s">
        <v>145</v>
      </c>
      <c r="E564" t="s">
        <v>663</v>
      </c>
    </row>
    <row r="565" spans="4:5">
      <c r="D565" t="s">
        <v>398</v>
      </c>
      <c r="E565" s="9" t="s">
        <v>664</v>
      </c>
    </row>
    <row r="566" spans="4:5">
      <c r="D566" t="s">
        <v>185</v>
      </c>
      <c r="E566" t="s">
        <v>665</v>
      </c>
    </row>
    <row r="567" spans="4:5">
      <c r="D567" t="s">
        <v>99</v>
      </c>
      <c r="E567" t="s">
        <v>424</v>
      </c>
    </row>
    <row r="568" spans="4:5">
      <c r="D568" t="s">
        <v>420</v>
      </c>
      <c r="E568" s="9" t="s">
        <v>424</v>
      </c>
    </row>
    <row r="569" spans="4:5">
      <c r="D569" t="s">
        <v>540</v>
      </c>
      <c r="E569" s="9" t="s">
        <v>424</v>
      </c>
    </row>
    <row r="570" spans="4:5">
      <c r="D570" t="s">
        <v>280</v>
      </c>
      <c r="E570" t="s">
        <v>666</v>
      </c>
    </row>
    <row r="571" spans="4:5">
      <c r="D571" t="s">
        <v>98</v>
      </c>
      <c r="E571" t="s">
        <v>667</v>
      </c>
    </row>
    <row r="572" spans="4:5">
      <c r="D572" t="s">
        <v>280</v>
      </c>
      <c r="E572" t="s">
        <v>667</v>
      </c>
    </row>
    <row r="573" spans="4:5">
      <c r="D573" t="s">
        <v>533</v>
      </c>
      <c r="E573" s="9" t="s">
        <v>667</v>
      </c>
    </row>
    <row r="574" spans="4:5">
      <c r="D574" t="s">
        <v>188</v>
      </c>
      <c r="E574" t="s">
        <v>668</v>
      </c>
    </row>
    <row r="575" spans="4:5">
      <c r="D575" t="s">
        <v>220</v>
      </c>
      <c r="E575" t="s">
        <v>669</v>
      </c>
    </row>
    <row r="576" spans="4:5">
      <c r="D576" t="s">
        <v>40</v>
      </c>
      <c r="E576" t="s">
        <v>45</v>
      </c>
    </row>
    <row r="577" spans="4:5">
      <c r="D577" t="s">
        <v>264</v>
      </c>
      <c r="E577" t="s">
        <v>333</v>
      </c>
    </row>
    <row r="578" spans="4:5">
      <c r="D578" t="s">
        <v>413</v>
      </c>
      <c r="E578" s="9" t="s">
        <v>670</v>
      </c>
    </row>
    <row r="579" spans="4:5">
      <c r="D579" t="s">
        <v>739</v>
      </c>
      <c r="E579" s="9" t="s">
        <v>670</v>
      </c>
    </row>
    <row r="580" spans="4:5">
      <c r="D580" t="s">
        <v>245</v>
      </c>
      <c r="E580" t="s">
        <v>671</v>
      </c>
    </row>
    <row r="581" spans="4:5">
      <c r="D581" t="s">
        <v>533</v>
      </c>
      <c r="E581" s="9" t="s">
        <v>776</v>
      </c>
    </row>
    <row r="582" spans="4:5">
      <c r="D582" t="s">
        <v>746</v>
      </c>
      <c r="E582" s="13" t="s">
        <v>777</v>
      </c>
    </row>
    <row r="583" spans="4:5">
      <c r="D583" t="s">
        <v>133</v>
      </c>
      <c r="E583" t="s">
        <v>672</v>
      </c>
    </row>
    <row r="584" spans="4:5">
      <c r="D584" t="s">
        <v>736</v>
      </c>
      <c r="E584" s="9" t="s">
        <v>778</v>
      </c>
    </row>
    <row r="585" spans="4:5">
      <c r="D585" t="s">
        <v>533</v>
      </c>
      <c r="E585" s="9" t="s">
        <v>779</v>
      </c>
    </row>
    <row r="586" spans="4:5">
      <c r="D586" t="s">
        <v>162</v>
      </c>
      <c r="E586" t="s">
        <v>673</v>
      </c>
    </row>
    <row r="587" spans="4:5">
      <c r="D587" t="s">
        <v>92</v>
      </c>
      <c r="E587" t="s">
        <v>674</v>
      </c>
    </row>
    <row r="588" spans="4:5">
      <c r="D588" t="s">
        <v>233</v>
      </c>
      <c r="E588" t="s">
        <v>674</v>
      </c>
    </row>
    <row r="589" spans="4:5">
      <c r="D589" t="s">
        <v>258</v>
      </c>
      <c r="E589" t="s">
        <v>675</v>
      </c>
    </row>
    <row r="590" spans="4:5">
      <c r="D590" t="s">
        <v>742</v>
      </c>
      <c r="E590" s="9" t="s">
        <v>780</v>
      </c>
    </row>
    <row r="591" spans="4:5">
      <c r="D591" t="s">
        <v>70</v>
      </c>
      <c r="E591" t="s">
        <v>676</v>
      </c>
    </row>
    <row r="592" spans="4:5">
      <c r="D592" t="s">
        <v>727</v>
      </c>
      <c r="E592" s="9" t="s">
        <v>781</v>
      </c>
    </row>
    <row r="593" spans="4:5">
      <c r="D593" t="s">
        <v>99</v>
      </c>
      <c r="E593" t="s">
        <v>677</v>
      </c>
    </row>
    <row r="594" spans="4:5">
      <c r="D594" t="s">
        <v>122</v>
      </c>
      <c r="E594" t="s">
        <v>678</v>
      </c>
    </row>
    <row r="595" spans="4:5">
      <c r="D595" t="s">
        <v>358</v>
      </c>
      <c r="E595" t="s">
        <v>678</v>
      </c>
    </row>
    <row r="596" spans="4:5">
      <c r="D596" t="s">
        <v>358</v>
      </c>
      <c r="E596" t="s">
        <v>680</v>
      </c>
    </row>
    <row r="597" spans="4:5">
      <c r="D597" t="s">
        <v>122</v>
      </c>
      <c r="E597" t="s">
        <v>681</v>
      </c>
    </row>
    <row r="598" spans="4:5">
      <c r="D598" t="s">
        <v>196</v>
      </c>
      <c r="E598" t="s">
        <v>682</v>
      </c>
    </row>
    <row r="599" spans="4:5">
      <c r="D599" t="s">
        <v>252</v>
      </c>
      <c r="E599" t="s">
        <v>682</v>
      </c>
    </row>
    <row r="600" spans="4:5">
      <c r="D600" t="s">
        <v>189</v>
      </c>
      <c r="E600" t="s">
        <v>682</v>
      </c>
    </row>
    <row r="601" spans="4:5">
      <c r="D601" t="s">
        <v>358</v>
      </c>
      <c r="E601" t="s">
        <v>683</v>
      </c>
    </row>
    <row r="602" spans="4:5">
      <c r="D602" t="s">
        <v>49</v>
      </c>
      <c r="E602" t="s">
        <v>684</v>
      </c>
    </row>
    <row r="603" spans="4:5">
      <c r="D603" t="s">
        <v>239</v>
      </c>
      <c r="E603" t="s">
        <v>685</v>
      </c>
    </row>
    <row r="604" spans="4:5">
      <c r="D604" t="s">
        <v>469</v>
      </c>
      <c r="E604" s="13" t="s">
        <v>782</v>
      </c>
    </row>
    <row r="605" spans="4:5">
      <c r="D605" t="s">
        <v>239</v>
      </c>
      <c r="E605" t="s">
        <v>686</v>
      </c>
    </row>
    <row r="606" spans="4:5">
      <c r="D606" t="s">
        <v>239</v>
      </c>
      <c r="E606" t="s">
        <v>687</v>
      </c>
    </row>
    <row r="607" spans="4:5">
      <c r="D607" t="s">
        <v>722</v>
      </c>
      <c r="E607" s="9" t="s">
        <v>783</v>
      </c>
    </row>
    <row r="608" spans="4:5">
      <c r="D608" t="s">
        <v>427</v>
      </c>
      <c r="E608" s="9" t="s">
        <v>784</v>
      </c>
    </row>
    <row r="609" spans="4:5">
      <c r="D609" t="s">
        <v>92</v>
      </c>
      <c r="E609" t="s">
        <v>688</v>
      </c>
    </row>
    <row r="610" spans="4:5">
      <c r="D610" t="s">
        <v>233</v>
      </c>
      <c r="E610" t="s">
        <v>688</v>
      </c>
    </row>
    <row r="611" spans="4:5">
      <c r="D611" t="s">
        <v>288</v>
      </c>
      <c r="E611" t="s">
        <v>689</v>
      </c>
    </row>
    <row r="612" spans="4:5">
      <c r="D612" t="s">
        <v>171</v>
      </c>
      <c r="E612" t="s">
        <v>690</v>
      </c>
    </row>
    <row r="613" spans="4:5">
      <c r="D613" t="s">
        <v>171</v>
      </c>
      <c r="E613" t="s">
        <v>691</v>
      </c>
    </row>
    <row r="614" spans="4:5">
      <c r="D614" t="s">
        <v>145</v>
      </c>
      <c r="E614" t="s">
        <v>692</v>
      </c>
    </row>
    <row r="615" spans="4:5">
      <c r="D615" t="s">
        <v>325</v>
      </c>
      <c r="E615" t="s">
        <v>390</v>
      </c>
    </row>
    <row r="616" spans="4:5">
      <c r="D616" t="s">
        <v>348</v>
      </c>
      <c r="E616" t="s">
        <v>352</v>
      </c>
    </row>
    <row r="617" spans="4:5">
      <c r="D617" t="s">
        <v>475</v>
      </c>
      <c r="E617" s="9" t="s">
        <v>785</v>
      </c>
    </row>
    <row r="618" spans="4:5">
      <c r="D618" t="s">
        <v>258</v>
      </c>
      <c r="E618" t="s">
        <v>693</v>
      </c>
    </row>
    <row r="619" spans="4:5">
      <c r="D619" t="s">
        <v>280</v>
      </c>
      <c r="E619" t="s">
        <v>694</v>
      </c>
    </row>
    <row r="620" spans="4:5">
      <c r="D620" t="s">
        <v>723</v>
      </c>
      <c r="E620" s="9" t="s">
        <v>786</v>
      </c>
    </row>
    <row r="621" spans="4:5">
      <c r="D621" t="s">
        <v>233</v>
      </c>
      <c r="E621" t="s">
        <v>695</v>
      </c>
    </row>
    <row r="622" spans="4:5">
      <c r="D622" t="s">
        <v>92</v>
      </c>
      <c r="E622" t="s">
        <v>679</v>
      </c>
    </row>
    <row r="623" spans="4:5">
      <c r="D623" t="s">
        <v>252</v>
      </c>
      <c r="E623" t="s">
        <v>679</v>
      </c>
    </row>
    <row r="624" spans="4:5">
      <c r="D624" t="s">
        <v>208</v>
      </c>
      <c r="E624" t="s">
        <v>679</v>
      </c>
    </row>
    <row r="625" spans="4:5">
      <c r="D625" t="s">
        <v>233</v>
      </c>
      <c r="E625" t="s">
        <v>679</v>
      </c>
    </row>
    <row r="626" spans="4:5">
      <c r="D626" t="s">
        <v>85</v>
      </c>
      <c r="E626" t="s">
        <v>679</v>
      </c>
    </row>
    <row r="627" spans="4:5">
      <c r="D627" t="s">
        <v>189</v>
      </c>
      <c r="E627" t="s">
        <v>679</v>
      </c>
    </row>
    <row r="628" spans="4:5">
      <c r="D628" t="s">
        <v>731</v>
      </c>
      <c r="E628" s="9" t="s">
        <v>787</v>
      </c>
    </row>
    <row r="629" spans="4:5">
      <c r="D629" t="s">
        <v>738</v>
      </c>
      <c r="E629" s="9" t="s">
        <v>787</v>
      </c>
    </row>
    <row r="630" spans="4:5">
      <c r="D630" t="s">
        <v>273</v>
      </c>
      <c r="E630" t="s">
        <v>458</v>
      </c>
    </row>
    <row r="631" spans="4:5">
      <c r="D631" t="s">
        <v>456</v>
      </c>
      <c r="E631" s="9" t="s">
        <v>458</v>
      </c>
    </row>
    <row r="632" spans="4:5">
      <c r="D632" t="s">
        <v>514</v>
      </c>
      <c r="E632" s="9" t="s">
        <v>458</v>
      </c>
    </row>
    <row r="633" spans="4:5">
      <c r="D633" t="s">
        <v>553</v>
      </c>
      <c r="E633" s="9" t="s">
        <v>458</v>
      </c>
    </row>
    <row r="634" spans="4:5">
      <c r="D634" t="s">
        <v>463</v>
      </c>
      <c r="E634" s="9" t="s">
        <v>788</v>
      </c>
    </row>
    <row r="635" spans="4:5">
      <c r="D635" t="s">
        <v>521</v>
      </c>
      <c r="E635" s="9" t="s">
        <v>789</v>
      </c>
    </row>
    <row r="636" spans="4:5">
      <c r="D636" t="s">
        <v>533</v>
      </c>
      <c r="E636" s="9" t="s">
        <v>790</v>
      </c>
    </row>
    <row r="637" spans="4:5">
      <c r="D637" t="s">
        <v>492</v>
      </c>
      <c r="E637" t="s">
        <v>791</v>
      </c>
    </row>
    <row r="638" spans="4:5">
      <c r="D638" t="s">
        <v>529</v>
      </c>
      <c r="E638" s="9" t="s">
        <v>791</v>
      </c>
    </row>
    <row r="639" spans="4:5">
      <c r="D639" t="s">
        <v>228</v>
      </c>
      <c r="E639" t="s">
        <v>276</v>
      </c>
    </row>
    <row r="640" spans="4:5">
      <c r="D640" t="s">
        <v>85</v>
      </c>
      <c r="E640" t="s">
        <v>696</v>
      </c>
    </row>
    <row r="641" spans="4:5">
      <c r="D641" t="s">
        <v>78</v>
      </c>
      <c r="E641" t="s">
        <v>697</v>
      </c>
    </row>
    <row r="642" spans="4:5">
      <c r="D642" t="s">
        <v>172</v>
      </c>
      <c r="E642" t="s">
        <v>697</v>
      </c>
    </row>
    <row r="643" spans="4:5">
      <c r="D643" t="s">
        <v>181</v>
      </c>
      <c r="E643" t="s">
        <v>697</v>
      </c>
    </row>
    <row r="644" spans="4:5">
      <c r="D644" t="s">
        <v>144</v>
      </c>
      <c r="E644" t="s">
        <v>697</v>
      </c>
    </row>
    <row r="645" spans="4:5">
      <c r="D645" t="s">
        <v>215</v>
      </c>
      <c r="E645" t="s">
        <v>697</v>
      </c>
    </row>
    <row r="646" spans="4:5">
      <c r="D646" t="s">
        <v>311</v>
      </c>
      <c r="E646" t="s">
        <v>697</v>
      </c>
    </row>
    <row r="647" spans="4:5">
      <c r="D647" t="s">
        <v>463</v>
      </c>
      <c r="E647" s="9" t="s">
        <v>697</v>
      </c>
    </row>
    <row r="648" spans="4:5">
      <c r="D648" t="s">
        <v>246</v>
      </c>
      <c r="E648" t="s">
        <v>698</v>
      </c>
    </row>
    <row r="649" spans="4:5">
      <c r="D649" t="s">
        <v>280</v>
      </c>
      <c r="E649" t="s">
        <v>699</v>
      </c>
    </row>
    <row r="650" spans="4:5">
      <c r="D650" t="s">
        <v>280</v>
      </c>
      <c r="E650" t="s">
        <v>700</v>
      </c>
    </row>
    <row r="651" spans="4:5">
      <c r="D651" t="s">
        <v>533</v>
      </c>
      <c r="E651" s="9" t="s">
        <v>700</v>
      </c>
    </row>
    <row r="652" spans="4:5">
      <c r="D652" t="s">
        <v>413</v>
      </c>
      <c r="E652" s="9" t="s">
        <v>701</v>
      </c>
    </row>
    <row r="653" spans="4:5">
      <c r="D653" t="s">
        <v>153</v>
      </c>
      <c r="E653" t="s">
        <v>702</v>
      </c>
    </row>
    <row r="654" spans="4:5">
      <c r="D654" t="s">
        <v>311</v>
      </c>
      <c r="E654" t="s">
        <v>703</v>
      </c>
    </row>
    <row r="655" spans="4:5">
      <c r="D655" t="s">
        <v>296</v>
      </c>
      <c r="E655" t="s">
        <v>370</v>
      </c>
    </row>
    <row r="656" spans="4:5">
      <c r="D656" t="s">
        <v>59</v>
      </c>
      <c r="E656" t="s">
        <v>704</v>
      </c>
    </row>
    <row r="657" spans="4:5">
      <c r="D657" t="s">
        <v>180</v>
      </c>
      <c r="E657" t="s">
        <v>704</v>
      </c>
    </row>
    <row r="658" spans="4:5">
      <c r="D658" t="s">
        <v>398</v>
      </c>
      <c r="E658" s="9" t="s">
        <v>704</v>
      </c>
    </row>
    <row r="659" spans="4:5">
      <c r="D659" t="s">
        <v>558</v>
      </c>
      <c r="E659" s="9" t="s">
        <v>559</v>
      </c>
    </row>
    <row r="660" spans="4:5">
      <c r="D660" t="s">
        <v>735</v>
      </c>
      <c r="E660" s="9" t="s">
        <v>792</v>
      </c>
    </row>
    <row r="661" spans="4:5">
      <c r="D661" t="s">
        <v>732</v>
      </c>
      <c r="E661" t="s">
        <v>793</v>
      </c>
    </row>
    <row r="662" spans="4:5">
      <c r="D662" t="s">
        <v>70</v>
      </c>
      <c r="E662" t="s">
        <v>126</v>
      </c>
    </row>
    <row r="663" spans="4:5">
      <c r="D663" t="s">
        <v>116</v>
      </c>
      <c r="E663" t="s">
        <v>126</v>
      </c>
    </row>
    <row r="664" spans="4:5">
      <c r="D664" t="s">
        <v>273</v>
      </c>
      <c r="E664" t="s">
        <v>126</v>
      </c>
    </row>
    <row r="665" spans="4:5">
      <c r="D665" t="s">
        <v>220</v>
      </c>
      <c r="E665" t="s">
        <v>126</v>
      </c>
    </row>
    <row r="666" spans="4:5">
      <c r="D666" t="s">
        <v>305</v>
      </c>
      <c r="E666" t="s">
        <v>126</v>
      </c>
    </row>
    <row r="667" spans="4:5">
      <c r="D667" t="s">
        <v>441</v>
      </c>
      <c r="E667" s="9" t="s">
        <v>126</v>
      </c>
    </row>
    <row r="668" spans="4:5">
      <c r="D668" t="s">
        <v>488</v>
      </c>
      <c r="E668" s="9" t="s">
        <v>126</v>
      </c>
    </row>
    <row r="669" spans="4:5">
      <c r="D669" t="s">
        <v>533</v>
      </c>
      <c r="E669" s="9" t="s">
        <v>126</v>
      </c>
    </row>
    <row r="670" spans="4:5">
      <c r="D670" t="s">
        <v>573</v>
      </c>
      <c r="E670" s="9" t="s">
        <v>126</v>
      </c>
    </row>
    <row r="671" spans="4:5">
      <c r="D671" t="s">
        <v>533</v>
      </c>
      <c r="E671" s="9" t="s">
        <v>794</v>
      </c>
    </row>
    <row r="680" spans="3:6">
      <c r="E680" s="25" t="s">
        <v>750</v>
      </c>
      <c r="F680" t="s">
        <v>715</v>
      </c>
    </row>
    <row r="681" spans="3:6">
      <c r="C681" t="s">
        <v>795</v>
      </c>
      <c r="E681" s="9" t="s">
        <v>751</v>
      </c>
      <c r="F681">
        <f t="shared" ref="F681:F744" si="6">COUNTIF(E$521:E$671,E681)</f>
        <v>1</v>
      </c>
    </row>
    <row r="682" spans="3:6">
      <c r="E682" t="s">
        <v>652</v>
      </c>
      <c r="F682">
        <f t="shared" si="6"/>
        <v>1</v>
      </c>
    </row>
    <row r="683" spans="3:6">
      <c r="E683" t="s">
        <v>653</v>
      </c>
      <c r="F683">
        <f t="shared" si="6"/>
        <v>1</v>
      </c>
    </row>
    <row r="684" spans="3:6">
      <c r="E684" s="9" t="s">
        <v>752</v>
      </c>
      <c r="F684">
        <f t="shared" si="6"/>
        <v>1</v>
      </c>
    </row>
    <row r="685" spans="3:6">
      <c r="E685" s="9" t="s">
        <v>753</v>
      </c>
      <c r="F685">
        <f t="shared" si="6"/>
        <v>1</v>
      </c>
    </row>
    <row r="686" spans="3:6">
      <c r="E686" s="9" t="s">
        <v>510</v>
      </c>
      <c r="F686">
        <f t="shared" si="6"/>
        <v>1</v>
      </c>
    </row>
    <row r="687" spans="3:6">
      <c r="E687" s="13" t="s">
        <v>754</v>
      </c>
      <c r="F687">
        <f t="shared" si="6"/>
        <v>1</v>
      </c>
    </row>
    <row r="688" spans="3:6">
      <c r="E688" t="s">
        <v>385</v>
      </c>
      <c r="F688">
        <f t="shared" si="6"/>
        <v>1</v>
      </c>
    </row>
    <row r="689" spans="5:6">
      <c r="E689" s="9" t="s">
        <v>755</v>
      </c>
      <c r="F689">
        <f t="shared" si="6"/>
        <v>1</v>
      </c>
    </row>
    <row r="690" spans="5:6">
      <c r="E690" s="13" t="s">
        <v>756</v>
      </c>
      <c r="F690">
        <f t="shared" si="6"/>
        <v>1</v>
      </c>
    </row>
    <row r="691" spans="5:6">
      <c r="E691" s="9" t="s">
        <v>757</v>
      </c>
      <c r="F691">
        <f t="shared" si="6"/>
        <v>1</v>
      </c>
    </row>
    <row r="692" spans="5:6">
      <c r="E692" t="s">
        <v>654</v>
      </c>
      <c r="F692">
        <f t="shared" si="6"/>
        <v>1</v>
      </c>
    </row>
    <row r="693" spans="5:6">
      <c r="E693" t="s">
        <v>31</v>
      </c>
      <c r="F693">
        <f t="shared" si="6"/>
        <v>1</v>
      </c>
    </row>
    <row r="694" spans="5:6">
      <c r="E694" t="s">
        <v>118</v>
      </c>
      <c r="F694">
        <f t="shared" si="6"/>
        <v>1</v>
      </c>
    </row>
    <row r="695" spans="5:6">
      <c r="E695" s="9" t="s">
        <v>758</v>
      </c>
      <c r="F695">
        <f t="shared" si="6"/>
        <v>1</v>
      </c>
    </row>
    <row r="696" spans="5:6">
      <c r="E696" s="9" t="s">
        <v>759</v>
      </c>
      <c r="F696">
        <f t="shared" si="6"/>
        <v>1</v>
      </c>
    </row>
    <row r="697" spans="5:6">
      <c r="E697" t="s">
        <v>760</v>
      </c>
      <c r="F697">
        <f t="shared" si="6"/>
        <v>1</v>
      </c>
    </row>
    <row r="698" spans="5:6">
      <c r="E698" t="s">
        <v>761</v>
      </c>
      <c r="F698">
        <f t="shared" si="6"/>
        <v>1</v>
      </c>
    </row>
    <row r="699" spans="5:6">
      <c r="E699" t="s">
        <v>655</v>
      </c>
      <c r="F699">
        <f t="shared" si="6"/>
        <v>1</v>
      </c>
    </row>
    <row r="700" spans="5:6">
      <c r="E700" s="9" t="s">
        <v>762</v>
      </c>
      <c r="F700">
        <f t="shared" si="6"/>
        <v>1</v>
      </c>
    </row>
    <row r="701" spans="5:6">
      <c r="E701" t="s">
        <v>656</v>
      </c>
      <c r="F701">
        <f t="shared" si="6"/>
        <v>1</v>
      </c>
    </row>
    <row r="702" spans="5:6">
      <c r="E702" t="s">
        <v>657</v>
      </c>
      <c r="F702">
        <f t="shared" si="6"/>
        <v>1</v>
      </c>
    </row>
    <row r="703" spans="5:6">
      <c r="E703" s="13" t="s">
        <v>763</v>
      </c>
      <c r="F703">
        <f t="shared" si="6"/>
        <v>1</v>
      </c>
    </row>
    <row r="704" spans="5:6">
      <c r="E704" s="9" t="s">
        <v>764</v>
      </c>
      <c r="F704">
        <f t="shared" si="6"/>
        <v>1</v>
      </c>
    </row>
    <row r="705" spans="5:6">
      <c r="E705" t="s">
        <v>658</v>
      </c>
      <c r="F705">
        <f t="shared" si="6"/>
        <v>1</v>
      </c>
    </row>
    <row r="706" spans="5:6">
      <c r="E706" s="13" t="s">
        <v>765</v>
      </c>
      <c r="F706">
        <f t="shared" si="6"/>
        <v>1</v>
      </c>
    </row>
    <row r="707" spans="5:6">
      <c r="E707" s="9" t="s">
        <v>766</v>
      </c>
      <c r="F707">
        <f t="shared" si="6"/>
        <v>1</v>
      </c>
    </row>
    <row r="708" spans="5:6">
      <c r="E708" t="s">
        <v>767</v>
      </c>
      <c r="F708">
        <f t="shared" si="6"/>
        <v>1</v>
      </c>
    </row>
    <row r="709" spans="5:6">
      <c r="E709" s="9" t="s">
        <v>768</v>
      </c>
      <c r="F709">
        <f t="shared" si="6"/>
        <v>1</v>
      </c>
    </row>
    <row r="710" spans="5:6">
      <c r="E710" s="9" t="s">
        <v>769</v>
      </c>
      <c r="F710">
        <f t="shared" si="6"/>
        <v>1</v>
      </c>
    </row>
    <row r="711" spans="5:6">
      <c r="E711" s="9" t="s">
        <v>770</v>
      </c>
      <c r="F711">
        <f t="shared" si="6"/>
        <v>1</v>
      </c>
    </row>
    <row r="712" spans="5:6">
      <c r="E712" s="9" t="s">
        <v>771</v>
      </c>
      <c r="F712">
        <f t="shared" si="6"/>
        <v>1</v>
      </c>
    </row>
    <row r="713" spans="5:6">
      <c r="E713" t="s">
        <v>659</v>
      </c>
      <c r="F713">
        <f t="shared" si="6"/>
        <v>1</v>
      </c>
    </row>
    <row r="714" spans="5:6">
      <c r="E714" s="9" t="s">
        <v>772</v>
      </c>
      <c r="F714">
        <f t="shared" si="6"/>
        <v>1</v>
      </c>
    </row>
    <row r="715" spans="5:6">
      <c r="E715" s="9" t="s">
        <v>773</v>
      </c>
      <c r="F715">
        <f t="shared" si="6"/>
        <v>1</v>
      </c>
    </row>
    <row r="716" spans="5:6">
      <c r="E716" s="9" t="s">
        <v>774</v>
      </c>
      <c r="F716">
        <f t="shared" si="6"/>
        <v>1</v>
      </c>
    </row>
    <row r="717" spans="5:6">
      <c r="E717" t="s">
        <v>660</v>
      </c>
      <c r="F717">
        <f t="shared" si="6"/>
        <v>1</v>
      </c>
    </row>
    <row r="718" spans="5:6">
      <c r="E718" s="13" t="s">
        <v>775</v>
      </c>
      <c r="F718">
        <f t="shared" si="6"/>
        <v>1</v>
      </c>
    </row>
    <row r="719" spans="5:6">
      <c r="E719" t="s">
        <v>661</v>
      </c>
      <c r="F719">
        <f t="shared" si="6"/>
        <v>1</v>
      </c>
    </row>
    <row r="720" spans="5:6">
      <c r="E720" t="s">
        <v>662</v>
      </c>
      <c r="F720">
        <f t="shared" si="6"/>
        <v>1</v>
      </c>
    </row>
    <row r="721" spans="5:6">
      <c r="E721" t="s">
        <v>663</v>
      </c>
      <c r="F721">
        <f t="shared" si="6"/>
        <v>1</v>
      </c>
    </row>
    <row r="722" spans="5:6">
      <c r="E722" s="9" t="s">
        <v>664</v>
      </c>
      <c r="F722">
        <f t="shared" si="6"/>
        <v>1</v>
      </c>
    </row>
    <row r="723" spans="5:6">
      <c r="E723" t="s">
        <v>665</v>
      </c>
      <c r="F723">
        <f t="shared" si="6"/>
        <v>1</v>
      </c>
    </row>
    <row r="724" spans="5:6">
      <c r="E724" t="s">
        <v>666</v>
      </c>
      <c r="F724">
        <f t="shared" si="6"/>
        <v>1</v>
      </c>
    </row>
    <row r="725" spans="5:6">
      <c r="E725" t="s">
        <v>668</v>
      </c>
      <c r="F725">
        <f t="shared" si="6"/>
        <v>1</v>
      </c>
    </row>
    <row r="726" spans="5:6">
      <c r="E726" t="s">
        <v>669</v>
      </c>
      <c r="F726">
        <f t="shared" si="6"/>
        <v>1</v>
      </c>
    </row>
    <row r="727" spans="5:6">
      <c r="E727" t="s">
        <v>45</v>
      </c>
      <c r="F727">
        <f t="shared" si="6"/>
        <v>1</v>
      </c>
    </row>
    <row r="728" spans="5:6">
      <c r="E728" t="s">
        <v>333</v>
      </c>
      <c r="F728">
        <f t="shared" si="6"/>
        <v>1</v>
      </c>
    </row>
    <row r="729" spans="5:6">
      <c r="E729" t="s">
        <v>671</v>
      </c>
      <c r="F729">
        <f t="shared" si="6"/>
        <v>1</v>
      </c>
    </row>
    <row r="730" spans="5:6">
      <c r="E730" s="9" t="s">
        <v>776</v>
      </c>
      <c r="F730">
        <f t="shared" si="6"/>
        <v>1</v>
      </c>
    </row>
    <row r="731" spans="5:6">
      <c r="E731" s="13" t="s">
        <v>777</v>
      </c>
      <c r="F731">
        <f t="shared" si="6"/>
        <v>1</v>
      </c>
    </row>
    <row r="732" spans="5:6">
      <c r="E732" t="s">
        <v>672</v>
      </c>
      <c r="F732">
        <f t="shared" si="6"/>
        <v>1</v>
      </c>
    </row>
    <row r="733" spans="5:6">
      <c r="E733" s="9" t="s">
        <v>778</v>
      </c>
      <c r="F733">
        <f t="shared" si="6"/>
        <v>1</v>
      </c>
    </row>
    <row r="734" spans="5:6">
      <c r="E734" s="9" t="s">
        <v>779</v>
      </c>
      <c r="F734">
        <f t="shared" si="6"/>
        <v>1</v>
      </c>
    </row>
    <row r="735" spans="5:6">
      <c r="E735" t="s">
        <v>673</v>
      </c>
      <c r="F735">
        <f t="shared" si="6"/>
        <v>1</v>
      </c>
    </row>
    <row r="736" spans="5:6">
      <c r="E736" t="s">
        <v>675</v>
      </c>
      <c r="F736">
        <f t="shared" si="6"/>
        <v>1</v>
      </c>
    </row>
    <row r="737" spans="5:6">
      <c r="E737" s="9" t="s">
        <v>780</v>
      </c>
      <c r="F737">
        <f t="shared" si="6"/>
        <v>1</v>
      </c>
    </row>
    <row r="738" spans="5:6">
      <c r="E738" t="s">
        <v>676</v>
      </c>
      <c r="F738">
        <f t="shared" si="6"/>
        <v>1</v>
      </c>
    </row>
    <row r="739" spans="5:6">
      <c r="E739" s="9" t="s">
        <v>781</v>
      </c>
      <c r="F739">
        <f t="shared" si="6"/>
        <v>1</v>
      </c>
    </row>
    <row r="740" spans="5:6">
      <c r="E740" t="s">
        <v>677</v>
      </c>
      <c r="F740">
        <f t="shared" si="6"/>
        <v>1</v>
      </c>
    </row>
    <row r="741" spans="5:6">
      <c r="E741" t="s">
        <v>680</v>
      </c>
      <c r="F741">
        <f t="shared" si="6"/>
        <v>1</v>
      </c>
    </row>
    <row r="742" spans="5:6">
      <c r="E742" t="s">
        <v>681</v>
      </c>
      <c r="F742">
        <f t="shared" si="6"/>
        <v>1</v>
      </c>
    </row>
    <row r="743" spans="5:6">
      <c r="E743" t="s">
        <v>683</v>
      </c>
      <c r="F743">
        <f t="shared" si="6"/>
        <v>1</v>
      </c>
    </row>
    <row r="744" spans="5:6">
      <c r="E744" t="s">
        <v>684</v>
      </c>
      <c r="F744">
        <f t="shared" si="6"/>
        <v>1</v>
      </c>
    </row>
    <row r="745" spans="5:6">
      <c r="E745" t="s">
        <v>685</v>
      </c>
      <c r="F745">
        <f t="shared" ref="F745:F792" si="7">COUNTIF(E$521:E$671,E745)</f>
        <v>1</v>
      </c>
    </row>
    <row r="746" spans="5:6">
      <c r="E746" s="13" t="s">
        <v>782</v>
      </c>
      <c r="F746">
        <f t="shared" si="7"/>
        <v>1</v>
      </c>
    </row>
    <row r="747" spans="5:6">
      <c r="E747" t="s">
        <v>686</v>
      </c>
      <c r="F747">
        <f t="shared" si="7"/>
        <v>1</v>
      </c>
    </row>
    <row r="748" spans="5:6">
      <c r="E748" t="s">
        <v>687</v>
      </c>
      <c r="F748">
        <f t="shared" si="7"/>
        <v>1</v>
      </c>
    </row>
    <row r="749" spans="5:6">
      <c r="E749" s="9" t="s">
        <v>783</v>
      </c>
      <c r="F749">
        <f t="shared" si="7"/>
        <v>1</v>
      </c>
    </row>
    <row r="750" spans="5:6">
      <c r="E750" s="9" t="s">
        <v>784</v>
      </c>
      <c r="F750">
        <f t="shared" si="7"/>
        <v>1</v>
      </c>
    </row>
    <row r="751" spans="5:6">
      <c r="E751" t="s">
        <v>689</v>
      </c>
      <c r="F751">
        <f t="shared" si="7"/>
        <v>1</v>
      </c>
    </row>
    <row r="752" spans="5:6">
      <c r="E752" t="s">
        <v>690</v>
      </c>
      <c r="F752">
        <f t="shared" si="7"/>
        <v>1</v>
      </c>
    </row>
    <row r="753" spans="5:6">
      <c r="E753" t="s">
        <v>691</v>
      </c>
      <c r="F753">
        <f t="shared" si="7"/>
        <v>1</v>
      </c>
    </row>
    <row r="754" spans="5:6">
      <c r="E754" t="s">
        <v>692</v>
      </c>
      <c r="F754">
        <f t="shared" si="7"/>
        <v>1</v>
      </c>
    </row>
    <row r="755" spans="5:6">
      <c r="E755" t="s">
        <v>390</v>
      </c>
      <c r="F755">
        <f t="shared" si="7"/>
        <v>1</v>
      </c>
    </row>
    <row r="756" spans="5:6">
      <c r="E756" t="s">
        <v>352</v>
      </c>
      <c r="F756">
        <f t="shared" si="7"/>
        <v>1</v>
      </c>
    </row>
    <row r="757" spans="5:6">
      <c r="E757" s="9" t="s">
        <v>785</v>
      </c>
      <c r="F757">
        <f t="shared" si="7"/>
        <v>1</v>
      </c>
    </row>
    <row r="758" spans="5:6">
      <c r="E758" t="s">
        <v>693</v>
      </c>
      <c r="F758">
        <f t="shared" si="7"/>
        <v>1</v>
      </c>
    </row>
    <row r="759" spans="5:6">
      <c r="E759" t="s">
        <v>694</v>
      </c>
      <c r="F759">
        <f t="shared" si="7"/>
        <v>1</v>
      </c>
    </row>
    <row r="760" spans="5:6">
      <c r="E760" s="9" t="s">
        <v>786</v>
      </c>
      <c r="F760">
        <f t="shared" si="7"/>
        <v>1</v>
      </c>
    </row>
    <row r="761" spans="5:6">
      <c r="E761" t="s">
        <v>695</v>
      </c>
      <c r="F761">
        <f t="shared" si="7"/>
        <v>1</v>
      </c>
    </row>
    <row r="762" spans="5:6">
      <c r="E762" s="9" t="s">
        <v>788</v>
      </c>
      <c r="F762">
        <f t="shared" si="7"/>
        <v>1</v>
      </c>
    </row>
    <row r="763" spans="5:6">
      <c r="E763" s="9" t="s">
        <v>789</v>
      </c>
      <c r="F763">
        <f t="shared" si="7"/>
        <v>1</v>
      </c>
    </row>
    <row r="764" spans="5:6">
      <c r="E764" s="9" t="s">
        <v>790</v>
      </c>
      <c r="F764">
        <f t="shared" si="7"/>
        <v>1</v>
      </c>
    </row>
    <row r="765" spans="5:6">
      <c r="E765" t="s">
        <v>276</v>
      </c>
      <c r="F765">
        <f t="shared" si="7"/>
        <v>1</v>
      </c>
    </row>
    <row r="766" spans="5:6">
      <c r="E766" t="s">
        <v>696</v>
      </c>
      <c r="F766">
        <f t="shared" si="7"/>
        <v>1</v>
      </c>
    </row>
    <row r="767" spans="5:6">
      <c r="E767" t="s">
        <v>698</v>
      </c>
      <c r="F767">
        <f t="shared" si="7"/>
        <v>1</v>
      </c>
    </row>
    <row r="768" spans="5:6">
      <c r="E768" t="s">
        <v>699</v>
      </c>
      <c r="F768">
        <f t="shared" si="7"/>
        <v>1</v>
      </c>
    </row>
    <row r="769" spans="5:6">
      <c r="E769" s="9" t="s">
        <v>701</v>
      </c>
      <c r="F769">
        <f t="shared" si="7"/>
        <v>1</v>
      </c>
    </row>
    <row r="770" spans="5:6">
      <c r="E770" t="s">
        <v>702</v>
      </c>
      <c r="F770">
        <f t="shared" si="7"/>
        <v>1</v>
      </c>
    </row>
    <row r="771" spans="5:6">
      <c r="E771" t="s">
        <v>703</v>
      </c>
      <c r="F771">
        <f t="shared" si="7"/>
        <v>1</v>
      </c>
    </row>
    <row r="772" spans="5:6">
      <c r="E772" t="s">
        <v>370</v>
      </c>
      <c r="F772">
        <f t="shared" si="7"/>
        <v>1</v>
      </c>
    </row>
    <row r="773" spans="5:6">
      <c r="E773" s="9" t="s">
        <v>559</v>
      </c>
      <c r="F773">
        <f t="shared" si="7"/>
        <v>1</v>
      </c>
    </row>
    <row r="774" spans="5:6">
      <c r="E774" s="9" t="s">
        <v>792</v>
      </c>
      <c r="F774">
        <f t="shared" si="7"/>
        <v>1</v>
      </c>
    </row>
    <row r="775" spans="5:6">
      <c r="E775" t="s">
        <v>793</v>
      </c>
      <c r="F775">
        <f t="shared" si="7"/>
        <v>1</v>
      </c>
    </row>
    <row r="776" spans="5:6">
      <c r="E776" s="9" t="s">
        <v>794</v>
      </c>
      <c r="F776">
        <f t="shared" si="7"/>
        <v>1</v>
      </c>
    </row>
    <row r="777" spans="5:6">
      <c r="E777" s="9" t="s">
        <v>670</v>
      </c>
      <c r="F777">
        <f t="shared" si="7"/>
        <v>2</v>
      </c>
    </row>
    <row r="778" spans="5:6">
      <c r="E778" t="s">
        <v>674</v>
      </c>
      <c r="F778">
        <f t="shared" si="7"/>
        <v>2</v>
      </c>
    </row>
    <row r="779" spans="5:6">
      <c r="E779" t="s">
        <v>678</v>
      </c>
      <c r="F779">
        <f t="shared" si="7"/>
        <v>2</v>
      </c>
    </row>
    <row r="780" spans="5:6">
      <c r="E780" t="s">
        <v>688</v>
      </c>
      <c r="F780">
        <f t="shared" si="7"/>
        <v>2</v>
      </c>
    </row>
    <row r="781" spans="5:6">
      <c r="E781" s="9" t="s">
        <v>787</v>
      </c>
      <c r="F781">
        <f t="shared" si="7"/>
        <v>2</v>
      </c>
    </row>
    <row r="782" spans="5:6">
      <c r="E782" t="s">
        <v>791</v>
      </c>
      <c r="F782">
        <f t="shared" si="7"/>
        <v>2</v>
      </c>
    </row>
    <row r="783" spans="5:6">
      <c r="E783" t="s">
        <v>700</v>
      </c>
      <c r="F783">
        <f t="shared" si="7"/>
        <v>2</v>
      </c>
    </row>
    <row r="784" spans="5:6">
      <c r="E784" t="s">
        <v>410</v>
      </c>
      <c r="F784">
        <f t="shared" si="7"/>
        <v>3</v>
      </c>
    </row>
    <row r="785" spans="4:6">
      <c r="E785" t="s">
        <v>424</v>
      </c>
      <c r="F785">
        <f t="shared" si="7"/>
        <v>3</v>
      </c>
    </row>
    <row r="786" spans="4:6">
      <c r="E786" t="s">
        <v>667</v>
      </c>
      <c r="F786">
        <f t="shared" si="7"/>
        <v>3</v>
      </c>
    </row>
    <row r="787" spans="4:6">
      <c r="E787" t="s">
        <v>682</v>
      </c>
      <c r="F787">
        <f t="shared" si="7"/>
        <v>3</v>
      </c>
    </row>
    <row r="788" spans="4:6">
      <c r="E788" t="s">
        <v>704</v>
      </c>
      <c r="F788">
        <f t="shared" si="7"/>
        <v>3</v>
      </c>
    </row>
    <row r="789" spans="4:6">
      <c r="E789" t="s">
        <v>458</v>
      </c>
      <c r="F789">
        <f t="shared" si="7"/>
        <v>4</v>
      </c>
    </row>
    <row r="790" spans="4:6">
      <c r="E790" s="15" t="s">
        <v>679</v>
      </c>
      <c r="F790" s="15">
        <f t="shared" si="7"/>
        <v>6</v>
      </c>
    </row>
    <row r="791" spans="4:6">
      <c r="E791" s="15" t="s">
        <v>697</v>
      </c>
      <c r="F791" s="15">
        <f t="shared" si="7"/>
        <v>7</v>
      </c>
    </row>
    <row r="792" spans="4:6">
      <c r="E792" s="15" t="s">
        <v>126</v>
      </c>
      <c r="F792" s="15">
        <f t="shared" si="7"/>
        <v>9</v>
      </c>
    </row>
    <row r="793" spans="4:6">
      <c r="E793"/>
    </row>
    <row r="794" spans="4:6">
      <c r="E794"/>
    </row>
    <row r="795" spans="4:6">
      <c r="E795"/>
    </row>
    <row r="796" spans="4:6">
      <c r="E796"/>
    </row>
    <row r="797" spans="4:6">
      <c r="E797"/>
    </row>
    <row r="798" spans="4:6">
      <c r="D798" s="25" t="s">
        <v>797</v>
      </c>
      <c r="E798"/>
    </row>
    <row r="799" spans="4:6">
      <c r="E799"/>
    </row>
    <row r="800" spans="4:6">
      <c r="D800" t="s">
        <v>596</v>
      </c>
      <c r="E800" s="1" t="s">
        <v>9</v>
      </c>
    </row>
    <row r="801" spans="4:5">
      <c r="D801" t="s">
        <v>23</v>
      </c>
      <c r="E801" s="1" t="s">
        <v>29</v>
      </c>
    </row>
    <row r="802" spans="4:5">
      <c r="D802" t="s">
        <v>40</v>
      </c>
      <c r="E802" s="1" t="s">
        <v>29</v>
      </c>
    </row>
    <row r="803" spans="4:5">
      <c r="D803" t="s">
        <v>70</v>
      </c>
      <c r="E803" s="1" t="s">
        <v>29</v>
      </c>
    </row>
    <row r="804" spans="4:5">
      <c r="D804" t="s">
        <v>78</v>
      </c>
      <c r="E804" s="1" t="s">
        <v>29</v>
      </c>
    </row>
    <row r="805" spans="4:5">
      <c r="D805" t="s">
        <v>92</v>
      </c>
      <c r="E805" s="1" t="s">
        <v>29</v>
      </c>
    </row>
    <row r="806" spans="4:5">
      <c r="D806" t="s">
        <v>162</v>
      </c>
      <c r="E806" s="1" t="s">
        <v>29</v>
      </c>
    </row>
    <row r="807" spans="4:5">
      <c r="D807" t="s">
        <v>180</v>
      </c>
      <c r="E807" s="1" t="s">
        <v>29</v>
      </c>
    </row>
    <row r="808" spans="4:5">
      <c r="D808" t="s">
        <v>185</v>
      </c>
      <c r="E808" s="1" t="s">
        <v>29</v>
      </c>
    </row>
    <row r="809" spans="4:5">
      <c r="D809" t="s">
        <v>188</v>
      </c>
      <c r="E809" s="1" t="s">
        <v>29</v>
      </c>
    </row>
    <row r="810" spans="4:5">
      <c r="D810" t="s">
        <v>233</v>
      </c>
      <c r="E810" s="1" t="s">
        <v>29</v>
      </c>
    </row>
    <row r="811" spans="4:5">
      <c r="D811" t="s">
        <v>264</v>
      </c>
      <c r="E811" s="1" t="s">
        <v>29</v>
      </c>
    </row>
    <row r="812" spans="4:5">
      <c r="D812" t="s">
        <v>348</v>
      </c>
      <c r="E812" s="1" t="s">
        <v>29</v>
      </c>
    </row>
    <row r="813" spans="4:5">
      <c r="D813" t="s">
        <v>288</v>
      </c>
      <c r="E813" s="1" t="s">
        <v>29</v>
      </c>
    </row>
    <row r="814" spans="4:5">
      <c r="D814" t="s">
        <v>358</v>
      </c>
      <c r="E814" s="1" t="s">
        <v>29</v>
      </c>
    </row>
    <row r="815" spans="4:5">
      <c r="D815" t="s">
        <v>296</v>
      </c>
      <c r="E815" s="1" t="s">
        <v>29</v>
      </c>
    </row>
    <row r="816" spans="4:5">
      <c r="D816" t="s">
        <v>311</v>
      </c>
      <c r="E816" s="1" t="s">
        <v>29</v>
      </c>
    </row>
    <row r="817" spans="4:5">
      <c r="D817" t="s">
        <v>325</v>
      </c>
      <c r="E817" s="1" t="s">
        <v>29</v>
      </c>
    </row>
    <row r="818" spans="4:5">
      <c r="D818" t="s">
        <v>441</v>
      </c>
      <c r="E818" s="1" t="s">
        <v>29</v>
      </c>
    </row>
    <row r="819" spans="4:5">
      <c r="D819" t="s">
        <v>505</v>
      </c>
      <c r="E819" s="1" t="s">
        <v>29</v>
      </c>
    </row>
    <row r="820" spans="4:5">
      <c r="D820" t="s">
        <v>546</v>
      </c>
      <c r="E820" s="1" t="s">
        <v>29</v>
      </c>
    </row>
    <row r="821" spans="4:5">
      <c r="D821" t="s">
        <v>570</v>
      </c>
      <c r="E821" s="1" t="s">
        <v>29</v>
      </c>
    </row>
    <row r="822" spans="4:5">
      <c r="D822" t="s">
        <v>573</v>
      </c>
      <c r="E822" s="1" t="s">
        <v>29</v>
      </c>
    </row>
    <row r="823" spans="4:5">
      <c r="D823" t="s">
        <v>132</v>
      </c>
      <c r="E823" s="1" t="s">
        <v>165</v>
      </c>
    </row>
    <row r="824" spans="4:5">
      <c r="D824" t="s">
        <v>297</v>
      </c>
      <c r="E824" s="1" t="s">
        <v>165</v>
      </c>
    </row>
    <row r="825" spans="4:5">
      <c r="D825" t="s">
        <v>398</v>
      </c>
      <c r="E825" s="1" t="s">
        <v>165</v>
      </c>
    </row>
    <row r="826" spans="4:5">
      <c r="D826" t="s">
        <v>406</v>
      </c>
      <c r="E826" s="1" t="s">
        <v>165</v>
      </c>
    </row>
    <row r="827" spans="4:5">
      <c r="D827" t="s">
        <v>529</v>
      </c>
      <c r="E827" s="1" t="s">
        <v>165</v>
      </c>
    </row>
    <row r="828" spans="4:5">
      <c r="D828" t="s">
        <v>59</v>
      </c>
      <c r="E828" s="1" t="s">
        <v>61</v>
      </c>
    </row>
    <row r="829" spans="4:5">
      <c r="D829" t="s">
        <v>99</v>
      </c>
      <c r="E829" s="1" t="s">
        <v>61</v>
      </c>
    </row>
    <row r="830" spans="4:5">
      <c r="D830" t="s">
        <v>122</v>
      </c>
      <c r="E830" s="1" t="s">
        <v>61</v>
      </c>
    </row>
    <row r="831" spans="4:5">
      <c r="D831" t="s">
        <v>153</v>
      </c>
      <c r="E831" s="1" t="s">
        <v>61</v>
      </c>
    </row>
    <row r="832" spans="4:5">
      <c r="D832" t="s">
        <v>171</v>
      </c>
      <c r="E832" s="1" t="s">
        <v>61</v>
      </c>
    </row>
    <row r="833" spans="4:5">
      <c r="D833" t="s">
        <v>246</v>
      </c>
      <c r="E833" s="1" t="s">
        <v>61</v>
      </c>
    </row>
    <row r="834" spans="4:5">
      <c r="D834" t="s">
        <v>220</v>
      </c>
      <c r="E834" s="1" t="s">
        <v>61</v>
      </c>
    </row>
    <row r="835" spans="4:5">
      <c r="D835" t="s">
        <v>289</v>
      </c>
      <c r="E835" s="1" t="s">
        <v>61</v>
      </c>
    </row>
    <row r="836" spans="4:5">
      <c r="D836" t="s">
        <v>258</v>
      </c>
      <c r="E836" s="1" t="s">
        <v>61</v>
      </c>
    </row>
    <row r="837" spans="4:5">
      <c r="D837" t="s">
        <v>273</v>
      </c>
      <c r="E837" s="1" t="s">
        <v>61</v>
      </c>
    </row>
    <row r="838" spans="4:5">
      <c r="D838" t="s">
        <v>280</v>
      </c>
      <c r="E838" s="1" t="s">
        <v>61</v>
      </c>
    </row>
    <row r="839" spans="4:5">
      <c r="D839" t="s">
        <v>413</v>
      </c>
      <c r="E839" s="1" t="s">
        <v>61</v>
      </c>
    </row>
    <row r="840" spans="4:5">
      <c r="D840" t="s">
        <v>433</v>
      </c>
      <c r="E840" s="1" t="s">
        <v>61</v>
      </c>
    </row>
    <row r="841" spans="4:5">
      <c r="D841" t="s">
        <v>456</v>
      </c>
      <c r="E841" s="1" t="s">
        <v>61</v>
      </c>
    </row>
    <row r="842" spans="4:5">
      <c r="D842" t="s">
        <v>488</v>
      </c>
      <c r="E842" s="1" t="s">
        <v>61</v>
      </c>
    </row>
    <row r="843" spans="4:5">
      <c r="D843" t="s">
        <v>492</v>
      </c>
      <c r="E843" s="1" t="s">
        <v>61</v>
      </c>
    </row>
    <row r="844" spans="4:5">
      <c r="D844" t="s">
        <v>521</v>
      </c>
      <c r="E844" s="1" t="s">
        <v>61</v>
      </c>
    </row>
    <row r="845" spans="4:5">
      <c r="D845" t="s">
        <v>133</v>
      </c>
      <c r="E845" s="1" t="s">
        <v>136</v>
      </c>
    </row>
    <row r="846" spans="4:5">
      <c r="D846" t="s">
        <v>145</v>
      </c>
      <c r="E846" s="1" t="s">
        <v>136</v>
      </c>
    </row>
    <row r="847" spans="4:5">
      <c r="D847" t="s">
        <v>420</v>
      </c>
      <c r="E847" s="1" t="s">
        <v>136</v>
      </c>
    </row>
    <row r="848" spans="4:5">
      <c r="D848" t="s">
        <v>469</v>
      </c>
      <c r="E848" s="1" t="s">
        <v>136</v>
      </c>
    </row>
    <row r="849" spans="4:5">
      <c r="D849" t="s">
        <v>482</v>
      </c>
      <c r="E849" s="1" t="s">
        <v>136</v>
      </c>
    </row>
    <row r="850" spans="4:5">
      <c r="D850" t="s">
        <v>533</v>
      </c>
      <c r="E850" s="1" t="s">
        <v>136</v>
      </c>
    </row>
    <row r="851" spans="4:5">
      <c r="D851" t="s">
        <v>540</v>
      </c>
      <c r="E851" s="1" t="s">
        <v>136</v>
      </c>
    </row>
    <row r="852" spans="4:5">
      <c r="D852" t="s">
        <v>514</v>
      </c>
      <c r="E852" s="1" t="s">
        <v>515</v>
      </c>
    </row>
    <row r="853" spans="4:5">
      <c r="D853" t="s">
        <v>172</v>
      </c>
      <c r="E853" s="1" t="s">
        <v>174</v>
      </c>
    </row>
    <row r="854" spans="4:5">
      <c r="D854" t="s">
        <v>181</v>
      </c>
      <c r="E854" s="1" t="s">
        <v>174</v>
      </c>
    </row>
    <row r="855" spans="4:5">
      <c r="D855" t="s">
        <v>144</v>
      </c>
      <c r="E855" s="1" t="s">
        <v>174</v>
      </c>
    </row>
    <row r="856" spans="4:5">
      <c r="D856" t="s">
        <v>196</v>
      </c>
      <c r="E856" s="1" t="s">
        <v>174</v>
      </c>
    </row>
    <row r="857" spans="4:5">
      <c r="D857" t="s">
        <v>208</v>
      </c>
      <c r="E857" s="1" t="s">
        <v>174</v>
      </c>
    </row>
    <row r="858" spans="4:5">
      <c r="D858" t="s">
        <v>215</v>
      </c>
      <c r="E858" s="1" t="s">
        <v>174</v>
      </c>
    </row>
    <row r="859" spans="4:5">
      <c r="D859" t="s">
        <v>427</v>
      </c>
      <c r="E859" s="1" t="s">
        <v>174</v>
      </c>
    </row>
    <row r="860" spans="4:5">
      <c r="D860" t="s">
        <v>463</v>
      </c>
      <c r="E860" s="1" t="s">
        <v>174</v>
      </c>
    </row>
    <row r="861" spans="4:5">
      <c r="D861" t="s">
        <v>475</v>
      </c>
      <c r="E861" s="1" t="s">
        <v>174</v>
      </c>
    </row>
    <row r="862" spans="4:5">
      <c r="D862" t="s">
        <v>49</v>
      </c>
      <c r="E862" s="1" t="s">
        <v>53</v>
      </c>
    </row>
    <row r="863" spans="4:5">
      <c r="D863" t="s">
        <v>85</v>
      </c>
      <c r="E863" s="1" t="s">
        <v>53</v>
      </c>
    </row>
    <row r="864" spans="4:5">
      <c r="D864" t="s">
        <v>116</v>
      </c>
      <c r="E864" s="1" t="s">
        <v>53</v>
      </c>
    </row>
    <row r="865" spans="4:5">
      <c r="D865" t="s">
        <v>189</v>
      </c>
      <c r="E865" s="1" t="s">
        <v>53</v>
      </c>
    </row>
    <row r="866" spans="4:5">
      <c r="D866" t="s">
        <v>201</v>
      </c>
      <c r="E866" s="1" t="s">
        <v>53</v>
      </c>
    </row>
    <row r="867" spans="4:5">
      <c r="D867" t="s">
        <v>228</v>
      </c>
      <c r="E867" s="1" t="s">
        <v>53</v>
      </c>
    </row>
    <row r="868" spans="4:5">
      <c r="D868" t="s">
        <v>305</v>
      </c>
      <c r="E868" s="1" t="s">
        <v>374</v>
      </c>
    </row>
    <row r="869" spans="4:5">
      <c r="D869" t="s">
        <v>448</v>
      </c>
      <c r="E869" s="1" t="s">
        <v>53</v>
      </c>
    </row>
    <row r="870" spans="4:5">
      <c r="D870" t="s">
        <v>553</v>
      </c>
      <c r="E870" s="1" t="s">
        <v>53</v>
      </c>
    </row>
    <row r="871" spans="4:5">
      <c r="D871" t="s">
        <v>562</v>
      </c>
      <c r="E871" s="1" t="s">
        <v>374</v>
      </c>
    </row>
    <row r="872" spans="4:5">
      <c r="D872" t="s">
        <v>98</v>
      </c>
      <c r="E872" s="1" t="s">
        <v>109</v>
      </c>
    </row>
    <row r="873" spans="4:5">
      <c r="D873" t="s">
        <v>239</v>
      </c>
      <c r="E873" s="1" t="s">
        <v>109</v>
      </c>
    </row>
    <row r="874" spans="4:5">
      <c r="D874" t="s">
        <v>245</v>
      </c>
      <c r="E874" s="1" t="s">
        <v>109</v>
      </c>
    </row>
    <row r="875" spans="4:5">
      <c r="D875" t="s">
        <v>252</v>
      </c>
      <c r="E875" s="1" t="s">
        <v>109</v>
      </c>
    </row>
    <row r="876" spans="4:5">
      <c r="D876" t="s">
        <v>499</v>
      </c>
      <c r="E876" s="1" t="s">
        <v>109</v>
      </c>
    </row>
    <row r="877" spans="4:5">
      <c r="D877" t="s">
        <v>558</v>
      </c>
      <c r="E877" s="1" t="s">
        <v>109</v>
      </c>
    </row>
    <row r="878" spans="4:5">
      <c r="D878" t="s">
        <v>107</v>
      </c>
      <c r="E878" s="1" t="s">
        <v>117</v>
      </c>
    </row>
    <row r="879" spans="4:5">
      <c r="D879" t="s">
        <v>319</v>
      </c>
      <c r="E879" s="1" t="s">
        <v>117</v>
      </c>
    </row>
    <row r="880" spans="4:5">
      <c r="D880" t="s">
        <v>392</v>
      </c>
      <c r="E880" s="1" t="s">
        <v>117</v>
      </c>
    </row>
    <row r="883" spans="3:7">
      <c r="E883" s="1" t="s">
        <v>9</v>
      </c>
      <c r="F883" t="s">
        <v>715</v>
      </c>
    </row>
    <row r="884" spans="3:7">
      <c r="C884" t="s">
        <v>796</v>
      </c>
      <c r="D884" s="1" t="s">
        <v>29</v>
      </c>
      <c r="E884" s="1" t="s">
        <v>29</v>
      </c>
      <c r="F884">
        <f t="shared" ref="F884:F892" si="8">COUNTIF(E$801:E$880,E884)</f>
        <v>22</v>
      </c>
      <c r="G884">
        <f>F884/F$894</f>
        <v>0.27500000000000002</v>
      </c>
    </row>
    <row r="885" spans="3:7">
      <c r="D885" s="1" t="s">
        <v>61</v>
      </c>
      <c r="E885" s="1" t="s">
        <v>61</v>
      </c>
      <c r="F885">
        <f t="shared" si="8"/>
        <v>17</v>
      </c>
      <c r="G885">
        <f t="shared" ref="G885:G892" si="9">F885/F$894</f>
        <v>0.21249999999999999</v>
      </c>
    </row>
    <row r="886" spans="3:7">
      <c r="D886" s="1" t="s">
        <v>53</v>
      </c>
      <c r="E886" s="1" t="s">
        <v>53</v>
      </c>
      <c r="F886">
        <f t="shared" si="8"/>
        <v>10</v>
      </c>
      <c r="G886">
        <f t="shared" si="9"/>
        <v>0.125</v>
      </c>
    </row>
    <row r="887" spans="3:7">
      <c r="D887" s="1" t="s">
        <v>174</v>
      </c>
      <c r="E887" s="1" t="s">
        <v>174</v>
      </c>
      <c r="F887">
        <f t="shared" si="8"/>
        <v>9</v>
      </c>
      <c r="G887">
        <f t="shared" si="9"/>
        <v>0.1125</v>
      </c>
    </row>
    <row r="888" spans="3:7">
      <c r="D888" s="1" t="s">
        <v>705</v>
      </c>
      <c r="E888" s="1" t="s">
        <v>136</v>
      </c>
      <c r="F888">
        <f t="shared" si="8"/>
        <v>7</v>
      </c>
      <c r="G888">
        <f t="shared" si="9"/>
        <v>8.7499999999999994E-2</v>
      </c>
    </row>
    <row r="889" spans="3:7">
      <c r="D889" s="1" t="s">
        <v>109</v>
      </c>
      <c r="E889" s="1" t="s">
        <v>109</v>
      </c>
      <c r="F889">
        <f t="shared" si="8"/>
        <v>6</v>
      </c>
      <c r="G889">
        <f t="shared" si="9"/>
        <v>7.4999999999999997E-2</v>
      </c>
    </row>
    <row r="890" spans="3:7">
      <c r="D890" s="1" t="s">
        <v>165</v>
      </c>
      <c r="E890" s="1" t="s">
        <v>165</v>
      </c>
      <c r="F890">
        <f t="shared" si="8"/>
        <v>5</v>
      </c>
      <c r="G890">
        <f t="shared" si="9"/>
        <v>6.25E-2</v>
      </c>
    </row>
    <row r="891" spans="3:7">
      <c r="D891" s="1" t="s">
        <v>117</v>
      </c>
      <c r="E891" s="1" t="s">
        <v>117</v>
      </c>
      <c r="F891">
        <f t="shared" si="8"/>
        <v>3</v>
      </c>
      <c r="G891">
        <f t="shared" si="9"/>
        <v>3.7499999999999999E-2</v>
      </c>
    </row>
    <row r="892" spans="3:7">
      <c r="D892" s="1" t="s">
        <v>515</v>
      </c>
      <c r="E892" s="1" t="s">
        <v>515</v>
      </c>
      <c r="F892">
        <f t="shared" si="8"/>
        <v>1</v>
      </c>
      <c r="G892">
        <f t="shared" si="9"/>
        <v>1.2500000000000001E-2</v>
      </c>
    </row>
    <row r="893" spans="3:7">
      <c r="E893"/>
    </row>
    <row r="894" spans="3:7">
      <c r="E894"/>
      <c r="F894">
        <f>SUM(F884:F893)</f>
        <v>80</v>
      </c>
    </row>
    <row r="895" spans="3:7">
      <c r="E895"/>
    </row>
    <row r="896" spans="3:7">
      <c r="E896"/>
    </row>
    <row r="897" spans="5:5">
      <c r="E897"/>
    </row>
    <row r="898" spans="5:5">
      <c r="E898"/>
    </row>
    <row r="899" spans="5:5">
      <c r="E899"/>
    </row>
    <row r="900" spans="5:5">
      <c r="E900"/>
    </row>
    <row r="901" spans="5:5">
      <c r="E901"/>
    </row>
    <row r="902" spans="5:5">
      <c r="E902"/>
    </row>
    <row r="903" spans="5:5">
      <c r="E903"/>
    </row>
    <row r="904" spans="5:5">
      <c r="E904"/>
    </row>
    <row r="905" spans="5:5">
      <c r="E905"/>
    </row>
    <row r="906" spans="5:5">
      <c r="E906"/>
    </row>
    <row r="907" spans="5:5">
      <c r="E907"/>
    </row>
    <row r="908" spans="5:5">
      <c r="E908"/>
    </row>
    <row r="909" spans="5:5">
      <c r="E909"/>
    </row>
    <row r="910" spans="5:5">
      <c r="E910"/>
    </row>
    <row r="911" spans="5:5">
      <c r="E911"/>
    </row>
    <row r="912" spans="5:5">
      <c r="E912"/>
    </row>
    <row r="913" spans="5:5">
      <c r="E913"/>
    </row>
    <row r="914" spans="5:5">
      <c r="E914"/>
    </row>
    <row r="915" spans="5:5">
      <c r="E915"/>
    </row>
    <row r="916" spans="5:5">
      <c r="E916"/>
    </row>
    <row r="917" spans="5:5">
      <c r="E917"/>
    </row>
    <row r="918" spans="5:5">
      <c r="E918"/>
    </row>
    <row r="919" spans="5:5">
      <c r="E919"/>
    </row>
    <row r="920" spans="5:5">
      <c r="E920"/>
    </row>
    <row r="921" spans="5:5">
      <c r="E921"/>
    </row>
    <row r="922" spans="5:5">
      <c r="E922"/>
    </row>
    <row r="923" spans="5:5">
      <c r="E923"/>
    </row>
    <row r="924" spans="5:5">
      <c r="E924"/>
    </row>
    <row r="925" spans="5:5">
      <c r="E925"/>
    </row>
    <row r="926" spans="5:5">
      <c r="E926"/>
    </row>
    <row r="927" spans="5:5">
      <c r="E927"/>
    </row>
    <row r="928" spans="5:5">
      <c r="E928"/>
    </row>
    <row r="929" spans="5:5">
      <c r="E929"/>
    </row>
    <row r="930" spans="5:5">
      <c r="E930"/>
    </row>
    <row r="931" spans="5:5">
      <c r="E931"/>
    </row>
    <row r="932" spans="5:5">
      <c r="E932"/>
    </row>
    <row r="933" spans="5:5">
      <c r="E933"/>
    </row>
    <row r="934" spans="5:5">
      <c r="E934"/>
    </row>
    <row r="935" spans="5:5">
      <c r="E935"/>
    </row>
    <row r="936" spans="5:5">
      <c r="E936"/>
    </row>
    <row r="937" spans="5:5">
      <c r="E937"/>
    </row>
    <row r="938" spans="5:5">
      <c r="E938"/>
    </row>
    <row r="939" spans="5:5">
      <c r="E939"/>
    </row>
    <row r="940" spans="5:5">
      <c r="E940"/>
    </row>
    <row r="941" spans="5:5">
      <c r="E941"/>
    </row>
    <row r="942" spans="5:5">
      <c r="E942"/>
    </row>
    <row r="943" spans="5:5">
      <c r="E943"/>
    </row>
    <row r="944" spans="5:5">
      <c r="E944"/>
    </row>
    <row r="945" spans="5:5">
      <c r="E945"/>
    </row>
    <row r="946" spans="5:5">
      <c r="E946"/>
    </row>
    <row r="947" spans="5:5">
      <c r="E947"/>
    </row>
    <row r="948" spans="5:5">
      <c r="E948"/>
    </row>
    <row r="949" spans="5:5">
      <c r="E949"/>
    </row>
    <row r="950" spans="5:5">
      <c r="E950"/>
    </row>
    <row r="951" spans="5:5">
      <c r="E951"/>
    </row>
    <row r="952" spans="5:5">
      <c r="E952"/>
    </row>
    <row r="953" spans="5:5">
      <c r="E953"/>
    </row>
    <row r="954" spans="5:5">
      <c r="E954"/>
    </row>
    <row r="955" spans="5:5">
      <c r="E955"/>
    </row>
    <row r="956" spans="5:5">
      <c r="E956"/>
    </row>
    <row r="957" spans="5:5">
      <c r="E957"/>
    </row>
    <row r="958" spans="5:5">
      <c r="E958"/>
    </row>
    <row r="959" spans="5:5">
      <c r="E959"/>
    </row>
    <row r="960" spans="5:5">
      <c r="E960"/>
    </row>
    <row r="961" spans="5:5">
      <c r="E961"/>
    </row>
    <row r="962" spans="5:5">
      <c r="E962"/>
    </row>
    <row r="963" spans="5:5">
      <c r="E963"/>
    </row>
  </sheetData>
  <conditionalFormatting sqref="D956:D980">
    <cfRule type="cellIs" dxfId="8" priority="1" operator="equal">
      <formula>"Sustainable Software"</formula>
    </cfRule>
  </conditionalFormatting>
  <conditionalFormatting sqref="D884:E884">
    <cfRule type="cellIs" dxfId="7" priority="2" operator="equal">
      <formula>"Software Testing"</formula>
    </cfRule>
    <cfRule type="cellIs" dxfId="6" priority="3" operator="equal">
      <formula>"Software Construction"</formula>
    </cfRule>
    <cfRule type="cellIs" dxfId="5" priority="4" operator="equal">
      <formula>"Software Requirements"</formula>
    </cfRule>
    <cfRule type="cellIs" dxfId="4" priority="5" operator="equal">
      <formula>"Software Requirements"</formula>
    </cfRule>
    <cfRule type="cellIs" dxfId="3" priority="6" operator="equal">
      <formula>"Software Quality"</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709F0-3D84-4D43-B61F-70FBA58434FE}">
  <dimension ref="A1:N391"/>
  <sheetViews>
    <sheetView topLeftCell="A78" workbookViewId="0">
      <selection activeCell="K309" sqref="K309"/>
    </sheetView>
  </sheetViews>
  <sheetFormatPr baseColWidth="10" defaultRowHeight="14.5"/>
  <cols>
    <col min="7" max="7" width="11.1796875" bestFit="1" customWidth="1"/>
    <col min="8" max="8" width="11.1796875" customWidth="1"/>
    <col min="11" max="11" width="4" customWidth="1"/>
    <col min="12" max="12" width="12.08984375" customWidth="1"/>
  </cols>
  <sheetData>
    <row r="1" spans="1:13" ht="25" thickBot="1">
      <c r="A1" s="29" t="s">
        <v>0</v>
      </c>
      <c r="B1" s="29" t="s">
        <v>875</v>
      </c>
      <c r="C1" s="29" t="s">
        <v>876</v>
      </c>
      <c r="D1" s="29" t="s">
        <v>877</v>
      </c>
      <c r="E1" s="29" t="s">
        <v>878</v>
      </c>
      <c r="F1" s="29" t="s">
        <v>879</v>
      </c>
      <c r="G1" s="29" t="s">
        <v>880</v>
      </c>
      <c r="H1" s="30" t="s">
        <v>881</v>
      </c>
      <c r="I1" s="30" t="s">
        <v>882</v>
      </c>
      <c r="J1" s="30" t="s">
        <v>883</v>
      </c>
      <c r="K1" s="31" t="s">
        <v>884</v>
      </c>
      <c r="L1" s="31" t="s">
        <v>7</v>
      </c>
      <c r="M1" s="30" t="s">
        <v>885</v>
      </c>
    </row>
    <row r="2" spans="1:13">
      <c r="A2" s="30" t="s">
        <v>23</v>
      </c>
      <c r="B2" s="30">
        <v>1</v>
      </c>
      <c r="C2" s="30">
        <v>1</v>
      </c>
      <c r="D2" s="30">
        <v>0</v>
      </c>
      <c r="E2" s="30">
        <v>1</v>
      </c>
      <c r="F2" s="30">
        <v>0</v>
      </c>
      <c r="G2" s="30">
        <v>3</v>
      </c>
      <c r="H2" s="30" t="s">
        <v>886</v>
      </c>
      <c r="I2" t="s">
        <v>911</v>
      </c>
      <c r="J2" t="s">
        <v>888</v>
      </c>
      <c r="K2" s="2" t="s">
        <v>887</v>
      </c>
      <c r="L2" s="2" t="s">
        <v>27</v>
      </c>
      <c r="M2" t="s">
        <v>888</v>
      </c>
    </row>
    <row r="3" spans="1:13">
      <c r="A3" s="30" t="s">
        <v>40</v>
      </c>
      <c r="B3" s="30">
        <v>0.5</v>
      </c>
      <c r="C3" s="30">
        <v>0.5</v>
      </c>
      <c r="D3" s="30">
        <v>0.5</v>
      </c>
      <c r="E3" s="30">
        <v>0</v>
      </c>
      <c r="F3" s="30">
        <v>0</v>
      </c>
      <c r="G3" s="30">
        <v>1.5</v>
      </c>
      <c r="H3" s="30" t="s">
        <v>889</v>
      </c>
      <c r="I3" t="s">
        <v>888</v>
      </c>
      <c r="J3" t="s">
        <v>21</v>
      </c>
      <c r="K3" s="2" t="s">
        <v>890</v>
      </c>
      <c r="L3" s="2" t="s">
        <v>43</v>
      </c>
    </row>
    <row r="4" spans="1:13">
      <c r="A4" s="30" t="s">
        <v>49</v>
      </c>
      <c r="B4" s="30">
        <v>1</v>
      </c>
      <c r="C4" s="30">
        <v>0.5</v>
      </c>
      <c r="D4" s="30">
        <v>0</v>
      </c>
      <c r="E4" s="30">
        <v>0</v>
      </c>
      <c r="F4" s="30">
        <v>0</v>
      </c>
      <c r="G4" s="30">
        <v>1.5</v>
      </c>
      <c r="H4" s="30" t="s">
        <v>889</v>
      </c>
      <c r="I4" t="s">
        <v>21</v>
      </c>
      <c r="J4" t="s">
        <v>888</v>
      </c>
      <c r="K4" s="2" t="s">
        <v>890</v>
      </c>
      <c r="L4" s="2" t="s">
        <v>27</v>
      </c>
    </row>
    <row r="5" spans="1:13">
      <c r="A5" s="30" t="s">
        <v>59</v>
      </c>
      <c r="B5" s="30">
        <v>1</v>
      </c>
      <c r="C5" s="30">
        <v>0.5</v>
      </c>
      <c r="D5" s="30">
        <v>0</v>
      </c>
      <c r="E5" s="30">
        <v>1</v>
      </c>
      <c r="F5" s="30">
        <v>1</v>
      </c>
      <c r="G5" s="30">
        <v>3.5</v>
      </c>
      <c r="H5" s="30" t="s">
        <v>891</v>
      </c>
      <c r="I5" t="s">
        <v>912</v>
      </c>
      <c r="J5" t="s">
        <v>888</v>
      </c>
      <c r="K5" s="2" t="s">
        <v>890</v>
      </c>
      <c r="L5" s="2" t="s">
        <v>27</v>
      </c>
    </row>
    <row r="6" spans="1:13">
      <c r="A6" s="30" t="s">
        <v>70</v>
      </c>
      <c r="B6" s="30">
        <v>1</v>
      </c>
      <c r="C6" s="30">
        <v>0.5</v>
      </c>
      <c r="D6" s="30">
        <v>0</v>
      </c>
      <c r="E6" s="30">
        <v>0</v>
      </c>
      <c r="F6" s="30">
        <v>0</v>
      </c>
      <c r="G6" s="30">
        <v>1.5</v>
      </c>
      <c r="H6" s="30" t="s">
        <v>889</v>
      </c>
      <c r="I6" t="s">
        <v>888</v>
      </c>
      <c r="J6" t="s">
        <v>888</v>
      </c>
      <c r="K6" s="2" t="s">
        <v>890</v>
      </c>
      <c r="L6" s="2" t="s">
        <v>27</v>
      </c>
    </row>
    <row r="7" spans="1:13">
      <c r="A7" s="30" t="s">
        <v>78</v>
      </c>
      <c r="B7" s="30">
        <v>1</v>
      </c>
      <c r="C7" s="30">
        <v>1</v>
      </c>
      <c r="D7" s="30">
        <v>0.5</v>
      </c>
      <c r="E7" s="30">
        <v>0.5</v>
      </c>
      <c r="F7" s="30">
        <v>1</v>
      </c>
      <c r="G7" s="30">
        <v>4</v>
      </c>
      <c r="H7" s="30" t="s">
        <v>891</v>
      </c>
      <c r="I7" t="s">
        <v>913</v>
      </c>
      <c r="J7" t="s">
        <v>888</v>
      </c>
      <c r="K7" s="2" t="s">
        <v>890</v>
      </c>
      <c r="L7" s="2" t="s">
        <v>43</v>
      </c>
    </row>
    <row r="8" spans="1:13">
      <c r="A8" s="30" t="s">
        <v>85</v>
      </c>
      <c r="B8" s="30">
        <v>1</v>
      </c>
      <c r="C8" s="30">
        <v>0.5</v>
      </c>
      <c r="D8" s="30">
        <v>0</v>
      </c>
      <c r="E8" s="30">
        <v>0</v>
      </c>
      <c r="F8" s="30">
        <v>0</v>
      </c>
      <c r="G8" s="30">
        <v>1.5</v>
      </c>
      <c r="H8" s="30" t="s">
        <v>889</v>
      </c>
      <c r="I8" t="s">
        <v>21</v>
      </c>
      <c r="J8" t="s">
        <v>888</v>
      </c>
      <c r="K8" s="2" t="s">
        <v>892</v>
      </c>
      <c r="L8" s="2" t="s">
        <v>43</v>
      </c>
    </row>
    <row r="9" spans="1:13">
      <c r="A9" s="30" t="s">
        <v>92</v>
      </c>
      <c r="B9" s="30">
        <v>1</v>
      </c>
      <c r="C9" s="30">
        <v>0.5</v>
      </c>
      <c r="D9" s="30">
        <v>0</v>
      </c>
      <c r="E9" s="30">
        <v>0</v>
      </c>
      <c r="F9" s="30">
        <v>0.5</v>
      </c>
      <c r="G9" s="30">
        <v>2</v>
      </c>
      <c r="H9" s="30" t="s">
        <v>889</v>
      </c>
      <c r="I9" t="s">
        <v>914</v>
      </c>
      <c r="J9" t="s">
        <v>888</v>
      </c>
      <c r="K9" s="2" t="s">
        <v>890</v>
      </c>
      <c r="L9" s="2" t="s">
        <v>43</v>
      </c>
    </row>
    <row r="10" spans="1:13">
      <c r="A10" s="30" t="s">
        <v>99</v>
      </c>
      <c r="B10" s="30">
        <v>1</v>
      </c>
      <c r="C10" s="30">
        <v>0.5</v>
      </c>
      <c r="D10" s="30">
        <v>0</v>
      </c>
      <c r="E10" s="30">
        <v>0</v>
      </c>
      <c r="F10" s="30">
        <v>0</v>
      </c>
      <c r="G10" s="30">
        <v>1.5</v>
      </c>
      <c r="H10" s="30" t="s">
        <v>889</v>
      </c>
      <c r="I10" t="s">
        <v>888</v>
      </c>
      <c r="J10" t="s">
        <v>888</v>
      </c>
      <c r="K10" s="2" t="s">
        <v>892</v>
      </c>
      <c r="L10" s="2" t="s">
        <v>27</v>
      </c>
    </row>
    <row r="11" spans="1:13">
      <c r="A11" s="30" t="s">
        <v>98</v>
      </c>
      <c r="B11" s="30">
        <v>0</v>
      </c>
      <c r="C11" s="30">
        <v>0.5</v>
      </c>
      <c r="D11" s="30">
        <v>0</v>
      </c>
      <c r="E11" s="30">
        <v>0</v>
      </c>
      <c r="F11" s="30">
        <v>0.5</v>
      </c>
      <c r="G11" s="30">
        <v>1</v>
      </c>
      <c r="H11" s="30" t="s">
        <v>889</v>
      </c>
      <c r="I11" t="s">
        <v>21</v>
      </c>
      <c r="J11" t="s">
        <v>888</v>
      </c>
      <c r="K11" s="2" t="s">
        <v>890</v>
      </c>
      <c r="L11" s="2" t="s">
        <v>27</v>
      </c>
    </row>
    <row r="12" spans="1:13">
      <c r="A12" s="30" t="s">
        <v>107</v>
      </c>
      <c r="B12" s="30">
        <v>1</v>
      </c>
      <c r="C12" s="30">
        <v>0.5</v>
      </c>
      <c r="D12" s="30">
        <v>0</v>
      </c>
      <c r="E12" s="30">
        <v>0</v>
      </c>
      <c r="F12" s="30">
        <v>1</v>
      </c>
      <c r="G12" s="30">
        <v>2.5</v>
      </c>
      <c r="H12" s="30" t="s">
        <v>886</v>
      </c>
      <c r="I12" t="s">
        <v>21</v>
      </c>
      <c r="J12" t="s">
        <v>888</v>
      </c>
      <c r="K12" s="2" t="s">
        <v>887</v>
      </c>
      <c r="L12" s="2" t="s">
        <v>27</v>
      </c>
    </row>
    <row r="13" spans="1:13">
      <c r="A13" s="30" t="s">
        <v>116</v>
      </c>
      <c r="B13" s="30">
        <v>1</v>
      </c>
      <c r="C13" s="30">
        <v>0.5</v>
      </c>
      <c r="D13" s="30">
        <v>0.5</v>
      </c>
      <c r="E13" s="30">
        <v>0</v>
      </c>
      <c r="F13" s="30">
        <v>0</v>
      </c>
      <c r="G13" s="30">
        <v>2</v>
      </c>
      <c r="H13" s="30" t="s">
        <v>889</v>
      </c>
      <c r="I13" t="s">
        <v>21</v>
      </c>
      <c r="J13" t="s">
        <v>888</v>
      </c>
      <c r="K13" s="2" t="s">
        <v>890</v>
      </c>
      <c r="L13" s="2" t="s">
        <v>43</v>
      </c>
    </row>
    <row r="14" spans="1:13">
      <c r="A14" s="30" t="s">
        <v>133</v>
      </c>
      <c r="B14" s="30">
        <v>0</v>
      </c>
      <c r="C14" s="30">
        <v>0</v>
      </c>
      <c r="D14" s="30">
        <v>0</v>
      </c>
      <c r="E14" s="30">
        <v>0</v>
      </c>
      <c r="F14" s="30">
        <v>0.5</v>
      </c>
      <c r="G14" s="30">
        <v>0.5</v>
      </c>
      <c r="H14" s="30" t="s">
        <v>889</v>
      </c>
      <c r="I14" t="s">
        <v>915</v>
      </c>
      <c r="J14" t="s">
        <v>888</v>
      </c>
      <c r="K14" s="2" t="s">
        <v>890</v>
      </c>
      <c r="L14" s="2" t="s">
        <v>43</v>
      </c>
    </row>
    <row r="15" spans="1:13">
      <c r="A15" s="30" t="s">
        <v>145</v>
      </c>
      <c r="B15" s="30">
        <v>0.5</v>
      </c>
      <c r="C15" s="30">
        <v>0.5</v>
      </c>
      <c r="D15" s="30">
        <v>0</v>
      </c>
      <c r="E15" s="30">
        <v>0.5</v>
      </c>
      <c r="F15" s="30">
        <v>0.5</v>
      </c>
      <c r="G15" s="30">
        <v>2</v>
      </c>
      <c r="H15" s="30" t="s">
        <v>889</v>
      </c>
      <c r="I15" t="s">
        <v>21</v>
      </c>
      <c r="J15" t="s">
        <v>888</v>
      </c>
      <c r="K15" s="2" t="s">
        <v>893</v>
      </c>
      <c r="L15" s="2" t="s">
        <v>43</v>
      </c>
    </row>
    <row r="16" spans="1:13">
      <c r="A16" s="30" t="s">
        <v>122</v>
      </c>
      <c r="B16" s="30">
        <v>0.5</v>
      </c>
      <c r="C16" s="30">
        <v>1</v>
      </c>
      <c r="D16" s="30">
        <v>0</v>
      </c>
      <c r="E16" s="30">
        <v>0</v>
      </c>
      <c r="F16" s="30">
        <v>1</v>
      </c>
      <c r="G16" s="30">
        <v>2.5</v>
      </c>
      <c r="H16" s="30" t="s">
        <v>886</v>
      </c>
      <c r="I16" t="s">
        <v>21</v>
      </c>
      <c r="J16" t="s">
        <v>888</v>
      </c>
      <c r="K16" s="2" t="s">
        <v>893</v>
      </c>
      <c r="L16" s="2" t="s">
        <v>43</v>
      </c>
    </row>
    <row r="17" spans="1:12">
      <c r="A17" s="30" t="s">
        <v>132</v>
      </c>
      <c r="B17" s="30">
        <v>0.5</v>
      </c>
      <c r="C17" s="30">
        <v>1</v>
      </c>
      <c r="D17" s="30">
        <v>1</v>
      </c>
      <c r="E17" s="30">
        <v>1</v>
      </c>
      <c r="F17" s="30">
        <v>1</v>
      </c>
      <c r="G17" s="30">
        <v>4.5</v>
      </c>
      <c r="H17" s="30" t="s">
        <v>891</v>
      </c>
      <c r="I17" t="s">
        <v>21</v>
      </c>
      <c r="J17" t="s">
        <v>888</v>
      </c>
      <c r="K17" s="2" t="s">
        <v>893</v>
      </c>
      <c r="L17" s="2" t="s">
        <v>43</v>
      </c>
    </row>
    <row r="18" spans="1:12">
      <c r="A18" s="30" t="s">
        <v>172</v>
      </c>
      <c r="B18" s="30">
        <v>1</v>
      </c>
      <c r="C18" s="30">
        <v>1</v>
      </c>
      <c r="D18" s="30">
        <v>0</v>
      </c>
      <c r="E18" s="30">
        <v>1</v>
      </c>
      <c r="F18" s="30">
        <v>0</v>
      </c>
      <c r="G18" s="30">
        <v>3</v>
      </c>
      <c r="H18" s="30" t="s">
        <v>886</v>
      </c>
      <c r="I18" t="s">
        <v>888</v>
      </c>
      <c r="J18" t="s">
        <v>888</v>
      </c>
      <c r="K18" s="2" t="s">
        <v>893</v>
      </c>
      <c r="L18" s="2" t="s">
        <v>43</v>
      </c>
    </row>
    <row r="19" spans="1:12">
      <c r="A19" s="30" t="s">
        <v>181</v>
      </c>
      <c r="B19" s="30">
        <v>1</v>
      </c>
      <c r="C19" s="30">
        <v>1</v>
      </c>
      <c r="D19" s="30">
        <v>0</v>
      </c>
      <c r="E19" s="30">
        <v>1</v>
      </c>
      <c r="F19" s="30">
        <v>0</v>
      </c>
      <c r="G19" s="30">
        <v>3</v>
      </c>
      <c r="H19" s="30" t="s">
        <v>886</v>
      </c>
      <c r="I19" t="s">
        <v>888</v>
      </c>
      <c r="J19" t="s">
        <v>21</v>
      </c>
      <c r="K19" s="2" t="s">
        <v>893</v>
      </c>
      <c r="L19" s="2" t="s">
        <v>43</v>
      </c>
    </row>
    <row r="20" spans="1:12">
      <c r="A20" s="30" t="s">
        <v>144</v>
      </c>
      <c r="B20" s="30">
        <v>1</v>
      </c>
      <c r="C20" s="30">
        <v>1</v>
      </c>
      <c r="D20" s="30">
        <v>0</v>
      </c>
      <c r="E20" s="30">
        <v>1</v>
      </c>
      <c r="F20" s="30">
        <v>0</v>
      </c>
      <c r="G20" s="30">
        <v>3</v>
      </c>
      <c r="H20" s="30" t="s">
        <v>886</v>
      </c>
      <c r="I20" t="s">
        <v>21</v>
      </c>
      <c r="J20" t="s">
        <v>888</v>
      </c>
      <c r="K20" s="2" t="s">
        <v>893</v>
      </c>
      <c r="L20" s="2" t="s">
        <v>43</v>
      </c>
    </row>
    <row r="21" spans="1:12">
      <c r="A21" s="30" t="s">
        <v>189</v>
      </c>
      <c r="B21" s="30">
        <v>1</v>
      </c>
      <c r="C21" s="30">
        <v>0.5</v>
      </c>
      <c r="D21" s="30">
        <v>1</v>
      </c>
      <c r="E21" s="30">
        <v>1</v>
      </c>
      <c r="F21" s="30">
        <v>1</v>
      </c>
      <c r="G21" s="30">
        <v>4.5</v>
      </c>
      <c r="H21" s="30" t="s">
        <v>891</v>
      </c>
      <c r="I21" t="s">
        <v>21</v>
      </c>
      <c r="J21" t="s">
        <v>21</v>
      </c>
      <c r="K21" s="2" t="s">
        <v>893</v>
      </c>
      <c r="L21" s="2" t="s">
        <v>27</v>
      </c>
    </row>
    <row r="22" spans="1:12">
      <c r="A22" s="30" t="s">
        <v>153</v>
      </c>
      <c r="B22" s="30">
        <v>1</v>
      </c>
      <c r="C22" s="30">
        <v>0.5</v>
      </c>
      <c r="D22" s="30">
        <v>0</v>
      </c>
      <c r="E22" s="30">
        <v>1</v>
      </c>
      <c r="F22" s="30">
        <v>0</v>
      </c>
      <c r="G22" s="30">
        <v>2.5</v>
      </c>
      <c r="H22" s="30" t="s">
        <v>886</v>
      </c>
      <c r="I22" t="s">
        <v>21</v>
      </c>
      <c r="J22" t="s">
        <v>888</v>
      </c>
      <c r="K22" s="2" t="s">
        <v>890</v>
      </c>
      <c r="L22" s="2" t="s">
        <v>43</v>
      </c>
    </row>
    <row r="23" spans="1:12">
      <c r="A23" s="30" t="s">
        <v>162</v>
      </c>
      <c r="B23" s="30">
        <v>0.5</v>
      </c>
      <c r="C23" s="30">
        <v>0.5</v>
      </c>
      <c r="D23" s="30">
        <v>0</v>
      </c>
      <c r="E23" s="30">
        <v>0</v>
      </c>
      <c r="F23" s="30">
        <v>0</v>
      </c>
      <c r="G23" s="30">
        <v>1</v>
      </c>
      <c r="H23" s="30" t="s">
        <v>889</v>
      </c>
      <c r="I23" t="s">
        <v>888</v>
      </c>
      <c r="J23" t="s">
        <v>888</v>
      </c>
      <c r="K23" s="2" t="s">
        <v>890</v>
      </c>
      <c r="L23" s="2" t="s">
        <v>43</v>
      </c>
    </row>
    <row r="24" spans="1:12">
      <c r="A24" s="30" t="s">
        <v>171</v>
      </c>
      <c r="B24" s="30">
        <v>0.5</v>
      </c>
      <c r="C24" s="30">
        <v>0.5</v>
      </c>
      <c r="D24" s="30">
        <v>0</v>
      </c>
      <c r="E24" s="30">
        <v>1</v>
      </c>
      <c r="F24" s="30">
        <v>0.5</v>
      </c>
      <c r="G24" s="30">
        <v>2.5</v>
      </c>
      <c r="H24" s="30" t="s">
        <v>886</v>
      </c>
      <c r="I24" t="s">
        <v>418</v>
      </c>
      <c r="J24" t="s">
        <v>888</v>
      </c>
      <c r="K24" s="2" t="s">
        <v>893</v>
      </c>
      <c r="L24" s="2" t="s">
        <v>43</v>
      </c>
    </row>
    <row r="25" spans="1:12">
      <c r="A25" s="30" t="s">
        <v>180</v>
      </c>
      <c r="B25" s="30">
        <v>1</v>
      </c>
      <c r="C25" s="30">
        <v>0.5</v>
      </c>
      <c r="D25" s="30">
        <v>0</v>
      </c>
      <c r="E25" s="30">
        <v>0.5</v>
      </c>
      <c r="F25" s="30">
        <v>0.5</v>
      </c>
      <c r="G25" s="30">
        <v>2.5</v>
      </c>
      <c r="H25" s="30" t="s">
        <v>886</v>
      </c>
      <c r="I25" t="s">
        <v>916</v>
      </c>
      <c r="J25" t="s">
        <v>888</v>
      </c>
      <c r="K25" s="2" t="s">
        <v>890</v>
      </c>
      <c r="L25" s="2" t="s">
        <v>27</v>
      </c>
    </row>
    <row r="26" spans="1:12">
      <c r="A26" s="30" t="s">
        <v>185</v>
      </c>
      <c r="B26" s="30">
        <v>1</v>
      </c>
      <c r="C26" s="30">
        <v>1</v>
      </c>
      <c r="D26" s="30">
        <v>0</v>
      </c>
      <c r="E26" s="30">
        <v>0</v>
      </c>
      <c r="F26" s="30">
        <v>0</v>
      </c>
      <c r="G26" s="30">
        <v>2</v>
      </c>
      <c r="H26" s="30" t="s">
        <v>889</v>
      </c>
      <c r="I26" t="s">
        <v>21</v>
      </c>
      <c r="J26" t="s">
        <v>838</v>
      </c>
      <c r="K26" s="2" t="s">
        <v>890</v>
      </c>
      <c r="L26" s="2" t="s">
        <v>27</v>
      </c>
    </row>
    <row r="27" spans="1:12">
      <c r="A27" s="30" t="s">
        <v>188</v>
      </c>
      <c r="B27" s="30">
        <v>1</v>
      </c>
      <c r="C27" s="30">
        <v>0.5</v>
      </c>
      <c r="D27" s="30">
        <v>0</v>
      </c>
      <c r="E27" s="30">
        <v>0</v>
      </c>
      <c r="F27" s="30">
        <v>0</v>
      </c>
      <c r="G27" s="30">
        <v>1.5</v>
      </c>
      <c r="H27" s="30" t="s">
        <v>889</v>
      </c>
      <c r="I27" t="s">
        <v>917</v>
      </c>
      <c r="J27" t="s">
        <v>888</v>
      </c>
      <c r="K27" s="2" t="s">
        <v>890</v>
      </c>
      <c r="L27" s="2" t="s">
        <v>27</v>
      </c>
    </row>
    <row r="28" spans="1:12">
      <c r="A28" s="30" t="s">
        <v>196</v>
      </c>
      <c r="B28" s="30">
        <v>1</v>
      </c>
      <c r="C28" s="30">
        <v>0.5</v>
      </c>
      <c r="D28" s="30">
        <v>0</v>
      </c>
      <c r="E28" s="30">
        <v>0</v>
      </c>
      <c r="F28" s="30">
        <v>0</v>
      </c>
      <c r="G28" s="30">
        <v>1.5</v>
      </c>
      <c r="H28" s="30" t="s">
        <v>889</v>
      </c>
      <c r="I28" t="s">
        <v>21</v>
      </c>
      <c r="J28" t="s">
        <v>888</v>
      </c>
      <c r="K28" s="2" t="s">
        <v>890</v>
      </c>
      <c r="L28" s="2" t="s">
        <v>27</v>
      </c>
    </row>
    <row r="29" spans="1:12">
      <c r="A29" s="30" t="s">
        <v>201</v>
      </c>
      <c r="B29" s="30">
        <v>1</v>
      </c>
      <c r="C29" s="30">
        <v>0.5</v>
      </c>
      <c r="D29" s="30">
        <v>0</v>
      </c>
      <c r="E29" s="30">
        <v>0</v>
      </c>
      <c r="F29" s="30">
        <v>1</v>
      </c>
      <c r="G29" s="30">
        <v>2.5</v>
      </c>
      <c r="H29" s="30" t="s">
        <v>886</v>
      </c>
      <c r="I29" t="s">
        <v>21</v>
      </c>
      <c r="J29" t="s">
        <v>888</v>
      </c>
      <c r="K29" s="2" t="s">
        <v>890</v>
      </c>
      <c r="L29" s="2" t="s">
        <v>43</v>
      </c>
    </row>
    <row r="30" spans="1:12">
      <c r="A30" s="30" t="s">
        <v>246</v>
      </c>
      <c r="B30" s="30">
        <v>1</v>
      </c>
      <c r="C30" s="30">
        <v>0.5</v>
      </c>
      <c r="D30" s="30">
        <v>0</v>
      </c>
      <c r="E30" s="30">
        <v>0</v>
      </c>
      <c r="F30" s="30">
        <v>0.5</v>
      </c>
      <c r="G30" s="30">
        <v>2</v>
      </c>
      <c r="H30" s="30" t="s">
        <v>889</v>
      </c>
      <c r="I30" t="s">
        <v>21</v>
      </c>
      <c r="J30" t="s">
        <v>888</v>
      </c>
      <c r="K30" s="2" t="s">
        <v>890</v>
      </c>
      <c r="L30" s="2" t="s">
        <v>43</v>
      </c>
    </row>
    <row r="31" spans="1:12">
      <c r="A31" s="30" t="s">
        <v>208</v>
      </c>
      <c r="B31" s="30">
        <v>1</v>
      </c>
      <c r="C31" s="30">
        <v>0</v>
      </c>
      <c r="D31" s="30">
        <v>0</v>
      </c>
      <c r="E31" s="30">
        <v>0</v>
      </c>
      <c r="F31" s="30">
        <v>1</v>
      </c>
      <c r="G31" s="30">
        <v>2</v>
      </c>
      <c r="H31" s="30" t="s">
        <v>889</v>
      </c>
      <c r="I31" t="s">
        <v>21</v>
      </c>
      <c r="J31" t="s">
        <v>888</v>
      </c>
      <c r="K31" s="2" t="s">
        <v>892</v>
      </c>
      <c r="L31" s="2" t="s">
        <v>27</v>
      </c>
    </row>
    <row r="32" spans="1:12">
      <c r="A32" s="30" t="s">
        <v>215</v>
      </c>
      <c r="B32" s="30">
        <v>0</v>
      </c>
      <c r="C32" s="30">
        <v>0.5</v>
      </c>
      <c r="D32" s="30">
        <v>0</v>
      </c>
      <c r="E32" s="30">
        <v>0</v>
      </c>
      <c r="F32" s="30">
        <v>0</v>
      </c>
      <c r="G32" s="30">
        <v>0.5</v>
      </c>
      <c r="H32" s="30" t="s">
        <v>889</v>
      </c>
      <c r="I32" t="s">
        <v>888</v>
      </c>
      <c r="J32" t="s">
        <v>888</v>
      </c>
      <c r="K32" s="2" t="s">
        <v>890</v>
      </c>
      <c r="L32" s="2" t="s">
        <v>43</v>
      </c>
    </row>
    <row r="33" spans="1:12">
      <c r="A33" s="30" t="s">
        <v>220</v>
      </c>
      <c r="B33" s="30">
        <v>1</v>
      </c>
      <c r="C33" s="30">
        <v>0</v>
      </c>
      <c r="D33" s="30">
        <v>1</v>
      </c>
      <c r="E33" s="30">
        <v>0</v>
      </c>
      <c r="F33" s="30">
        <v>1</v>
      </c>
      <c r="G33" s="30">
        <v>3</v>
      </c>
      <c r="H33" s="30" t="s">
        <v>886</v>
      </c>
      <c r="I33" t="s">
        <v>21</v>
      </c>
      <c r="J33" t="s">
        <v>21</v>
      </c>
      <c r="K33" s="2" t="s">
        <v>893</v>
      </c>
      <c r="L33" s="2" t="s">
        <v>43</v>
      </c>
    </row>
    <row r="34" spans="1:12">
      <c r="A34" s="30" t="s">
        <v>228</v>
      </c>
      <c r="B34" s="30">
        <v>0.5</v>
      </c>
      <c r="C34" s="30">
        <v>0.5</v>
      </c>
      <c r="D34" s="30">
        <v>0</v>
      </c>
      <c r="E34" s="30">
        <v>0</v>
      </c>
      <c r="F34" s="30">
        <v>0</v>
      </c>
      <c r="G34" s="30">
        <v>1</v>
      </c>
      <c r="H34" s="30" t="s">
        <v>889</v>
      </c>
      <c r="I34" t="s">
        <v>888</v>
      </c>
      <c r="J34" t="s">
        <v>888</v>
      </c>
      <c r="K34" s="2" t="s">
        <v>892</v>
      </c>
      <c r="L34" s="2" t="s">
        <v>43</v>
      </c>
    </row>
    <row r="35" spans="1:12">
      <c r="A35" s="30" t="s">
        <v>233</v>
      </c>
      <c r="B35" s="30">
        <v>1</v>
      </c>
      <c r="C35" s="30">
        <v>0.5</v>
      </c>
      <c r="D35" s="30">
        <v>0</v>
      </c>
      <c r="E35" s="30">
        <v>0.5</v>
      </c>
      <c r="F35" s="30">
        <v>0.5</v>
      </c>
      <c r="G35" s="30">
        <v>2.5</v>
      </c>
      <c r="H35" s="30" t="s">
        <v>886</v>
      </c>
      <c r="I35" t="s">
        <v>21</v>
      </c>
      <c r="J35" t="s">
        <v>888</v>
      </c>
      <c r="K35" s="2" t="s">
        <v>890</v>
      </c>
      <c r="L35" s="2" t="s">
        <v>27</v>
      </c>
    </row>
    <row r="36" spans="1:12">
      <c r="A36" s="30" t="s">
        <v>289</v>
      </c>
      <c r="B36" s="30">
        <v>1</v>
      </c>
      <c r="C36" s="30">
        <v>0.5</v>
      </c>
      <c r="D36" s="30">
        <v>0</v>
      </c>
      <c r="E36" s="30">
        <v>0</v>
      </c>
      <c r="F36" s="30">
        <v>0</v>
      </c>
      <c r="G36" s="30">
        <v>1.5</v>
      </c>
      <c r="H36" s="30" t="s">
        <v>889</v>
      </c>
      <c r="I36" t="s">
        <v>888</v>
      </c>
      <c r="J36" t="s">
        <v>888</v>
      </c>
      <c r="K36" s="2" t="s">
        <v>890</v>
      </c>
      <c r="L36" s="2" t="s">
        <v>43</v>
      </c>
    </row>
    <row r="37" spans="1:12">
      <c r="A37" s="30" t="s">
        <v>297</v>
      </c>
      <c r="B37" s="30">
        <v>1</v>
      </c>
      <c r="C37" s="30">
        <v>0.5</v>
      </c>
      <c r="D37" s="30">
        <v>1</v>
      </c>
      <c r="E37" s="30">
        <v>1</v>
      </c>
      <c r="F37" s="30">
        <v>1</v>
      </c>
      <c r="G37" s="30">
        <v>4.5</v>
      </c>
      <c r="H37" s="30" t="s">
        <v>891</v>
      </c>
      <c r="I37" t="s">
        <v>21</v>
      </c>
      <c r="J37" t="s">
        <v>888</v>
      </c>
      <c r="K37" s="2" t="s">
        <v>890</v>
      </c>
      <c r="L37" s="2" t="s">
        <v>43</v>
      </c>
    </row>
    <row r="38" spans="1:12">
      <c r="A38" s="30" t="s">
        <v>239</v>
      </c>
      <c r="B38" s="30">
        <v>1</v>
      </c>
      <c r="C38" s="30">
        <v>0.5</v>
      </c>
      <c r="D38" s="30">
        <v>0</v>
      </c>
      <c r="E38" s="30">
        <v>0</v>
      </c>
      <c r="F38" s="30">
        <v>1</v>
      </c>
      <c r="G38" s="30">
        <v>2.5</v>
      </c>
      <c r="H38" s="30" t="s">
        <v>886</v>
      </c>
      <c r="I38" t="s">
        <v>21</v>
      </c>
      <c r="J38" t="s">
        <v>888</v>
      </c>
      <c r="K38" s="2" t="s">
        <v>890</v>
      </c>
      <c r="L38" s="2" t="s">
        <v>27</v>
      </c>
    </row>
    <row r="39" spans="1:12">
      <c r="A39" s="30" t="s">
        <v>245</v>
      </c>
      <c r="B39" s="30">
        <v>1</v>
      </c>
      <c r="C39" s="30">
        <v>1</v>
      </c>
      <c r="D39" s="30">
        <v>0</v>
      </c>
      <c r="E39" s="30">
        <v>0</v>
      </c>
      <c r="F39" s="30">
        <v>1</v>
      </c>
      <c r="G39" s="30">
        <v>3</v>
      </c>
      <c r="H39" s="30" t="s">
        <v>886</v>
      </c>
      <c r="I39" t="s">
        <v>21</v>
      </c>
      <c r="J39" t="s">
        <v>888</v>
      </c>
      <c r="K39" s="2" t="s">
        <v>893</v>
      </c>
      <c r="L39" s="2" t="s">
        <v>43</v>
      </c>
    </row>
    <row r="40" spans="1:12">
      <c r="A40" s="30" t="s">
        <v>252</v>
      </c>
      <c r="B40" s="30">
        <v>0.5</v>
      </c>
      <c r="C40" s="30">
        <v>0.5</v>
      </c>
      <c r="D40" s="30">
        <v>0</v>
      </c>
      <c r="E40" s="30">
        <v>0</v>
      </c>
      <c r="F40" s="30">
        <v>1</v>
      </c>
      <c r="G40" s="30">
        <v>2</v>
      </c>
      <c r="H40" s="30" t="s">
        <v>889</v>
      </c>
      <c r="I40" t="s">
        <v>21</v>
      </c>
      <c r="J40" t="s">
        <v>888</v>
      </c>
      <c r="K40" s="2" t="s">
        <v>890</v>
      </c>
      <c r="L40" s="2" t="s">
        <v>27</v>
      </c>
    </row>
    <row r="41" spans="1:12">
      <c r="A41" s="30" t="s">
        <v>258</v>
      </c>
      <c r="B41" s="30">
        <v>0.5</v>
      </c>
      <c r="C41" s="30">
        <v>1</v>
      </c>
      <c r="D41" s="30">
        <v>0</v>
      </c>
      <c r="E41" s="30">
        <v>0</v>
      </c>
      <c r="F41" s="30">
        <v>1</v>
      </c>
      <c r="G41" s="30">
        <v>2.5</v>
      </c>
      <c r="H41" s="30" t="s">
        <v>886</v>
      </c>
      <c r="I41" t="s">
        <v>918</v>
      </c>
      <c r="J41" t="s">
        <v>888</v>
      </c>
      <c r="K41" s="2" t="s">
        <v>893</v>
      </c>
      <c r="L41" s="2" t="s">
        <v>43</v>
      </c>
    </row>
    <row r="42" spans="1:12">
      <c r="A42" s="30" t="s">
        <v>264</v>
      </c>
      <c r="B42" s="30">
        <v>1</v>
      </c>
      <c r="C42" s="30">
        <v>0</v>
      </c>
      <c r="D42" s="30">
        <v>0</v>
      </c>
      <c r="E42" s="30">
        <v>0</v>
      </c>
      <c r="F42" s="30">
        <v>0</v>
      </c>
      <c r="G42" s="30">
        <v>1</v>
      </c>
      <c r="H42" s="30" t="s">
        <v>889</v>
      </c>
      <c r="I42" t="s">
        <v>21</v>
      </c>
      <c r="J42" t="s">
        <v>888</v>
      </c>
      <c r="K42" s="2" t="s">
        <v>893</v>
      </c>
      <c r="L42" s="2" t="s">
        <v>43</v>
      </c>
    </row>
    <row r="43" spans="1:12">
      <c r="A43" s="30" t="s">
        <v>273</v>
      </c>
      <c r="B43" s="30">
        <v>1</v>
      </c>
      <c r="C43" s="30">
        <v>1</v>
      </c>
      <c r="D43" s="30">
        <v>0</v>
      </c>
      <c r="E43" s="30">
        <v>0</v>
      </c>
      <c r="F43" s="30">
        <v>0</v>
      </c>
      <c r="G43" s="30">
        <v>2</v>
      </c>
      <c r="H43" s="30" t="s">
        <v>889</v>
      </c>
      <c r="I43" t="s">
        <v>888</v>
      </c>
      <c r="J43" t="s">
        <v>888</v>
      </c>
      <c r="K43" s="2" t="s">
        <v>890</v>
      </c>
      <c r="L43" s="2" t="s">
        <v>27</v>
      </c>
    </row>
    <row r="44" spans="1:12">
      <c r="A44" s="30" t="s">
        <v>280</v>
      </c>
      <c r="B44" s="30">
        <v>1</v>
      </c>
      <c r="C44" s="30">
        <v>0.5</v>
      </c>
      <c r="D44" s="30">
        <v>0</v>
      </c>
      <c r="E44" s="30">
        <v>1</v>
      </c>
      <c r="F44" s="30">
        <v>1</v>
      </c>
      <c r="G44" s="30">
        <v>3.5</v>
      </c>
      <c r="H44" s="30" t="s">
        <v>891</v>
      </c>
      <c r="I44" t="s">
        <v>21</v>
      </c>
      <c r="J44" t="s">
        <v>888</v>
      </c>
      <c r="K44" s="2" t="s">
        <v>894</v>
      </c>
      <c r="L44" s="2" t="s">
        <v>27</v>
      </c>
    </row>
    <row r="45" spans="1:12">
      <c r="A45" s="30" t="s">
        <v>348</v>
      </c>
      <c r="B45" s="30">
        <v>0.5</v>
      </c>
      <c r="C45" s="30">
        <v>0.5</v>
      </c>
      <c r="D45" s="30">
        <v>0</v>
      </c>
      <c r="E45" s="30">
        <v>0</v>
      </c>
      <c r="F45" s="30">
        <v>0</v>
      </c>
      <c r="G45" s="30">
        <v>1</v>
      </c>
      <c r="H45" s="30" t="s">
        <v>889</v>
      </c>
      <c r="I45" t="s">
        <v>888</v>
      </c>
      <c r="J45" t="s">
        <v>888</v>
      </c>
      <c r="K45" s="2" t="s">
        <v>894</v>
      </c>
      <c r="L45" s="2" t="s">
        <v>43</v>
      </c>
    </row>
    <row r="46" spans="1:12">
      <c r="A46" s="30" t="s">
        <v>288</v>
      </c>
      <c r="B46" s="30">
        <v>0.5</v>
      </c>
      <c r="C46" s="30">
        <v>0.5</v>
      </c>
      <c r="D46" s="30">
        <v>0</v>
      </c>
      <c r="E46" s="30">
        <v>0</v>
      </c>
      <c r="F46" s="30">
        <v>0</v>
      </c>
      <c r="G46" s="30">
        <v>1</v>
      </c>
      <c r="H46" s="30" t="s">
        <v>889</v>
      </c>
      <c r="I46" t="s">
        <v>888</v>
      </c>
      <c r="J46" t="s">
        <v>888</v>
      </c>
      <c r="K46" s="2" t="s">
        <v>893</v>
      </c>
      <c r="L46" s="2" t="s">
        <v>43</v>
      </c>
    </row>
    <row r="47" spans="1:12">
      <c r="A47" s="30" t="s">
        <v>358</v>
      </c>
      <c r="B47" s="30">
        <v>1</v>
      </c>
      <c r="C47" s="30">
        <v>0.5</v>
      </c>
      <c r="D47" s="30">
        <v>0</v>
      </c>
      <c r="E47" s="30">
        <v>0</v>
      </c>
      <c r="F47" s="30">
        <v>1</v>
      </c>
      <c r="G47" s="30">
        <v>2.5</v>
      </c>
      <c r="H47" s="30" t="s">
        <v>886</v>
      </c>
      <c r="I47" t="s">
        <v>21</v>
      </c>
      <c r="J47" t="s">
        <v>888</v>
      </c>
      <c r="K47" s="2" t="s">
        <v>893</v>
      </c>
      <c r="L47" s="2" t="s">
        <v>27</v>
      </c>
    </row>
    <row r="48" spans="1:12">
      <c r="A48" s="30" t="s">
        <v>296</v>
      </c>
      <c r="B48" s="30">
        <v>0.5</v>
      </c>
      <c r="C48" s="30">
        <v>0.5</v>
      </c>
      <c r="D48" s="30">
        <v>0</v>
      </c>
      <c r="E48" s="30">
        <v>0</v>
      </c>
      <c r="F48" s="30">
        <v>0</v>
      </c>
      <c r="G48" s="30">
        <v>1</v>
      </c>
      <c r="H48" s="30" t="s">
        <v>889</v>
      </c>
      <c r="I48" t="s">
        <v>888</v>
      </c>
      <c r="J48" t="s">
        <v>888</v>
      </c>
      <c r="K48" s="2" t="s">
        <v>893</v>
      </c>
      <c r="L48" s="2" t="s">
        <v>27</v>
      </c>
    </row>
    <row r="49" spans="1:12">
      <c r="A49" s="30" t="s">
        <v>305</v>
      </c>
      <c r="B49" s="30">
        <v>1</v>
      </c>
      <c r="C49" s="30">
        <v>1</v>
      </c>
      <c r="D49" s="30">
        <v>0</v>
      </c>
      <c r="E49" s="30">
        <v>0</v>
      </c>
      <c r="F49" s="30">
        <v>0</v>
      </c>
      <c r="G49" s="30">
        <v>2</v>
      </c>
      <c r="H49" s="30" t="s">
        <v>889</v>
      </c>
      <c r="I49" t="s">
        <v>888</v>
      </c>
      <c r="J49" t="s">
        <v>888</v>
      </c>
      <c r="K49" s="2" t="s">
        <v>895</v>
      </c>
      <c r="L49" s="2" t="s">
        <v>43</v>
      </c>
    </row>
    <row r="50" spans="1:12">
      <c r="A50" s="30" t="s">
        <v>311</v>
      </c>
      <c r="B50" s="30">
        <v>0.5</v>
      </c>
      <c r="C50" s="30">
        <v>0.5</v>
      </c>
      <c r="D50" s="30">
        <v>0</v>
      </c>
      <c r="E50" s="30">
        <v>0</v>
      </c>
      <c r="F50" s="30">
        <v>0.5</v>
      </c>
      <c r="G50" s="30">
        <v>1.5</v>
      </c>
      <c r="H50" s="30" t="s">
        <v>889</v>
      </c>
      <c r="I50" t="s">
        <v>21</v>
      </c>
      <c r="J50" t="s">
        <v>888</v>
      </c>
      <c r="K50" s="2" t="s">
        <v>893</v>
      </c>
      <c r="L50" s="2" t="s">
        <v>43</v>
      </c>
    </row>
    <row r="51" spans="1:12">
      <c r="A51" s="30" t="s">
        <v>319</v>
      </c>
      <c r="B51" s="30">
        <v>1</v>
      </c>
      <c r="C51" s="30">
        <v>0.5</v>
      </c>
      <c r="D51" s="30">
        <v>0</v>
      </c>
      <c r="E51" s="30">
        <v>0</v>
      </c>
      <c r="F51" s="30">
        <v>0.5</v>
      </c>
      <c r="G51" s="30">
        <v>2</v>
      </c>
      <c r="H51" s="30" t="s">
        <v>889</v>
      </c>
      <c r="I51" t="s">
        <v>21</v>
      </c>
      <c r="J51" t="s">
        <v>838</v>
      </c>
      <c r="K51" s="2" t="s">
        <v>893</v>
      </c>
      <c r="L51" s="2" t="s">
        <v>43</v>
      </c>
    </row>
    <row r="52" spans="1:12">
      <c r="A52" s="30" t="s">
        <v>325</v>
      </c>
      <c r="B52" s="30">
        <v>0.5</v>
      </c>
      <c r="C52" s="30">
        <v>0.5</v>
      </c>
      <c r="D52" s="30">
        <v>0</v>
      </c>
      <c r="E52" s="30">
        <v>0</v>
      </c>
      <c r="F52" s="30">
        <v>0</v>
      </c>
      <c r="G52" s="30">
        <v>1</v>
      </c>
      <c r="H52" s="30" t="s">
        <v>889</v>
      </c>
      <c r="I52" t="s">
        <v>918</v>
      </c>
      <c r="J52" t="s">
        <v>888</v>
      </c>
      <c r="K52" s="2" t="s">
        <v>890</v>
      </c>
      <c r="L52" s="2" t="s">
        <v>43</v>
      </c>
    </row>
    <row r="53" spans="1:12">
      <c r="A53" s="30" t="s">
        <v>392</v>
      </c>
      <c r="B53" s="30">
        <v>1</v>
      </c>
      <c r="C53" s="30">
        <v>0.5</v>
      </c>
      <c r="D53" s="30">
        <v>0</v>
      </c>
      <c r="E53" s="30">
        <v>1</v>
      </c>
      <c r="F53" s="30">
        <v>0</v>
      </c>
      <c r="G53" s="30">
        <v>2.5</v>
      </c>
      <c r="H53" s="30" t="s">
        <v>886</v>
      </c>
      <c r="I53" t="s">
        <v>21</v>
      </c>
      <c r="J53" t="s">
        <v>888</v>
      </c>
      <c r="K53" s="2" t="s">
        <v>890</v>
      </c>
      <c r="L53" s="2" t="s">
        <v>43</v>
      </c>
    </row>
    <row r="54" spans="1:12">
      <c r="A54" s="30" t="s">
        <v>398</v>
      </c>
      <c r="B54" s="30">
        <v>1</v>
      </c>
      <c r="C54" s="30">
        <v>0.5</v>
      </c>
      <c r="D54" s="30">
        <v>0.5</v>
      </c>
      <c r="E54" s="30">
        <v>1</v>
      </c>
      <c r="F54" s="30">
        <v>1</v>
      </c>
      <c r="G54" s="30">
        <v>4</v>
      </c>
      <c r="H54" s="30" t="s">
        <v>891</v>
      </c>
      <c r="I54" t="s">
        <v>21</v>
      </c>
      <c r="J54" t="s">
        <v>888</v>
      </c>
      <c r="K54" s="2" t="s">
        <v>896</v>
      </c>
      <c r="L54" s="2" t="s">
        <v>27</v>
      </c>
    </row>
    <row r="55" spans="1:12">
      <c r="A55" s="30" t="s">
        <v>406</v>
      </c>
      <c r="B55" s="30">
        <v>0.5</v>
      </c>
      <c r="C55" s="30">
        <v>0</v>
      </c>
      <c r="D55" s="30">
        <v>0.5</v>
      </c>
      <c r="E55" s="30">
        <v>0</v>
      </c>
      <c r="F55" s="30">
        <v>1</v>
      </c>
      <c r="G55" s="30">
        <v>2</v>
      </c>
      <c r="H55" s="30" t="s">
        <v>889</v>
      </c>
      <c r="I55" t="s">
        <v>21</v>
      </c>
      <c r="J55" t="s">
        <v>888</v>
      </c>
      <c r="K55" s="2" t="s">
        <v>890</v>
      </c>
      <c r="L55" s="2" t="s">
        <v>43</v>
      </c>
    </row>
    <row r="56" spans="1:12">
      <c r="A56" s="30" t="s">
        <v>413</v>
      </c>
      <c r="B56" s="30">
        <v>0</v>
      </c>
      <c r="C56" s="30">
        <v>0.5</v>
      </c>
      <c r="D56" s="30">
        <v>0</v>
      </c>
      <c r="E56" s="30">
        <v>0</v>
      </c>
      <c r="F56" s="30">
        <v>0</v>
      </c>
      <c r="G56" s="30">
        <v>0.5</v>
      </c>
      <c r="H56" s="30" t="s">
        <v>889</v>
      </c>
      <c r="I56" t="s">
        <v>888</v>
      </c>
      <c r="J56" t="s">
        <v>888</v>
      </c>
      <c r="K56" s="2" t="s">
        <v>890</v>
      </c>
      <c r="L56" s="2" t="s">
        <v>27</v>
      </c>
    </row>
    <row r="57" spans="1:12">
      <c r="A57" s="30" t="s">
        <v>420</v>
      </c>
      <c r="B57" s="30">
        <v>0.5</v>
      </c>
      <c r="C57" s="30">
        <v>0</v>
      </c>
      <c r="D57" s="30">
        <v>1</v>
      </c>
      <c r="E57" s="30">
        <v>1</v>
      </c>
      <c r="F57" s="30">
        <v>1</v>
      </c>
      <c r="G57">
        <f>SUM(B57:F57)</f>
        <v>3.5</v>
      </c>
      <c r="H57" s="30" t="s">
        <v>891</v>
      </c>
      <c r="I57" t="s">
        <v>21</v>
      </c>
      <c r="J57" t="s">
        <v>897</v>
      </c>
      <c r="K57" s="2" t="s">
        <v>890</v>
      </c>
      <c r="L57" s="2" t="s">
        <v>43</v>
      </c>
    </row>
    <row r="58" spans="1:12">
      <c r="A58" s="30" t="s">
        <v>427</v>
      </c>
      <c r="B58" s="30">
        <v>1</v>
      </c>
      <c r="C58" s="30">
        <v>1</v>
      </c>
      <c r="D58" s="30">
        <v>0</v>
      </c>
      <c r="E58" s="30">
        <v>0</v>
      </c>
      <c r="F58" s="30">
        <v>0.5</v>
      </c>
      <c r="G58">
        <f t="shared" ref="G58:G81" si="0">SUM(B58:F58)</f>
        <v>2.5</v>
      </c>
      <c r="H58" s="30" t="s">
        <v>886</v>
      </c>
      <c r="I58" t="s">
        <v>21</v>
      </c>
      <c r="J58" t="s">
        <v>888</v>
      </c>
      <c r="K58" s="2" t="s">
        <v>893</v>
      </c>
      <c r="L58" s="2" t="s">
        <v>43</v>
      </c>
    </row>
    <row r="59" spans="1:12">
      <c r="A59" s="30" t="s">
        <v>433</v>
      </c>
      <c r="B59" s="30">
        <v>0.5</v>
      </c>
      <c r="C59" s="30">
        <v>0.5</v>
      </c>
      <c r="D59" s="30">
        <v>0</v>
      </c>
      <c r="E59" s="30">
        <v>0</v>
      </c>
      <c r="F59" s="30">
        <v>0.5</v>
      </c>
      <c r="G59">
        <f t="shared" si="0"/>
        <v>1.5</v>
      </c>
      <c r="H59" s="30" t="s">
        <v>889</v>
      </c>
      <c r="I59" t="s">
        <v>888</v>
      </c>
      <c r="J59" t="s">
        <v>888</v>
      </c>
      <c r="K59" s="2" t="s">
        <v>893</v>
      </c>
      <c r="L59" s="2" t="s">
        <v>43</v>
      </c>
    </row>
    <row r="60" spans="1:12">
      <c r="A60" s="30" t="s">
        <v>441</v>
      </c>
      <c r="B60" s="30">
        <v>1</v>
      </c>
      <c r="C60" s="30">
        <v>0</v>
      </c>
      <c r="D60" s="30">
        <v>0.5</v>
      </c>
      <c r="E60" s="30">
        <v>0.5</v>
      </c>
      <c r="F60" s="30">
        <v>0.5</v>
      </c>
      <c r="G60">
        <f t="shared" si="0"/>
        <v>2.5</v>
      </c>
      <c r="H60" s="30" t="s">
        <v>886</v>
      </c>
      <c r="I60" t="s">
        <v>21</v>
      </c>
      <c r="J60" t="s">
        <v>888</v>
      </c>
      <c r="K60" s="2" t="s">
        <v>890</v>
      </c>
      <c r="L60" s="2" t="s">
        <v>43</v>
      </c>
    </row>
    <row r="61" spans="1:12">
      <c r="A61" s="30" t="s">
        <v>448</v>
      </c>
      <c r="B61" s="30">
        <v>1</v>
      </c>
      <c r="C61" s="30">
        <v>1</v>
      </c>
      <c r="D61" s="30">
        <v>0</v>
      </c>
      <c r="E61" s="30">
        <v>0</v>
      </c>
      <c r="F61" s="30">
        <v>1</v>
      </c>
      <c r="G61">
        <f t="shared" si="0"/>
        <v>3</v>
      </c>
      <c r="H61" s="30" t="s">
        <v>886</v>
      </c>
      <c r="I61" t="s">
        <v>21</v>
      </c>
      <c r="J61" t="s">
        <v>888</v>
      </c>
      <c r="K61" s="2" t="s">
        <v>893</v>
      </c>
      <c r="L61" s="2" t="s">
        <v>43</v>
      </c>
    </row>
    <row r="62" spans="1:12">
      <c r="A62" s="30" t="s">
        <v>456</v>
      </c>
      <c r="B62" s="30">
        <v>1</v>
      </c>
      <c r="C62" s="30">
        <v>1</v>
      </c>
      <c r="D62" s="30">
        <v>1</v>
      </c>
      <c r="E62" s="30">
        <v>0</v>
      </c>
      <c r="F62" s="30">
        <v>1</v>
      </c>
      <c r="G62">
        <f t="shared" si="0"/>
        <v>4</v>
      </c>
      <c r="H62" s="30" t="s">
        <v>891</v>
      </c>
      <c r="I62" t="s">
        <v>21</v>
      </c>
      <c r="J62" t="s">
        <v>888</v>
      </c>
      <c r="K62" s="2" t="s">
        <v>893</v>
      </c>
      <c r="L62" s="2" t="s">
        <v>43</v>
      </c>
    </row>
    <row r="63" spans="1:12">
      <c r="A63" s="30" t="s">
        <v>463</v>
      </c>
      <c r="B63" s="30">
        <v>1</v>
      </c>
      <c r="C63" s="30">
        <v>1</v>
      </c>
      <c r="D63" s="30">
        <v>0</v>
      </c>
      <c r="E63" s="30">
        <v>0.5</v>
      </c>
      <c r="F63" s="30">
        <v>0.5</v>
      </c>
      <c r="G63">
        <f t="shared" si="0"/>
        <v>3</v>
      </c>
      <c r="H63" s="30" t="s">
        <v>886</v>
      </c>
      <c r="I63" t="s">
        <v>21</v>
      </c>
      <c r="J63" t="s">
        <v>888</v>
      </c>
      <c r="K63" s="2" t="s">
        <v>893</v>
      </c>
      <c r="L63" s="2" t="s">
        <v>43</v>
      </c>
    </row>
    <row r="64" spans="1:12">
      <c r="A64" s="30" t="s">
        <v>469</v>
      </c>
      <c r="B64" s="30">
        <v>1</v>
      </c>
      <c r="C64" s="30">
        <v>0.5</v>
      </c>
      <c r="D64" s="30">
        <v>0.5</v>
      </c>
      <c r="E64" s="30">
        <v>1</v>
      </c>
      <c r="F64" s="30">
        <v>1</v>
      </c>
      <c r="G64">
        <f t="shared" si="0"/>
        <v>4</v>
      </c>
      <c r="H64" s="30" t="s">
        <v>891</v>
      </c>
      <c r="I64" t="s">
        <v>21</v>
      </c>
      <c r="J64" t="s">
        <v>888</v>
      </c>
      <c r="K64" s="2" t="s">
        <v>890</v>
      </c>
      <c r="L64" s="2" t="s">
        <v>43</v>
      </c>
    </row>
    <row r="65" spans="1:12">
      <c r="A65" s="30" t="s">
        <v>475</v>
      </c>
      <c r="B65" s="30">
        <v>1</v>
      </c>
      <c r="C65" s="30">
        <v>1</v>
      </c>
      <c r="D65" s="30">
        <v>0</v>
      </c>
      <c r="E65" s="30">
        <v>0</v>
      </c>
      <c r="F65" s="30">
        <v>1</v>
      </c>
      <c r="G65">
        <f t="shared" si="0"/>
        <v>3</v>
      </c>
      <c r="H65" s="30" t="s">
        <v>886</v>
      </c>
      <c r="I65" t="s">
        <v>898</v>
      </c>
      <c r="J65" t="s">
        <v>888</v>
      </c>
      <c r="K65" s="2" t="s">
        <v>890</v>
      </c>
      <c r="L65" s="2" t="s">
        <v>27</v>
      </c>
    </row>
    <row r="66" spans="1:12">
      <c r="A66" s="30" t="s">
        <v>482</v>
      </c>
      <c r="B66" s="30">
        <v>1</v>
      </c>
      <c r="C66" s="30">
        <v>1</v>
      </c>
      <c r="D66" s="30">
        <v>0.5</v>
      </c>
      <c r="E66" s="30">
        <v>0</v>
      </c>
      <c r="F66" s="30">
        <v>0.5</v>
      </c>
      <c r="G66">
        <f t="shared" si="0"/>
        <v>3</v>
      </c>
      <c r="H66" s="30" t="s">
        <v>886</v>
      </c>
      <c r="I66" t="s">
        <v>21</v>
      </c>
      <c r="J66" t="s">
        <v>888</v>
      </c>
      <c r="K66" s="2" t="s">
        <v>890</v>
      </c>
      <c r="L66" s="2" t="s">
        <v>27</v>
      </c>
    </row>
    <row r="67" spans="1:12">
      <c r="A67" s="30" t="s">
        <v>488</v>
      </c>
      <c r="B67" s="30">
        <v>1</v>
      </c>
      <c r="C67" s="30">
        <v>0</v>
      </c>
      <c r="D67" s="30">
        <v>0</v>
      </c>
      <c r="E67" s="30">
        <v>0</v>
      </c>
      <c r="F67" s="30">
        <v>1</v>
      </c>
      <c r="G67">
        <f t="shared" si="0"/>
        <v>2</v>
      </c>
      <c r="H67" s="30" t="s">
        <v>889</v>
      </c>
      <c r="I67" t="s">
        <v>21</v>
      </c>
      <c r="J67" t="s">
        <v>888</v>
      </c>
      <c r="K67" s="2" t="s">
        <v>890</v>
      </c>
      <c r="L67" s="2" t="s">
        <v>43</v>
      </c>
    </row>
    <row r="68" spans="1:12">
      <c r="A68" s="30" t="s">
        <v>492</v>
      </c>
      <c r="B68" s="30">
        <v>1</v>
      </c>
      <c r="C68" s="30">
        <v>0.5</v>
      </c>
      <c r="D68" s="30">
        <v>0.5</v>
      </c>
      <c r="E68" s="30">
        <v>0</v>
      </c>
      <c r="F68" s="30">
        <v>1</v>
      </c>
      <c r="G68">
        <f t="shared" si="0"/>
        <v>3</v>
      </c>
      <c r="H68" s="30" t="s">
        <v>886</v>
      </c>
      <c r="I68" t="s">
        <v>21</v>
      </c>
      <c r="J68" t="s">
        <v>888</v>
      </c>
      <c r="K68" s="2" t="s">
        <v>890</v>
      </c>
      <c r="L68" s="2" t="s">
        <v>43</v>
      </c>
    </row>
    <row r="69" spans="1:12">
      <c r="A69" s="30" t="s">
        <v>499</v>
      </c>
      <c r="B69" s="30">
        <v>1</v>
      </c>
      <c r="C69" s="30">
        <v>1</v>
      </c>
      <c r="D69" s="30">
        <v>0</v>
      </c>
      <c r="E69" s="30">
        <v>0</v>
      </c>
      <c r="F69" s="30">
        <v>1</v>
      </c>
      <c r="G69">
        <f t="shared" si="0"/>
        <v>3</v>
      </c>
      <c r="H69" s="30" t="s">
        <v>886</v>
      </c>
      <c r="I69" t="s">
        <v>21</v>
      </c>
      <c r="J69" t="s">
        <v>888</v>
      </c>
      <c r="K69" s="2" t="s">
        <v>893</v>
      </c>
      <c r="L69" s="2" t="s">
        <v>27</v>
      </c>
    </row>
    <row r="70" spans="1:12">
      <c r="A70" s="30" t="s">
        <v>505</v>
      </c>
      <c r="B70" s="30">
        <v>1</v>
      </c>
      <c r="C70" s="30">
        <v>0.5</v>
      </c>
      <c r="D70" s="30">
        <v>1</v>
      </c>
      <c r="E70" s="30">
        <v>0</v>
      </c>
      <c r="F70" s="30">
        <v>1</v>
      </c>
      <c r="G70">
        <f t="shared" si="0"/>
        <v>3.5</v>
      </c>
      <c r="H70" s="30" t="s">
        <v>891</v>
      </c>
      <c r="I70" t="s">
        <v>21</v>
      </c>
      <c r="J70" t="s">
        <v>888</v>
      </c>
      <c r="K70" s="2" t="s">
        <v>890</v>
      </c>
      <c r="L70" s="2" t="s">
        <v>43</v>
      </c>
    </row>
    <row r="71" spans="1:12">
      <c r="A71" s="30" t="s">
        <v>514</v>
      </c>
      <c r="B71" s="30">
        <v>1</v>
      </c>
      <c r="C71" s="30">
        <v>1</v>
      </c>
      <c r="D71" s="30">
        <v>1</v>
      </c>
      <c r="E71" s="30">
        <v>0</v>
      </c>
      <c r="F71" s="30">
        <v>1</v>
      </c>
      <c r="G71">
        <f t="shared" si="0"/>
        <v>4</v>
      </c>
      <c r="H71" s="30" t="s">
        <v>891</v>
      </c>
      <c r="I71" t="s">
        <v>21</v>
      </c>
      <c r="J71" t="s">
        <v>888</v>
      </c>
      <c r="K71" s="2" t="s">
        <v>893</v>
      </c>
      <c r="L71" s="2" t="s">
        <v>27</v>
      </c>
    </row>
    <row r="72" spans="1:12">
      <c r="A72" s="30" t="s">
        <v>521</v>
      </c>
      <c r="B72" s="30">
        <v>0</v>
      </c>
      <c r="C72" s="30">
        <v>0.5</v>
      </c>
      <c r="D72" s="30">
        <v>0</v>
      </c>
      <c r="E72" s="30">
        <v>0</v>
      </c>
      <c r="F72" s="30">
        <v>0.5</v>
      </c>
      <c r="G72">
        <f t="shared" si="0"/>
        <v>1</v>
      </c>
      <c r="H72" s="30" t="s">
        <v>889</v>
      </c>
      <c r="I72" t="s">
        <v>21</v>
      </c>
      <c r="J72" t="s">
        <v>888</v>
      </c>
      <c r="K72" s="2" t="s">
        <v>890</v>
      </c>
      <c r="L72" s="2" t="s">
        <v>43</v>
      </c>
    </row>
    <row r="73" spans="1:12">
      <c r="A73" s="30" t="s">
        <v>529</v>
      </c>
      <c r="B73" s="30">
        <v>1</v>
      </c>
      <c r="C73" s="30">
        <v>0.5</v>
      </c>
      <c r="D73" s="30">
        <v>0</v>
      </c>
      <c r="E73" s="30">
        <v>0</v>
      </c>
      <c r="F73" s="30">
        <v>1</v>
      </c>
      <c r="G73">
        <f t="shared" si="0"/>
        <v>2.5</v>
      </c>
      <c r="H73" s="30" t="s">
        <v>886</v>
      </c>
      <c r="I73" t="s">
        <v>21</v>
      </c>
      <c r="J73" t="s">
        <v>888</v>
      </c>
      <c r="K73" s="2" t="s">
        <v>890</v>
      </c>
      <c r="L73" s="2" t="s">
        <v>43</v>
      </c>
    </row>
    <row r="74" spans="1:12">
      <c r="A74" s="30" t="s">
        <v>533</v>
      </c>
      <c r="B74" s="30">
        <v>1</v>
      </c>
      <c r="C74" s="30">
        <v>1</v>
      </c>
      <c r="D74" s="30">
        <v>1</v>
      </c>
      <c r="E74" s="30">
        <v>0</v>
      </c>
      <c r="F74" s="30">
        <v>1</v>
      </c>
      <c r="G74">
        <f t="shared" si="0"/>
        <v>4</v>
      </c>
      <c r="H74" s="30" t="s">
        <v>891</v>
      </c>
      <c r="I74" t="s">
        <v>21</v>
      </c>
      <c r="J74" t="s">
        <v>888</v>
      </c>
      <c r="K74" s="2" t="s">
        <v>893</v>
      </c>
      <c r="L74" s="2" t="s">
        <v>43</v>
      </c>
    </row>
    <row r="75" spans="1:12">
      <c r="A75" s="30" t="s">
        <v>540</v>
      </c>
      <c r="B75" s="30">
        <v>0.5</v>
      </c>
      <c r="C75" s="30">
        <v>0</v>
      </c>
      <c r="D75" s="30">
        <v>0</v>
      </c>
      <c r="E75" s="30">
        <v>0</v>
      </c>
      <c r="F75" s="30">
        <v>0.5</v>
      </c>
      <c r="G75">
        <f t="shared" si="0"/>
        <v>1</v>
      </c>
      <c r="H75" s="30" t="s">
        <v>889</v>
      </c>
      <c r="I75" t="s">
        <v>21</v>
      </c>
      <c r="J75" t="s">
        <v>899</v>
      </c>
      <c r="K75" s="2" t="s">
        <v>890</v>
      </c>
      <c r="L75" s="2" t="s">
        <v>542</v>
      </c>
    </row>
    <row r="76" spans="1:12">
      <c r="A76" s="30" t="s">
        <v>546</v>
      </c>
      <c r="B76" s="30">
        <v>0</v>
      </c>
      <c r="C76" s="30">
        <v>0</v>
      </c>
      <c r="D76" s="30">
        <v>0</v>
      </c>
      <c r="E76" s="30">
        <v>0</v>
      </c>
      <c r="F76" s="30">
        <v>0</v>
      </c>
      <c r="G76">
        <f t="shared" si="0"/>
        <v>0</v>
      </c>
      <c r="H76" s="30" t="s">
        <v>889</v>
      </c>
      <c r="I76" t="s">
        <v>888</v>
      </c>
      <c r="J76" t="s">
        <v>888</v>
      </c>
      <c r="K76" s="2" t="s">
        <v>890</v>
      </c>
      <c r="L76" s="2" t="s">
        <v>548</v>
      </c>
    </row>
    <row r="77" spans="1:12">
      <c r="A77" s="30" t="s">
        <v>553</v>
      </c>
      <c r="B77" s="30">
        <v>1</v>
      </c>
      <c r="C77" s="30">
        <v>0</v>
      </c>
      <c r="D77" s="30">
        <v>0</v>
      </c>
      <c r="E77" s="30">
        <v>0</v>
      </c>
      <c r="F77" s="30">
        <v>1</v>
      </c>
      <c r="G77">
        <f t="shared" si="0"/>
        <v>2</v>
      </c>
      <c r="H77" s="30" t="s">
        <v>889</v>
      </c>
      <c r="I77" t="s">
        <v>21</v>
      </c>
      <c r="J77" t="s">
        <v>888</v>
      </c>
      <c r="K77" s="2" t="s">
        <v>900</v>
      </c>
      <c r="L77" s="2" t="s">
        <v>27</v>
      </c>
    </row>
    <row r="78" spans="1:12">
      <c r="A78" s="30" t="s">
        <v>558</v>
      </c>
      <c r="B78" s="30">
        <v>1</v>
      </c>
      <c r="C78" s="30">
        <v>0</v>
      </c>
      <c r="D78" s="30">
        <v>1</v>
      </c>
      <c r="E78" s="30">
        <v>0</v>
      </c>
      <c r="F78" s="30">
        <v>1</v>
      </c>
      <c r="G78">
        <f t="shared" si="0"/>
        <v>3</v>
      </c>
      <c r="H78" s="30" t="s">
        <v>886</v>
      </c>
      <c r="I78" t="s">
        <v>21</v>
      </c>
      <c r="J78" t="s">
        <v>888</v>
      </c>
      <c r="K78" s="2" t="s">
        <v>893</v>
      </c>
      <c r="L78" s="2" t="s">
        <v>43</v>
      </c>
    </row>
    <row r="79" spans="1:12">
      <c r="A79" s="30" t="s">
        <v>562</v>
      </c>
      <c r="B79" s="30">
        <v>0.5</v>
      </c>
      <c r="C79" s="30">
        <v>0</v>
      </c>
      <c r="D79" s="30">
        <v>0</v>
      </c>
      <c r="E79" s="30">
        <v>0</v>
      </c>
      <c r="F79" s="30">
        <v>1</v>
      </c>
      <c r="G79">
        <f t="shared" si="0"/>
        <v>1.5</v>
      </c>
      <c r="H79" s="30" t="s">
        <v>889</v>
      </c>
      <c r="I79" t="s">
        <v>898</v>
      </c>
      <c r="J79" t="s">
        <v>888</v>
      </c>
      <c r="K79" s="2" t="s">
        <v>893</v>
      </c>
      <c r="L79" s="2" t="s">
        <v>27</v>
      </c>
    </row>
    <row r="80" spans="1:12">
      <c r="A80" s="30" t="s">
        <v>570</v>
      </c>
      <c r="B80" s="30">
        <v>1</v>
      </c>
      <c r="C80" s="30">
        <v>0.5</v>
      </c>
      <c r="D80" s="30">
        <v>1</v>
      </c>
      <c r="E80" s="30">
        <v>0</v>
      </c>
      <c r="F80" s="30">
        <v>1</v>
      </c>
      <c r="G80">
        <f t="shared" si="0"/>
        <v>3.5</v>
      </c>
      <c r="H80" s="30" t="s">
        <v>891</v>
      </c>
      <c r="I80" t="s">
        <v>21</v>
      </c>
      <c r="J80" t="s">
        <v>888</v>
      </c>
      <c r="K80" s="2" t="s">
        <v>893</v>
      </c>
      <c r="L80" s="2" t="s">
        <v>27</v>
      </c>
    </row>
    <row r="81" spans="1:13">
      <c r="A81" s="30" t="s">
        <v>573</v>
      </c>
      <c r="B81" s="30">
        <v>1</v>
      </c>
      <c r="C81" s="30">
        <v>0</v>
      </c>
      <c r="D81" s="30">
        <v>0</v>
      </c>
      <c r="E81" s="30">
        <v>0</v>
      </c>
      <c r="F81" s="30">
        <v>1</v>
      </c>
      <c r="G81">
        <f t="shared" si="0"/>
        <v>2</v>
      </c>
      <c r="H81" s="30" t="s">
        <v>889</v>
      </c>
      <c r="I81" t="s">
        <v>21</v>
      </c>
      <c r="J81" t="s">
        <v>888</v>
      </c>
      <c r="K81" s="2" t="s">
        <v>892</v>
      </c>
      <c r="L81" s="2" t="s">
        <v>43</v>
      </c>
    </row>
    <row r="82" spans="1:13" ht="18.5">
      <c r="E82" s="15" t="s">
        <v>919</v>
      </c>
      <c r="F82" s="15"/>
      <c r="G82" s="19">
        <f>AVERAGE(G2:G81)</f>
        <v>2.3125</v>
      </c>
    </row>
    <row r="83" spans="1:13" ht="18.5">
      <c r="E83" s="15"/>
      <c r="F83" s="15"/>
      <c r="G83" s="19"/>
    </row>
    <row r="84" spans="1:13" ht="18.5">
      <c r="E84" s="15"/>
      <c r="F84" s="15"/>
      <c r="G84" s="19"/>
    </row>
    <row r="85" spans="1:13">
      <c r="A85" s="30" t="s">
        <v>901</v>
      </c>
      <c r="B85" s="25" t="s">
        <v>902</v>
      </c>
      <c r="C85" s="25" t="s">
        <v>876</v>
      </c>
      <c r="D85" s="25" t="s">
        <v>877</v>
      </c>
      <c r="E85" s="25" t="s">
        <v>903</v>
      </c>
      <c r="F85" s="25" t="s">
        <v>879</v>
      </c>
    </row>
    <row r="86" spans="1:13">
      <c r="A86">
        <v>0</v>
      </c>
      <c r="B86">
        <f>COUNTIF(B$2:B$81,$A86)</f>
        <v>6</v>
      </c>
      <c r="C86">
        <f>COUNTIF(C$2:C$81,$A86)</f>
        <v>14</v>
      </c>
      <c r="D86">
        <f>COUNTIF(D$2:D$81,$A86)</f>
        <v>60</v>
      </c>
      <c r="E86">
        <f>COUNTIF(E$2:E$81,$A86)</f>
        <v>59</v>
      </c>
      <c r="F86" s="15">
        <f>COUNTIF(F$2:F$81,$A86)</f>
        <v>28</v>
      </c>
      <c r="G86" t="s">
        <v>21</v>
      </c>
      <c r="I86">
        <f t="shared" ref="I86:J88" si="1">COUNTIF(I$2:I$81,$G86)</f>
        <v>52</v>
      </c>
      <c r="J86">
        <f t="shared" si="1"/>
        <v>4</v>
      </c>
      <c r="L86" s="2" t="s">
        <v>27</v>
      </c>
      <c r="M86">
        <f>COUNTIF(L$2:L$81,L86)</f>
        <v>29</v>
      </c>
    </row>
    <row r="87" spans="1:13">
      <c r="A87">
        <v>0.5</v>
      </c>
      <c r="B87">
        <f t="shared" ref="B87:F88" si="2">COUNTIF(B$2:B$81,$A87)</f>
        <v>19</v>
      </c>
      <c r="C87">
        <f t="shared" si="2"/>
        <v>45</v>
      </c>
      <c r="D87">
        <f t="shared" si="2"/>
        <v>9</v>
      </c>
      <c r="E87">
        <f t="shared" si="2"/>
        <v>6</v>
      </c>
      <c r="F87" s="15">
        <f t="shared" si="2"/>
        <v>17</v>
      </c>
      <c r="G87" t="s">
        <v>888</v>
      </c>
      <c r="I87">
        <f t="shared" si="1"/>
        <v>17</v>
      </c>
      <c r="J87">
        <f t="shared" si="1"/>
        <v>72</v>
      </c>
      <c r="L87" s="2" t="s">
        <v>43</v>
      </c>
      <c r="M87">
        <f>COUNTIF(L$2:L$81,L87)</f>
        <v>49</v>
      </c>
    </row>
    <row r="88" spans="1:13">
      <c r="A88">
        <v>1</v>
      </c>
      <c r="B88">
        <f t="shared" si="2"/>
        <v>55</v>
      </c>
      <c r="C88">
        <f t="shared" si="2"/>
        <v>21</v>
      </c>
      <c r="D88">
        <f t="shared" si="2"/>
        <v>11</v>
      </c>
      <c r="E88">
        <f t="shared" si="2"/>
        <v>15</v>
      </c>
      <c r="F88">
        <f t="shared" si="2"/>
        <v>35</v>
      </c>
      <c r="G88" t="s">
        <v>898</v>
      </c>
      <c r="I88">
        <f t="shared" si="1"/>
        <v>2</v>
      </c>
      <c r="J88">
        <f t="shared" si="1"/>
        <v>0</v>
      </c>
      <c r="L88" s="2" t="s">
        <v>542</v>
      </c>
      <c r="M88">
        <f>COUNTIF(L$2:L$81,L88)</f>
        <v>1</v>
      </c>
    </row>
    <row r="89" spans="1:13">
      <c r="K89" t="s">
        <v>887</v>
      </c>
      <c r="L89" t="s">
        <v>548</v>
      </c>
      <c r="M89">
        <f>COUNTIF(L$2:L$81,L89)</f>
        <v>1</v>
      </c>
    </row>
    <row r="90" spans="1:13">
      <c r="K90" t="s">
        <v>890</v>
      </c>
    </row>
    <row r="91" spans="1:13">
      <c r="B91">
        <f>55/80</f>
        <v>0.6875</v>
      </c>
      <c r="C91">
        <f>45/80</f>
        <v>0.5625</v>
      </c>
      <c r="D91">
        <f>60/(80)</f>
        <v>0.75</v>
      </c>
      <c r="E91">
        <f>59/80</f>
        <v>0.73750000000000004</v>
      </c>
      <c r="F91">
        <f>(F88+F87)/80</f>
        <v>0.65</v>
      </c>
      <c r="G91">
        <f>21+31</f>
        <v>52</v>
      </c>
      <c r="I91">
        <f>55-6</f>
        <v>49</v>
      </c>
      <c r="J91">
        <f>49+23</f>
        <v>72</v>
      </c>
      <c r="K91" t="s">
        <v>892</v>
      </c>
    </row>
    <row r="92" spans="1:13">
      <c r="C92">
        <f>(C87+C88)/80</f>
        <v>0.82499999999999996</v>
      </c>
      <c r="F92">
        <f>(F87+F88)</f>
        <v>52</v>
      </c>
      <c r="G92">
        <f>G91/80</f>
        <v>0.65</v>
      </c>
      <c r="I92">
        <f>I91/55</f>
        <v>0.89090909090909087</v>
      </c>
      <c r="J92">
        <f>J91/80</f>
        <v>0.9</v>
      </c>
      <c r="K92" t="s">
        <v>893</v>
      </c>
    </row>
    <row r="93" spans="1:13">
      <c r="E93">
        <f>15/80</f>
        <v>0.1875</v>
      </c>
      <c r="F93">
        <f>35/80</f>
        <v>0.4375</v>
      </c>
      <c r="K93" t="s">
        <v>894</v>
      </c>
    </row>
    <row r="94" spans="1:13">
      <c r="F94" s="25">
        <f>(F86+F87)/80</f>
        <v>0.5625</v>
      </c>
      <c r="G94">
        <v>17</v>
      </c>
      <c r="K94" t="s">
        <v>895</v>
      </c>
    </row>
    <row r="95" spans="1:13">
      <c r="G95">
        <f>17/80</f>
        <v>0.21249999999999999</v>
      </c>
      <c r="K95" t="s">
        <v>896</v>
      </c>
    </row>
    <row r="96" spans="1:13">
      <c r="D96">
        <f>27/55</f>
        <v>0.49090909090909091</v>
      </c>
      <c r="F96">
        <f>35/80</f>
        <v>0.4375</v>
      </c>
      <c r="K96" t="s">
        <v>900</v>
      </c>
    </row>
    <row r="98" spans="4:9">
      <c r="D98" t="s">
        <v>904</v>
      </c>
      <c r="E98">
        <v>0.5</v>
      </c>
      <c r="F98">
        <v>2</v>
      </c>
    </row>
    <row r="99" spans="4:9">
      <c r="D99" t="s">
        <v>905</v>
      </c>
      <c r="E99">
        <v>2.5</v>
      </c>
      <c r="F99">
        <v>3</v>
      </c>
    </row>
    <row r="100" spans="4:9">
      <c r="D100" t="s">
        <v>906</v>
      </c>
      <c r="E100">
        <v>3.5</v>
      </c>
      <c r="F100">
        <v>5</v>
      </c>
    </row>
    <row r="101" spans="4:9" ht="23.5">
      <c r="G101" s="33" t="s">
        <v>920</v>
      </c>
    </row>
    <row r="102" spans="4:9">
      <c r="G102" t="s">
        <v>889</v>
      </c>
      <c r="H102">
        <f>COUNTIF(H$2:H$81,G102)</f>
        <v>39</v>
      </c>
      <c r="I102">
        <f>H102/80</f>
        <v>0.48749999999999999</v>
      </c>
    </row>
    <row r="103" spans="4:9">
      <c r="G103" t="s">
        <v>886</v>
      </c>
      <c r="H103">
        <f>COUNTIF(H$2:H$81,G103)</f>
        <v>27</v>
      </c>
      <c r="I103">
        <f>H103/80</f>
        <v>0.33750000000000002</v>
      </c>
    </row>
    <row r="104" spans="4:9">
      <c r="G104" t="s">
        <v>891</v>
      </c>
      <c r="H104">
        <f>COUNTIF(H$2:H$81,G104)</f>
        <v>14</v>
      </c>
      <c r="I104">
        <f>H104/80</f>
        <v>0.17499999999999999</v>
      </c>
    </row>
    <row r="121" spans="1:10" ht="21">
      <c r="C121" s="32" t="s">
        <v>921</v>
      </c>
      <c r="D121" s="32"/>
      <c r="E121" s="24"/>
    </row>
    <row r="122" spans="1:10" ht="24.5">
      <c r="A122" t="s">
        <v>596</v>
      </c>
      <c r="B122" s="30" t="s">
        <v>880</v>
      </c>
      <c r="C122" s="30" t="s">
        <v>881</v>
      </c>
      <c r="D122" s="30" t="s">
        <v>882</v>
      </c>
      <c r="E122" s="31" t="s">
        <v>883</v>
      </c>
      <c r="F122" s="31" t="s">
        <v>884</v>
      </c>
      <c r="G122" t="s">
        <v>7</v>
      </c>
      <c r="H122" t="s">
        <v>907</v>
      </c>
      <c r="I122" t="s">
        <v>908</v>
      </c>
    </row>
    <row r="123" spans="1:10" ht="24.5">
      <c r="A123" t="s">
        <v>741</v>
      </c>
      <c r="B123" s="30">
        <v>1</v>
      </c>
      <c r="C123" t="s">
        <v>889</v>
      </c>
      <c r="D123" t="s">
        <v>21</v>
      </c>
      <c r="E123" s="2" t="s">
        <v>899</v>
      </c>
      <c r="F123" s="2" t="s">
        <v>890</v>
      </c>
      <c r="G123" t="s">
        <v>542</v>
      </c>
    </row>
    <row r="124" spans="1:10">
      <c r="A124" t="s">
        <v>742</v>
      </c>
      <c r="B124" s="30">
        <v>0</v>
      </c>
      <c r="C124" t="s">
        <v>889</v>
      </c>
      <c r="D124" t="s">
        <v>888</v>
      </c>
      <c r="E124" s="2" t="s">
        <v>888</v>
      </c>
      <c r="F124" s="2" t="s">
        <v>890</v>
      </c>
      <c r="G124" t="s">
        <v>548</v>
      </c>
      <c r="H124" s="25">
        <v>2</v>
      </c>
      <c r="I124" s="25">
        <f>AVERAGE(B123:B124)</f>
        <v>0.5</v>
      </c>
      <c r="J124" s="25" t="s">
        <v>904</v>
      </c>
    </row>
    <row r="125" spans="1:10">
      <c r="A125" t="s">
        <v>598</v>
      </c>
      <c r="B125" s="30">
        <v>1.5</v>
      </c>
      <c r="C125" t="s">
        <v>889</v>
      </c>
      <c r="E125" s="2"/>
      <c r="F125" s="2" t="s">
        <v>890</v>
      </c>
      <c r="G125" t="s">
        <v>43</v>
      </c>
    </row>
    <row r="126" spans="1:10">
      <c r="A126" t="s">
        <v>602</v>
      </c>
      <c r="B126" s="30">
        <v>4</v>
      </c>
      <c r="C126" t="s">
        <v>891</v>
      </c>
      <c r="E126" s="2"/>
      <c r="F126" s="2" t="s">
        <v>890</v>
      </c>
      <c r="G126" t="s">
        <v>43</v>
      </c>
    </row>
    <row r="127" spans="1:10">
      <c r="A127" t="s">
        <v>603</v>
      </c>
      <c r="B127" s="30">
        <v>1.5</v>
      </c>
      <c r="C127" t="s">
        <v>889</v>
      </c>
      <c r="E127" s="2"/>
      <c r="F127" s="2" t="s">
        <v>892</v>
      </c>
      <c r="G127" t="s">
        <v>43</v>
      </c>
    </row>
    <row r="128" spans="1:10">
      <c r="A128" t="s">
        <v>604</v>
      </c>
      <c r="B128" s="30">
        <v>2</v>
      </c>
      <c r="C128" t="s">
        <v>889</v>
      </c>
      <c r="E128" s="2"/>
      <c r="F128" s="2" t="s">
        <v>890</v>
      </c>
      <c r="G128" t="s">
        <v>43</v>
      </c>
    </row>
    <row r="129" spans="1:7">
      <c r="A129" t="s">
        <v>608</v>
      </c>
      <c r="B129" s="30">
        <v>2</v>
      </c>
      <c r="C129" t="s">
        <v>889</v>
      </c>
      <c r="E129" s="2"/>
      <c r="F129" s="2" t="s">
        <v>890</v>
      </c>
      <c r="G129" t="s">
        <v>43</v>
      </c>
    </row>
    <row r="130" spans="1:7">
      <c r="A130" t="s">
        <v>609</v>
      </c>
      <c r="B130" s="30">
        <v>0.5</v>
      </c>
      <c r="C130" t="s">
        <v>889</v>
      </c>
      <c r="E130" s="2"/>
      <c r="F130" s="2" t="s">
        <v>890</v>
      </c>
      <c r="G130" t="s">
        <v>43</v>
      </c>
    </row>
    <row r="131" spans="1:7">
      <c r="A131" t="s">
        <v>610</v>
      </c>
      <c r="B131" s="30">
        <v>2</v>
      </c>
      <c r="C131" t="s">
        <v>889</v>
      </c>
      <c r="E131" s="2"/>
      <c r="F131" s="2" t="s">
        <v>893</v>
      </c>
      <c r="G131" t="s">
        <v>43</v>
      </c>
    </row>
    <row r="132" spans="1:7">
      <c r="A132" t="s">
        <v>611</v>
      </c>
      <c r="B132" s="30">
        <v>2.5</v>
      </c>
      <c r="C132" t="s">
        <v>886</v>
      </c>
      <c r="E132" s="2"/>
      <c r="F132" s="2" t="s">
        <v>893</v>
      </c>
      <c r="G132" t="s">
        <v>43</v>
      </c>
    </row>
    <row r="133" spans="1:7">
      <c r="A133" t="s">
        <v>612</v>
      </c>
      <c r="B133" s="30">
        <v>4.5</v>
      </c>
      <c r="C133" t="s">
        <v>891</v>
      </c>
      <c r="E133" s="2"/>
      <c r="F133" s="2" t="s">
        <v>893</v>
      </c>
      <c r="G133" t="s">
        <v>43</v>
      </c>
    </row>
    <row r="134" spans="1:7">
      <c r="A134" t="s">
        <v>613</v>
      </c>
      <c r="B134" s="30">
        <v>3</v>
      </c>
      <c r="C134" t="s">
        <v>886</v>
      </c>
      <c r="E134" s="2"/>
      <c r="F134" s="2" t="s">
        <v>893</v>
      </c>
      <c r="G134" t="s">
        <v>43</v>
      </c>
    </row>
    <row r="135" spans="1:7">
      <c r="A135" t="s">
        <v>614</v>
      </c>
      <c r="B135" s="30">
        <v>3</v>
      </c>
      <c r="C135" t="s">
        <v>886</v>
      </c>
      <c r="E135" s="2"/>
      <c r="F135" s="2" t="s">
        <v>893</v>
      </c>
      <c r="G135" t="s">
        <v>43</v>
      </c>
    </row>
    <row r="136" spans="1:7">
      <c r="A136" t="s">
        <v>615</v>
      </c>
      <c r="B136" s="30">
        <v>3</v>
      </c>
      <c r="C136" t="s">
        <v>886</v>
      </c>
      <c r="E136" s="2"/>
      <c r="F136" s="2" t="s">
        <v>893</v>
      </c>
      <c r="G136" t="s">
        <v>43</v>
      </c>
    </row>
    <row r="137" spans="1:7">
      <c r="A137" t="s">
        <v>617</v>
      </c>
      <c r="B137" s="30">
        <v>2.5</v>
      </c>
      <c r="C137" t="s">
        <v>886</v>
      </c>
      <c r="E137" s="2"/>
      <c r="F137" s="2" t="s">
        <v>890</v>
      </c>
      <c r="G137" t="s">
        <v>43</v>
      </c>
    </row>
    <row r="138" spans="1:7">
      <c r="A138" t="s">
        <v>618</v>
      </c>
      <c r="B138" s="30">
        <v>1</v>
      </c>
      <c r="C138" t="s">
        <v>889</v>
      </c>
      <c r="E138" s="2"/>
      <c r="F138" s="2" t="s">
        <v>890</v>
      </c>
      <c r="G138" t="s">
        <v>43</v>
      </c>
    </row>
    <row r="139" spans="1:7">
      <c r="A139" t="s">
        <v>619</v>
      </c>
      <c r="B139" s="30">
        <v>2.5</v>
      </c>
      <c r="C139" t="s">
        <v>886</v>
      </c>
      <c r="E139" s="2"/>
      <c r="F139" s="2" t="s">
        <v>893</v>
      </c>
      <c r="G139" t="s">
        <v>43</v>
      </c>
    </row>
    <row r="140" spans="1:7">
      <c r="A140" t="s">
        <v>624</v>
      </c>
      <c r="B140" s="30">
        <v>2.5</v>
      </c>
      <c r="C140" t="s">
        <v>886</v>
      </c>
      <c r="E140" s="2"/>
      <c r="F140" s="2" t="s">
        <v>890</v>
      </c>
      <c r="G140" t="s">
        <v>43</v>
      </c>
    </row>
    <row r="141" spans="1:7">
      <c r="A141" t="s">
        <v>625</v>
      </c>
      <c r="B141" s="30">
        <v>2</v>
      </c>
      <c r="C141" t="s">
        <v>889</v>
      </c>
      <c r="E141" s="2"/>
      <c r="F141" s="2" t="s">
        <v>890</v>
      </c>
      <c r="G141" t="s">
        <v>43</v>
      </c>
    </row>
    <row r="142" spans="1:7">
      <c r="A142" t="s">
        <v>627</v>
      </c>
      <c r="B142" s="30">
        <v>0.5</v>
      </c>
      <c r="C142" t="s">
        <v>889</v>
      </c>
      <c r="E142" s="2"/>
      <c r="F142" s="2" t="s">
        <v>890</v>
      </c>
      <c r="G142" t="s">
        <v>43</v>
      </c>
    </row>
    <row r="143" spans="1:7">
      <c r="A143" t="s">
        <v>628</v>
      </c>
      <c r="B143" s="30">
        <v>3</v>
      </c>
      <c r="C143" t="s">
        <v>886</v>
      </c>
      <c r="E143" s="2"/>
      <c r="F143" s="2" t="s">
        <v>893</v>
      </c>
      <c r="G143" t="s">
        <v>43</v>
      </c>
    </row>
    <row r="144" spans="1:7">
      <c r="A144" t="s">
        <v>629</v>
      </c>
      <c r="B144" s="30">
        <v>1</v>
      </c>
      <c r="C144" t="s">
        <v>889</v>
      </c>
      <c r="E144" s="2"/>
      <c r="F144" s="2" t="s">
        <v>892</v>
      </c>
      <c r="G144" t="s">
        <v>43</v>
      </c>
    </row>
    <row r="145" spans="1:7">
      <c r="A145" t="s">
        <v>631</v>
      </c>
      <c r="B145" s="30">
        <v>1.5</v>
      </c>
      <c r="C145" t="s">
        <v>889</v>
      </c>
      <c r="E145" s="2"/>
      <c r="F145" s="2" t="s">
        <v>890</v>
      </c>
      <c r="G145" t="s">
        <v>43</v>
      </c>
    </row>
    <row r="146" spans="1:7">
      <c r="A146" t="s">
        <v>632</v>
      </c>
      <c r="B146" s="30">
        <v>4.5</v>
      </c>
      <c r="C146" t="s">
        <v>891</v>
      </c>
      <c r="E146" s="2"/>
      <c r="F146" s="2" t="s">
        <v>890</v>
      </c>
      <c r="G146" t="s">
        <v>43</v>
      </c>
    </row>
    <row r="147" spans="1:7">
      <c r="A147" t="s">
        <v>634</v>
      </c>
      <c r="B147" s="30">
        <v>3</v>
      </c>
      <c r="C147" t="s">
        <v>886</v>
      </c>
      <c r="E147" s="2"/>
      <c r="F147" s="2" t="s">
        <v>893</v>
      </c>
      <c r="G147" t="s">
        <v>43</v>
      </c>
    </row>
    <row r="148" spans="1:7">
      <c r="A148" t="s">
        <v>636</v>
      </c>
      <c r="B148" s="30">
        <v>2.5</v>
      </c>
      <c r="C148" t="s">
        <v>886</v>
      </c>
      <c r="E148" s="2"/>
      <c r="F148" s="2" t="s">
        <v>893</v>
      </c>
      <c r="G148" t="s">
        <v>43</v>
      </c>
    </row>
    <row r="149" spans="1:7">
      <c r="A149" t="s">
        <v>637</v>
      </c>
      <c r="B149" s="30">
        <v>1</v>
      </c>
      <c r="C149" t="s">
        <v>889</v>
      </c>
      <c r="E149" s="2"/>
      <c r="F149" s="2" t="s">
        <v>893</v>
      </c>
      <c r="G149" t="s">
        <v>43</v>
      </c>
    </row>
    <row r="150" spans="1:7">
      <c r="A150" t="s">
        <v>640</v>
      </c>
      <c r="B150" s="30">
        <v>1</v>
      </c>
      <c r="C150" t="s">
        <v>889</v>
      </c>
      <c r="E150" s="2"/>
      <c r="F150" s="2" t="s">
        <v>894</v>
      </c>
      <c r="G150" t="s">
        <v>43</v>
      </c>
    </row>
    <row r="151" spans="1:7">
      <c r="A151" t="s">
        <v>641</v>
      </c>
      <c r="B151" s="30">
        <v>1</v>
      </c>
      <c r="C151" t="s">
        <v>889</v>
      </c>
      <c r="E151" s="2"/>
      <c r="F151" s="2" t="s">
        <v>893</v>
      </c>
      <c r="G151" t="s">
        <v>43</v>
      </c>
    </row>
    <row r="152" spans="1:7">
      <c r="A152" t="s">
        <v>644</v>
      </c>
      <c r="B152" s="30">
        <v>2</v>
      </c>
      <c r="C152" t="s">
        <v>889</v>
      </c>
      <c r="E152" s="2"/>
      <c r="F152" s="2" t="s">
        <v>895</v>
      </c>
      <c r="G152" t="s">
        <v>43</v>
      </c>
    </row>
    <row r="153" spans="1:7">
      <c r="A153" t="s">
        <v>645</v>
      </c>
      <c r="B153" s="30">
        <v>1.5</v>
      </c>
      <c r="C153" t="s">
        <v>889</v>
      </c>
      <c r="E153" s="2"/>
      <c r="F153" s="2" t="s">
        <v>893</v>
      </c>
      <c r="G153" t="s">
        <v>43</v>
      </c>
    </row>
    <row r="154" spans="1:7">
      <c r="A154" t="s">
        <v>646</v>
      </c>
      <c r="B154" s="30">
        <v>2</v>
      </c>
      <c r="C154" t="s">
        <v>889</v>
      </c>
      <c r="E154" s="2"/>
      <c r="F154" s="2" t="s">
        <v>893</v>
      </c>
      <c r="G154" t="s">
        <v>43</v>
      </c>
    </row>
    <row r="155" spans="1:7">
      <c r="A155" t="s">
        <v>647</v>
      </c>
      <c r="B155" s="30">
        <v>1</v>
      </c>
      <c r="C155" t="s">
        <v>889</v>
      </c>
      <c r="E155" s="2"/>
      <c r="F155" s="2" t="s">
        <v>890</v>
      </c>
      <c r="G155" t="s">
        <v>43</v>
      </c>
    </row>
    <row r="156" spans="1:7">
      <c r="A156" t="s">
        <v>648</v>
      </c>
      <c r="B156" s="30">
        <v>2.5</v>
      </c>
      <c r="C156" t="s">
        <v>886</v>
      </c>
      <c r="E156" s="2"/>
      <c r="F156" s="2" t="s">
        <v>890</v>
      </c>
      <c r="G156" t="s">
        <v>43</v>
      </c>
    </row>
    <row r="157" spans="1:7">
      <c r="A157" t="s">
        <v>650</v>
      </c>
      <c r="B157" s="30">
        <v>2</v>
      </c>
      <c r="C157" t="s">
        <v>889</v>
      </c>
      <c r="E157" s="2"/>
      <c r="F157" s="2" t="s">
        <v>890</v>
      </c>
      <c r="G157" t="s">
        <v>43</v>
      </c>
    </row>
    <row r="158" spans="1:7" ht="36.5">
      <c r="A158" t="s">
        <v>718</v>
      </c>
      <c r="B158" s="30">
        <v>3.5</v>
      </c>
      <c r="C158" t="s">
        <v>891</v>
      </c>
      <c r="D158" t="s">
        <v>21</v>
      </c>
      <c r="E158" s="2" t="s">
        <v>897</v>
      </c>
      <c r="F158" s="2" t="s">
        <v>890</v>
      </c>
      <c r="G158" t="s">
        <v>43</v>
      </c>
    </row>
    <row r="159" spans="1:7">
      <c r="A159" t="s">
        <v>719</v>
      </c>
      <c r="B159" s="30">
        <v>2.5</v>
      </c>
      <c r="C159" t="s">
        <v>886</v>
      </c>
      <c r="D159" t="s">
        <v>21</v>
      </c>
      <c r="E159" s="2" t="s">
        <v>888</v>
      </c>
      <c r="F159" s="2" t="s">
        <v>893</v>
      </c>
      <c r="G159" t="s">
        <v>43</v>
      </c>
    </row>
    <row r="160" spans="1:7">
      <c r="A160" t="s">
        <v>720</v>
      </c>
      <c r="B160" s="30">
        <v>1.5</v>
      </c>
      <c r="C160" t="s">
        <v>889</v>
      </c>
      <c r="D160" t="s">
        <v>888</v>
      </c>
      <c r="E160" s="2" t="s">
        <v>888</v>
      </c>
      <c r="F160" s="2" t="s">
        <v>893</v>
      </c>
      <c r="G160" t="s">
        <v>43</v>
      </c>
    </row>
    <row r="161" spans="1:10">
      <c r="A161" t="s">
        <v>722</v>
      </c>
      <c r="B161" s="30">
        <v>2.5</v>
      </c>
      <c r="C161" t="s">
        <v>886</v>
      </c>
      <c r="D161" t="s">
        <v>21</v>
      </c>
      <c r="E161" s="2" t="s">
        <v>888</v>
      </c>
      <c r="F161" s="2" t="s">
        <v>890</v>
      </c>
      <c r="G161" t="s">
        <v>43</v>
      </c>
    </row>
    <row r="162" spans="1:10">
      <c r="A162" t="s">
        <v>723</v>
      </c>
      <c r="B162" s="30">
        <v>3</v>
      </c>
      <c r="C162" t="s">
        <v>886</v>
      </c>
      <c r="D162" t="s">
        <v>21</v>
      </c>
      <c r="E162" s="2" t="s">
        <v>888</v>
      </c>
      <c r="F162" s="2" t="s">
        <v>893</v>
      </c>
      <c r="G162" t="s">
        <v>43</v>
      </c>
    </row>
    <row r="163" spans="1:10">
      <c r="A163" t="s">
        <v>724</v>
      </c>
      <c r="B163" s="30">
        <v>4</v>
      </c>
      <c r="C163" t="s">
        <v>891</v>
      </c>
      <c r="D163" t="s">
        <v>21</v>
      </c>
      <c r="E163" s="2" t="s">
        <v>888</v>
      </c>
      <c r="F163" s="2" t="s">
        <v>893</v>
      </c>
      <c r="G163" t="s">
        <v>43</v>
      </c>
    </row>
    <row r="164" spans="1:10">
      <c r="A164" t="s">
        <v>725</v>
      </c>
      <c r="B164" s="30">
        <v>3</v>
      </c>
      <c r="C164" t="s">
        <v>886</v>
      </c>
      <c r="D164" t="s">
        <v>21</v>
      </c>
      <c r="E164" s="2" t="s">
        <v>888</v>
      </c>
      <c r="F164" s="2" t="s">
        <v>893</v>
      </c>
      <c r="G164" t="s">
        <v>43</v>
      </c>
    </row>
    <row r="165" spans="1:10">
      <c r="A165" t="s">
        <v>726</v>
      </c>
      <c r="B165" s="30">
        <v>4</v>
      </c>
      <c r="C165" t="s">
        <v>891</v>
      </c>
      <c r="D165" t="s">
        <v>21</v>
      </c>
      <c r="E165" s="2" t="s">
        <v>888</v>
      </c>
      <c r="F165" s="2" t="s">
        <v>890</v>
      </c>
      <c r="G165" t="s">
        <v>43</v>
      </c>
    </row>
    <row r="166" spans="1:10">
      <c r="A166" t="s">
        <v>730</v>
      </c>
      <c r="B166" s="30">
        <v>2</v>
      </c>
      <c r="C166" t="s">
        <v>889</v>
      </c>
      <c r="D166" t="s">
        <v>21</v>
      </c>
      <c r="E166" s="2" t="s">
        <v>888</v>
      </c>
      <c r="F166" s="2" t="s">
        <v>890</v>
      </c>
      <c r="G166" t="s">
        <v>43</v>
      </c>
    </row>
    <row r="167" spans="1:10">
      <c r="A167" t="s">
        <v>731</v>
      </c>
      <c r="B167" s="30">
        <v>3</v>
      </c>
      <c r="C167" t="s">
        <v>886</v>
      </c>
      <c r="D167" t="s">
        <v>21</v>
      </c>
      <c r="E167" s="2" t="s">
        <v>888</v>
      </c>
      <c r="F167" s="2" t="s">
        <v>890</v>
      </c>
      <c r="G167" t="s">
        <v>43</v>
      </c>
    </row>
    <row r="168" spans="1:10">
      <c r="A168" t="s">
        <v>734</v>
      </c>
      <c r="B168" s="30">
        <v>3.5</v>
      </c>
      <c r="C168" t="s">
        <v>891</v>
      </c>
      <c r="D168" t="s">
        <v>21</v>
      </c>
      <c r="E168" s="2" t="s">
        <v>888</v>
      </c>
      <c r="F168" s="2" t="s">
        <v>890</v>
      </c>
      <c r="G168" t="s">
        <v>43</v>
      </c>
    </row>
    <row r="169" spans="1:10">
      <c r="A169" t="s">
        <v>736</v>
      </c>
      <c r="B169" s="30">
        <v>1</v>
      </c>
      <c r="C169" t="s">
        <v>889</v>
      </c>
      <c r="D169" t="s">
        <v>21</v>
      </c>
      <c r="E169" s="2" t="s">
        <v>888</v>
      </c>
      <c r="F169" s="2" t="s">
        <v>890</v>
      </c>
      <c r="G169" t="s">
        <v>43</v>
      </c>
    </row>
    <row r="170" spans="1:10">
      <c r="A170" t="s">
        <v>738</v>
      </c>
      <c r="B170" s="30">
        <v>2.5</v>
      </c>
      <c r="C170" t="s">
        <v>886</v>
      </c>
      <c r="D170" t="s">
        <v>21</v>
      </c>
      <c r="E170" s="2" t="s">
        <v>888</v>
      </c>
      <c r="F170" s="2" t="s">
        <v>890</v>
      </c>
      <c r="G170" t="s">
        <v>43</v>
      </c>
    </row>
    <row r="171" spans="1:10">
      <c r="A171" t="s">
        <v>739</v>
      </c>
      <c r="B171" s="30">
        <v>4</v>
      </c>
      <c r="C171" t="s">
        <v>891</v>
      </c>
      <c r="D171" t="s">
        <v>21</v>
      </c>
      <c r="E171" s="2" t="s">
        <v>888</v>
      </c>
      <c r="F171" s="2" t="s">
        <v>893</v>
      </c>
      <c r="G171" t="s">
        <v>43</v>
      </c>
    </row>
    <row r="172" spans="1:10">
      <c r="A172" t="s">
        <v>745</v>
      </c>
      <c r="B172" s="30">
        <v>3</v>
      </c>
      <c r="C172" t="s">
        <v>886</v>
      </c>
      <c r="D172" t="s">
        <v>21</v>
      </c>
      <c r="E172" s="2" t="s">
        <v>888</v>
      </c>
      <c r="F172" s="2" t="s">
        <v>893</v>
      </c>
      <c r="G172" t="s">
        <v>43</v>
      </c>
    </row>
    <row r="173" spans="1:10">
      <c r="A173" t="s">
        <v>748</v>
      </c>
      <c r="B173" s="30">
        <v>2</v>
      </c>
      <c r="C173" t="s">
        <v>889</v>
      </c>
      <c r="D173" t="s">
        <v>21</v>
      </c>
      <c r="E173" s="2" t="s">
        <v>888</v>
      </c>
      <c r="F173" s="2" t="s">
        <v>892</v>
      </c>
      <c r="G173" t="s">
        <v>43</v>
      </c>
      <c r="H173" s="25">
        <f>COUNTA(G125:G173)</f>
        <v>49</v>
      </c>
      <c r="I173" s="25">
        <f>AVERAGE(B125:B173)</f>
        <v>2.3469387755102042</v>
      </c>
      <c r="J173" s="24" t="s">
        <v>904</v>
      </c>
    </row>
    <row r="174" spans="1:10">
      <c r="A174" t="s">
        <v>597</v>
      </c>
      <c r="B174" s="30">
        <v>3</v>
      </c>
      <c r="C174" t="s">
        <v>886</v>
      </c>
      <c r="E174" s="2"/>
      <c r="F174" s="2" t="s">
        <v>887</v>
      </c>
      <c r="G174" t="s">
        <v>27</v>
      </c>
    </row>
    <row r="175" spans="1:10">
      <c r="A175" t="s">
        <v>599</v>
      </c>
      <c r="B175" s="30">
        <v>1.5</v>
      </c>
      <c r="C175" t="s">
        <v>889</v>
      </c>
      <c r="E175" s="2"/>
      <c r="F175" s="2" t="s">
        <v>890</v>
      </c>
      <c r="G175" t="s">
        <v>27</v>
      </c>
    </row>
    <row r="176" spans="1:10">
      <c r="A176" t="s">
        <v>600</v>
      </c>
      <c r="B176" s="30">
        <v>3.5</v>
      </c>
      <c r="C176" t="s">
        <v>891</v>
      </c>
      <c r="E176" s="2"/>
      <c r="F176" s="2" t="s">
        <v>890</v>
      </c>
      <c r="G176" t="s">
        <v>27</v>
      </c>
    </row>
    <row r="177" spans="1:7">
      <c r="A177" t="s">
        <v>601</v>
      </c>
      <c r="B177" s="30">
        <v>1.5</v>
      </c>
      <c r="C177" t="s">
        <v>889</v>
      </c>
      <c r="E177" s="2"/>
      <c r="F177" s="2" t="s">
        <v>890</v>
      </c>
      <c r="G177" t="s">
        <v>27</v>
      </c>
    </row>
    <row r="178" spans="1:7">
      <c r="A178" t="s">
        <v>605</v>
      </c>
      <c r="B178" s="30">
        <v>1.5</v>
      </c>
      <c r="C178" t="s">
        <v>889</v>
      </c>
      <c r="E178" s="2"/>
      <c r="F178" s="2" t="s">
        <v>892</v>
      </c>
      <c r="G178" t="s">
        <v>27</v>
      </c>
    </row>
    <row r="179" spans="1:7">
      <c r="A179" t="s">
        <v>606</v>
      </c>
      <c r="B179" s="30">
        <v>1</v>
      </c>
      <c r="C179" t="s">
        <v>889</v>
      </c>
      <c r="E179" s="2"/>
      <c r="F179" s="2" t="s">
        <v>890</v>
      </c>
      <c r="G179" t="s">
        <v>27</v>
      </c>
    </row>
    <row r="180" spans="1:7">
      <c r="A180" t="s">
        <v>607</v>
      </c>
      <c r="B180" s="30">
        <v>2.5</v>
      </c>
      <c r="C180" t="s">
        <v>886</v>
      </c>
      <c r="E180" s="2"/>
      <c r="F180" s="2" t="s">
        <v>887</v>
      </c>
      <c r="G180" t="s">
        <v>27</v>
      </c>
    </row>
    <row r="181" spans="1:7">
      <c r="A181" t="s">
        <v>616</v>
      </c>
      <c r="B181" s="30">
        <v>4.5</v>
      </c>
      <c r="C181" t="s">
        <v>891</v>
      </c>
      <c r="E181" s="2"/>
      <c r="F181" s="2" t="s">
        <v>893</v>
      </c>
      <c r="G181" t="s">
        <v>27</v>
      </c>
    </row>
    <row r="182" spans="1:7">
      <c r="A182" t="s">
        <v>620</v>
      </c>
      <c r="B182" s="30">
        <v>2.5</v>
      </c>
      <c r="C182" t="s">
        <v>886</v>
      </c>
      <c r="E182" s="2"/>
      <c r="F182" s="2" t="s">
        <v>890</v>
      </c>
      <c r="G182" t="s">
        <v>27</v>
      </c>
    </row>
    <row r="183" spans="1:7">
      <c r="A183" t="s">
        <v>621</v>
      </c>
      <c r="B183" s="30">
        <v>2</v>
      </c>
      <c r="C183" t="s">
        <v>889</v>
      </c>
      <c r="E183" s="2"/>
      <c r="F183" s="2" t="s">
        <v>890</v>
      </c>
      <c r="G183" t="s">
        <v>27</v>
      </c>
    </row>
    <row r="184" spans="1:7">
      <c r="A184" t="s">
        <v>622</v>
      </c>
      <c r="B184" s="30">
        <v>1.5</v>
      </c>
      <c r="C184" t="s">
        <v>889</v>
      </c>
      <c r="E184" s="2"/>
      <c r="F184" s="2" t="s">
        <v>890</v>
      </c>
      <c r="G184" t="s">
        <v>27</v>
      </c>
    </row>
    <row r="185" spans="1:7">
      <c r="A185" t="s">
        <v>623</v>
      </c>
      <c r="B185" s="30">
        <v>1.5</v>
      </c>
      <c r="C185" t="s">
        <v>889</v>
      </c>
      <c r="E185" s="2"/>
      <c r="F185" s="2" t="s">
        <v>890</v>
      </c>
      <c r="G185" t="s">
        <v>27</v>
      </c>
    </row>
    <row r="186" spans="1:7">
      <c r="A186" t="s">
        <v>626</v>
      </c>
      <c r="B186" s="30">
        <v>2</v>
      </c>
      <c r="C186" t="s">
        <v>889</v>
      </c>
      <c r="E186" s="2"/>
      <c r="F186" s="2" t="s">
        <v>892</v>
      </c>
      <c r="G186" t="s">
        <v>27</v>
      </c>
    </row>
    <row r="187" spans="1:7">
      <c r="A187" t="s">
        <v>630</v>
      </c>
      <c r="B187" s="30">
        <v>2.5</v>
      </c>
      <c r="C187" t="s">
        <v>886</v>
      </c>
      <c r="E187" s="2"/>
      <c r="F187" s="2" t="s">
        <v>890</v>
      </c>
      <c r="G187" t="s">
        <v>27</v>
      </c>
    </row>
    <row r="188" spans="1:7">
      <c r="A188" t="s">
        <v>633</v>
      </c>
      <c r="B188" s="30">
        <v>2.5</v>
      </c>
      <c r="C188" t="s">
        <v>886</v>
      </c>
      <c r="E188" s="2"/>
      <c r="F188" s="2" t="s">
        <v>890</v>
      </c>
      <c r="G188" t="s">
        <v>27</v>
      </c>
    </row>
    <row r="189" spans="1:7">
      <c r="A189" t="s">
        <v>635</v>
      </c>
      <c r="B189" s="30">
        <v>2</v>
      </c>
      <c r="C189" t="s">
        <v>889</v>
      </c>
      <c r="E189" s="2"/>
      <c r="F189" s="2" t="s">
        <v>890</v>
      </c>
      <c r="G189" t="s">
        <v>27</v>
      </c>
    </row>
    <row r="190" spans="1:7">
      <c r="A190" t="s">
        <v>638</v>
      </c>
      <c r="B190" s="30">
        <v>2</v>
      </c>
      <c r="C190" t="s">
        <v>889</v>
      </c>
      <c r="E190" s="2"/>
      <c r="F190" s="2" t="s">
        <v>890</v>
      </c>
      <c r="G190" t="s">
        <v>27</v>
      </c>
    </row>
    <row r="191" spans="1:7">
      <c r="A191" t="s">
        <v>639</v>
      </c>
      <c r="B191" s="30">
        <v>3.5</v>
      </c>
      <c r="C191" t="s">
        <v>891</v>
      </c>
      <c r="E191" s="2"/>
      <c r="F191" s="2" t="s">
        <v>894</v>
      </c>
      <c r="G191" t="s">
        <v>27</v>
      </c>
    </row>
    <row r="192" spans="1:7">
      <c r="A192" t="s">
        <v>642</v>
      </c>
      <c r="B192" s="30">
        <v>2.5</v>
      </c>
      <c r="C192" t="s">
        <v>886</v>
      </c>
      <c r="E192" s="2"/>
      <c r="F192" s="2" t="s">
        <v>893</v>
      </c>
      <c r="G192" t="s">
        <v>27</v>
      </c>
    </row>
    <row r="193" spans="1:10">
      <c r="A193" t="s">
        <v>643</v>
      </c>
      <c r="B193" s="30">
        <v>1</v>
      </c>
      <c r="C193" t="s">
        <v>889</v>
      </c>
      <c r="E193" s="2"/>
      <c r="F193" s="2" t="s">
        <v>893</v>
      </c>
      <c r="G193" t="s">
        <v>27</v>
      </c>
    </row>
    <row r="194" spans="1:10">
      <c r="A194" t="s">
        <v>649</v>
      </c>
      <c r="B194" s="30">
        <v>4</v>
      </c>
      <c r="C194" t="s">
        <v>891</v>
      </c>
      <c r="E194" s="2"/>
      <c r="F194" s="2" t="s">
        <v>896</v>
      </c>
      <c r="G194" t="s">
        <v>27</v>
      </c>
    </row>
    <row r="195" spans="1:10">
      <c r="A195" t="s">
        <v>651</v>
      </c>
      <c r="B195" s="30">
        <v>0.5</v>
      </c>
      <c r="C195" t="s">
        <v>889</v>
      </c>
      <c r="E195" s="2"/>
      <c r="F195" s="2" t="s">
        <v>890</v>
      </c>
      <c r="G195" t="s">
        <v>27</v>
      </c>
    </row>
    <row r="196" spans="1:10">
      <c r="A196" t="s">
        <v>727</v>
      </c>
      <c r="B196" s="30">
        <v>3</v>
      </c>
      <c r="C196" t="s">
        <v>886</v>
      </c>
      <c r="D196" t="s">
        <v>898</v>
      </c>
      <c r="E196" s="2" t="s">
        <v>888</v>
      </c>
      <c r="F196" s="2" t="s">
        <v>890</v>
      </c>
      <c r="G196" t="s">
        <v>27</v>
      </c>
    </row>
    <row r="197" spans="1:10">
      <c r="A197" t="s">
        <v>728</v>
      </c>
      <c r="B197" s="30">
        <v>3</v>
      </c>
      <c r="C197" t="s">
        <v>886</v>
      </c>
      <c r="D197" t="s">
        <v>21</v>
      </c>
      <c r="E197" s="2" t="s">
        <v>888</v>
      </c>
      <c r="F197" s="2" t="s">
        <v>890</v>
      </c>
      <c r="G197" t="s">
        <v>27</v>
      </c>
    </row>
    <row r="198" spans="1:10">
      <c r="A198" t="s">
        <v>732</v>
      </c>
      <c r="B198" s="30">
        <v>3</v>
      </c>
      <c r="C198" t="s">
        <v>886</v>
      </c>
      <c r="D198" t="s">
        <v>21</v>
      </c>
      <c r="E198" s="2" t="s">
        <v>888</v>
      </c>
      <c r="F198" s="2" t="s">
        <v>893</v>
      </c>
      <c r="G198" t="s">
        <v>27</v>
      </c>
    </row>
    <row r="199" spans="1:10">
      <c r="A199" t="s">
        <v>735</v>
      </c>
      <c r="B199" s="30">
        <v>4</v>
      </c>
      <c r="C199" t="s">
        <v>891</v>
      </c>
      <c r="D199" t="s">
        <v>21</v>
      </c>
      <c r="E199" s="2" t="s">
        <v>888</v>
      </c>
      <c r="F199" s="2" t="s">
        <v>893</v>
      </c>
      <c r="G199" t="s">
        <v>27</v>
      </c>
    </row>
    <row r="200" spans="1:10">
      <c r="A200" t="s">
        <v>744</v>
      </c>
      <c r="B200" s="30">
        <v>2</v>
      </c>
      <c r="C200" t="s">
        <v>889</v>
      </c>
      <c r="D200" t="s">
        <v>21</v>
      </c>
      <c r="E200" s="2" t="s">
        <v>888</v>
      </c>
      <c r="F200" s="2" t="s">
        <v>900</v>
      </c>
      <c r="G200" t="s">
        <v>27</v>
      </c>
    </row>
    <row r="201" spans="1:10">
      <c r="A201" t="s">
        <v>746</v>
      </c>
      <c r="B201" s="30">
        <v>1.5</v>
      </c>
      <c r="C201" t="s">
        <v>889</v>
      </c>
      <c r="D201" t="s">
        <v>898</v>
      </c>
      <c r="E201" s="2" t="s">
        <v>888</v>
      </c>
      <c r="F201" s="2" t="s">
        <v>893</v>
      </c>
      <c r="G201" t="s">
        <v>27</v>
      </c>
    </row>
    <row r="202" spans="1:10">
      <c r="A202" t="s">
        <v>747</v>
      </c>
      <c r="B202" s="30">
        <v>3.5</v>
      </c>
      <c r="C202" t="s">
        <v>891</v>
      </c>
      <c r="D202" t="s">
        <v>21</v>
      </c>
      <c r="E202" s="2" t="s">
        <v>888</v>
      </c>
      <c r="F202" s="2" t="s">
        <v>893</v>
      </c>
      <c r="G202" t="s">
        <v>27</v>
      </c>
      <c r="H202" s="25">
        <f>COUNTA(G174:G202)</f>
        <v>29</v>
      </c>
      <c r="I202" s="25">
        <f>AVERAGE(B174:B202)</f>
        <v>2.3793103448275863</v>
      </c>
      <c r="J202" s="25" t="s">
        <v>904</v>
      </c>
    </row>
    <row r="205" spans="1:10">
      <c r="H205">
        <v>29</v>
      </c>
      <c r="I205">
        <f>H205/80</f>
        <v>0.36249999999999999</v>
      </c>
    </row>
    <row r="206" spans="1:10">
      <c r="H206">
        <v>49</v>
      </c>
      <c r="I206">
        <f>H206/80</f>
        <v>0.61250000000000004</v>
      </c>
    </row>
    <row r="211" spans="1:7" ht="21">
      <c r="B211" s="32" t="s">
        <v>1004</v>
      </c>
      <c r="C211" s="32"/>
    </row>
    <row r="212" spans="1:7" ht="24.5">
      <c r="A212" t="s">
        <v>596</v>
      </c>
      <c r="B212" s="30" t="s">
        <v>880</v>
      </c>
      <c r="C212" s="30" t="s">
        <v>881</v>
      </c>
      <c r="D212" s="30" t="s">
        <v>882</v>
      </c>
      <c r="E212" s="31" t="s">
        <v>883</v>
      </c>
      <c r="F212" s="31" t="s">
        <v>884</v>
      </c>
      <c r="G212" t="s">
        <v>7</v>
      </c>
    </row>
    <row r="213" spans="1:7">
      <c r="A213" t="s">
        <v>649</v>
      </c>
      <c r="B213" s="30">
        <v>4</v>
      </c>
      <c r="C213" t="s">
        <v>891</v>
      </c>
      <c r="E213" s="2"/>
      <c r="F213" s="2" t="s">
        <v>896</v>
      </c>
      <c r="G213" t="s">
        <v>27</v>
      </c>
    </row>
    <row r="214" spans="1:7" ht="24.5">
      <c r="A214" t="s">
        <v>741</v>
      </c>
      <c r="B214" s="30">
        <v>1</v>
      </c>
      <c r="C214" t="s">
        <v>889</v>
      </c>
      <c r="D214" t="s">
        <v>21</v>
      </c>
      <c r="E214" s="2" t="s">
        <v>899</v>
      </c>
      <c r="F214" s="2" t="s">
        <v>890</v>
      </c>
      <c r="G214" t="s">
        <v>542</v>
      </c>
    </row>
    <row r="215" spans="1:7">
      <c r="A215" t="s">
        <v>742</v>
      </c>
      <c r="B215" s="30">
        <v>0</v>
      </c>
      <c r="C215" t="s">
        <v>889</v>
      </c>
      <c r="D215" t="s">
        <v>888</v>
      </c>
      <c r="E215" s="2" t="s">
        <v>888</v>
      </c>
      <c r="F215" s="2" t="s">
        <v>890</v>
      </c>
      <c r="G215" t="s">
        <v>548</v>
      </c>
    </row>
    <row r="216" spans="1:7">
      <c r="A216" t="s">
        <v>598</v>
      </c>
      <c r="B216" s="30">
        <v>1.5</v>
      </c>
      <c r="C216" t="s">
        <v>889</v>
      </c>
      <c r="E216" s="2"/>
      <c r="F216" s="2" t="s">
        <v>890</v>
      </c>
      <c r="G216" t="s">
        <v>43</v>
      </c>
    </row>
    <row r="217" spans="1:7">
      <c r="A217" t="s">
        <v>602</v>
      </c>
      <c r="B217" s="30">
        <v>4</v>
      </c>
      <c r="C217" t="s">
        <v>891</v>
      </c>
      <c r="E217" s="2"/>
      <c r="F217" s="2" t="s">
        <v>890</v>
      </c>
      <c r="G217" t="s">
        <v>43</v>
      </c>
    </row>
    <row r="218" spans="1:7">
      <c r="A218" t="s">
        <v>604</v>
      </c>
      <c r="B218" s="30">
        <v>2</v>
      </c>
      <c r="C218" t="s">
        <v>889</v>
      </c>
      <c r="E218" s="2"/>
      <c r="F218" s="2" t="s">
        <v>890</v>
      </c>
      <c r="G218" t="s">
        <v>43</v>
      </c>
    </row>
    <row r="219" spans="1:7">
      <c r="A219" t="s">
        <v>608</v>
      </c>
      <c r="B219" s="30">
        <v>2</v>
      </c>
      <c r="C219" t="s">
        <v>889</v>
      </c>
      <c r="E219" s="2"/>
      <c r="F219" s="2" t="s">
        <v>890</v>
      </c>
      <c r="G219" t="s">
        <v>43</v>
      </c>
    </row>
    <row r="220" spans="1:7">
      <c r="A220" t="s">
        <v>609</v>
      </c>
      <c r="B220" s="30">
        <v>0.5</v>
      </c>
      <c r="C220" t="s">
        <v>889</v>
      </c>
      <c r="E220" s="2"/>
      <c r="F220" s="2" t="s">
        <v>890</v>
      </c>
      <c r="G220" t="s">
        <v>43</v>
      </c>
    </row>
    <row r="221" spans="1:7">
      <c r="A221" t="s">
        <v>617</v>
      </c>
      <c r="B221" s="30">
        <v>2.5</v>
      </c>
      <c r="C221" t="s">
        <v>886</v>
      </c>
      <c r="E221" s="2"/>
      <c r="F221" s="2" t="s">
        <v>890</v>
      </c>
      <c r="G221" t="s">
        <v>43</v>
      </c>
    </row>
    <row r="222" spans="1:7">
      <c r="A222" t="s">
        <v>618</v>
      </c>
      <c r="B222" s="30">
        <v>1</v>
      </c>
      <c r="C222" t="s">
        <v>889</v>
      </c>
      <c r="E222" s="2"/>
      <c r="F222" s="2" t="s">
        <v>890</v>
      </c>
      <c r="G222" t="s">
        <v>43</v>
      </c>
    </row>
    <row r="223" spans="1:7">
      <c r="A223" t="s">
        <v>624</v>
      </c>
      <c r="B223" s="30">
        <v>2.5</v>
      </c>
      <c r="C223" t="s">
        <v>886</v>
      </c>
      <c r="E223" s="2"/>
      <c r="F223" s="2" t="s">
        <v>890</v>
      </c>
      <c r="G223" t="s">
        <v>43</v>
      </c>
    </row>
    <row r="224" spans="1:7">
      <c r="A224" t="s">
        <v>625</v>
      </c>
      <c r="B224" s="30">
        <v>2</v>
      </c>
      <c r="C224" t="s">
        <v>889</v>
      </c>
      <c r="E224" s="2"/>
      <c r="F224" s="2" t="s">
        <v>890</v>
      </c>
      <c r="G224" t="s">
        <v>43</v>
      </c>
    </row>
    <row r="225" spans="1:7">
      <c r="A225" t="s">
        <v>627</v>
      </c>
      <c r="B225" s="30">
        <v>0.5</v>
      </c>
      <c r="C225" t="s">
        <v>889</v>
      </c>
      <c r="E225" s="2"/>
      <c r="F225" s="2" t="s">
        <v>890</v>
      </c>
      <c r="G225" t="s">
        <v>43</v>
      </c>
    </row>
    <row r="226" spans="1:7">
      <c r="A226" t="s">
        <v>631</v>
      </c>
      <c r="B226" s="30">
        <v>1.5</v>
      </c>
      <c r="C226" t="s">
        <v>889</v>
      </c>
      <c r="E226" s="2"/>
      <c r="F226" s="2" t="s">
        <v>890</v>
      </c>
      <c r="G226" t="s">
        <v>43</v>
      </c>
    </row>
    <row r="227" spans="1:7">
      <c r="A227" t="s">
        <v>632</v>
      </c>
      <c r="B227" s="30">
        <v>4.5</v>
      </c>
      <c r="C227" t="s">
        <v>891</v>
      </c>
      <c r="E227" s="2"/>
      <c r="F227" s="2" t="s">
        <v>890</v>
      </c>
      <c r="G227" t="s">
        <v>43</v>
      </c>
    </row>
    <row r="228" spans="1:7">
      <c r="A228" t="s">
        <v>647</v>
      </c>
      <c r="B228" s="30">
        <v>1</v>
      </c>
      <c r="C228" t="s">
        <v>889</v>
      </c>
      <c r="E228" s="2"/>
      <c r="F228" s="2" t="s">
        <v>890</v>
      </c>
      <c r="G228" t="s">
        <v>43</v>
      </c>
    </row>
    <row r="229" spans="1:7">
      <c r="A229" t="s">
        <v>648</v>
      </c>
      <c r="B229" s="30">
        <v>2.5</v>
      </c>
      <c r="C229" t="s">
        <v>886</v>
      </c>
      <c r="E229" s="2"/>
      <c r="F229" s="2" t="s">
        <v>890</v>
      </c>
      <c r="G229" t="s">
        <v>43</v>
      </c>
    </row>
    <row r="230" spans="1:7">
      <c r="A230" t="s">
        <v>650</v>
      </c>
      <c r="B230" s="30">
        <v>2</v>
      </c>
      <c r="C230" t="s">
        <v>889</v>
      </c>
      <c r="E230" s="2"/>
      <c r="F230" s="2" t="s">
        <v>890</v>
      </c>
      <c r="G230" t="s">
        <v>43</v>
      </c>
    </row>
    <row r="231" spans="1:7" ht="36.5">
      <c r="A231" t="s">
        <v>718</v>
      </c>
      <c r="B231" s="30">
        <v>3.5</v>
      </c>
      <c r="C231" t="s">
        <v>891</v>
      </c>
      <c r="D231" t="s">
        <v>21</v>
      </c>
      <c r="E231" s="2" t="s">
        <v>897</v>
      </c>
      <c r="F231" s="2" t="s">
        <v>890</v>
      </c>
      <c r="G231" t="s">
        <v>43</v>
      </c>
    </row>
    <row r="232" spans="1:7">
      <c r="A232" t="s">
        <v>722</v>
      </c>
      <c r="B232" s="30">
        <v>2.5</v>
      </c>
      <c r="C232" t="s">
        <v>886</v>
      </c>
      <c r="D232" t="s">
        <v>21</v>
      </c>
      <c r="E232" s="2" t="s">
        <v>888</v>
      </c>
      <c r="F232" s="2" t="s">
        <v>890</v>
      </c>
      <c r="G232" t="s">
        <v>43</v>
      </c>
    </row>
    <row r="233" spans="1:7">
      <c r="A233" t="s">
        <v>726</v>
      </c>
      <c r="B233" s="30">
        <v>4</v>
      </c>
      <c r="C233" t="s">
        <v>891</v>
      </c>
      <c r="D233" t="s">
        <v>21</v>
      </c>
      <c r="E233" s="2" t="s">
        <v>888</v>
      </c>
      <c r="F233" s="2" t="s">
        <v>890</v>
      </c>
      <c r="G233" t="s">
        <v>43</v>
      </c>
    </row>
    <row r="234" spans="1:7">
      <c r="A234" t="s">
        <v>730</v>
      </c>
      <c r="B234" s="30">
        <v>2</v>
      </c>
      <c r="C234" t="s">
        <v>889</v>
      </c>
      <c r="D234" t="s">
        <v>21</v>
      </c>
      <c r="E234" s="2" t="s">
        <v>888</v>
      </c>
      <c r="F234" s="2" t="s">
        <v>890</v>
      </c>
      <c r="G234" t="s">
        <v>43</v>
      </c>
    </row>
    <row r="235" spans="1:7">
      <c r="A235" t="s">
        <v>731</v>
      </c>
      <c r="B235" s="30">
        <v>3</v>
      </c>
      <c r="C235" t="s">
        <v>886</v>
      </c>
      <c r="D235" t="s">
        <v>21</v>
      </c>
      <c r="E235" s="2" t="s">
        <v>888</v>
      </c>
      <c r="F235" s="2" t="s">
        <v>890</v>
      </c>
      <c r="G235" t="s">
        <v>43</v>
      </c>
    </row>
    <row r="236" spans="1:7">
      <c r="A236" t="s">
        <v>734</v>
      </c>
      <c r="B236" s="30">
        <v>3.5</v>
      </c>
      <c r="C236" t="s">
        <v>891</v>
      </c>
      <c r="D236" t="s">
        <v>21</v>
      </c>
      <c r="E236" s="2" t="s">
        <v>888</v>
      </c>
      <c r="F236" s="2" t="s">
        <v>890</v>
      </c>
      <c r="G236" t="s">
        <v>43</v>
      </c>
    </row>
    <row r="237" spans="1:7">
      <c r="A237" t="s">
        <v>736</v>
      </c>
      <c r="B237" s="30">
        <v>1</v>
      </c>
      <c r="C237" t="s">
        <v>889</v>
      </c>
      <c r="D237" t="s">
        <v>21</v>
      </c>
      <c r="E237" s="2" t="s">
        <v>888</v>
      </c>
      <c r="F237" s="2" t="s">
        <v>890</v>
      </c>
      <c r="G237" t="s">
        <v>43</v>
      </c>
    </row>
    <row r="238" spans="1:7">
      <c r="A238" t="s">
        <v>738</v>
      </c>
      <c r="B238" s="30">
        <v>2.5</v>
      </c>
      <c r="C238" t="s">
        <v>886</v>
      </c>
      <c r="D238" t="s">
        <v>21</v>
      </c>
      <c r="E238" s="2" t="s">
        <v>888</v>
      </c>
      <c r="F238" s="2" t="s">
        <v>890</v>
      </c>
      <c r="G238" t="s">
        <v>43</v>
      </c>
    </row>
    <row r="239" spans="1:7">
      <c r="A239" t="s">
        <v>599</v>
      </c>
      <c r="B239" s="30">
        <v>1.5</v>
      </c>
      <c r="C239" t="s">
        <v>889</v>
      </c>
      <c r="E239" s="2"/>
      <c r="F239" s="2" t="s">
        <v>890</v>
      </c>
      <c r="G239" t="s">
        <v>27</v>
      </c>
    </row>
    <row r="240" spans="1:7">
      <c r="A240" t="s">
        <v>600</v>
      </c>
      <c r="B240" s="30">
        <v>3.5</v>
      </c>
      <c r="C240" t="s">
        <v>891</v>
      </c>
      <c r="E240" s="2"/>
      <c r="F240" s="2" t="s">
        <v>890</v>
      </c>
      <c r="G240" t="s">
        <v>27</v>
      </c>
    </row>
    <row r="241" spans="1:7">
      <c r="A241" t="s">
        <v>601</v>
      </c>
      <c r="B241" s="30">
        <v>1.5</v>
      </c>
      <c r="C241" t="s">
        <v>889</v>
      </c>
      <c r="E241" s="2"/>
      <c r="F241" s="2" t="s">
        <v>890</v>
      </c>
      <c r="G241" t="s">
        <v>27</v>
      </c>
    </row>
    <row r="242" spans="1:7">
      <c r="A242" t="s">
        <v>606</v>
      </c>
      <c r="B242" s="30">
        <v>1</v>
      </c>
      <c r="C242" t="s">
        <v>889</v>
      </c>
      <c r="E242" s="2"/>
      <c r="F242" s="2" t="s">
        <v>890</v>
      </c>
      <c r="G242" t="s">
        <v>27</v>
      </c>
    </row>
    <row r="243" spans="1:7">
      <c r="A243" t="s">
        <v>620</v>
      </c>
      <c r="B243" s="30">
        <v>2.5</v>
      </c>
      <c r="C243" t="s">
        <v>886</v>
      </c>
      <c r="E243" s="2"/>
      <c r="F243" s="2" t="s">
        <v>890</v>
      </c>
      <c r="G243" t="s">
        <v>27</v>
      </c>
    </row>
    <row r="244" spans="1:7">
      <c r="A244" t="s">
        <v>621</v>
      </c>
      <c r="B244" s="30">
        <v>2</v>
      </c>
      <c r="C244" t="s">
        <v>889</v>
      </c>
      <c r="E244" s="2"/>
      <c r="F244" s="2" t="s">
        <v>890</v>
      </c>
      <c r="G244" t="s">
        <v>27</v>
      </c>
    </row>
    <row r="245" spans="1:7">
      <c r="A245" t="s">
        <v>622</v>
      </c>
      <c r="B245" s="30">
        <v>1.5</v>
      </c>
      <c r="C245" t="s">
        <v>889</v>
      </c>
      <c r="E245" s="2"/>
      <c r="F245" s="2" t="s">
        <v>890</v>
      </c>
      <c r="G245" t="s">
        <v>27</v>
      </c>
    </row>
    <row r="246" spans="1:7">
      <c r="A246" t="s">
        <v>623</v>
      </c>
      <c r="B246" s="30">
        <v>1.5</v>
      </c>
      <c r="C246" t="s">
        <v>889</v>
      </c>
      <c r="E246" s="2"/>
      <c r="F246" s="2" t="s">
        <v>890</v>
      </c>
      <c r="G246" t="s">
        <v>27</v>
      </c>
    </row>
    <row r="247" spans="1:7">
      <c r="A247" t="s">
        <v>630</v>
      </c>
      <c r="B247" s="30">
        <v>2.5</v>
      </c>
      <c r="C247" t="s">
        <v>886</v>
      </c>
      <c r="E247" s="2"/>
      <c r="F247" s="2" t="s">
        <v>890</v>
      </c>
      <c r="G247" t="s">
        <v>27</v>
      </c>
    </row>
    <row r="248" spans="1:7">
      <c r="A248" t="s">
        <v>633</v>
      </c>
      <c r="B248" s="30">
        <v>2.5</v>
      </c>
      <c r="C248" t="s">
        <v>886</v>
      </c>
      <c r="E248" s="2"/>
      <c r="F248" s="2" t="s">
        <v>890</v>
      </c>
      <c r="G248" t="s">
        <v>27</v>
      </c>
    </row>
    <row r="249" spans="1:7">
      <c r="A249" t="s">
        <v>635</v>
      </c>
      <c r="B249" s="30">
        <v>2</v>
      </c>
      <c r="C249" t="s">
        <v>889</v>
      </c>
      <c r="E249" s="2"/>
      <c r="F249" s="2" t="s">
        <v>890</v>
      </c>
      <c r="G249" t="s">
        <v>27</v>
      </c>
    </row>
    <row r="250" spans="1:7">
      <c r="A250" t="s">
        <v>638</v>
      </c>
      <c r="B250" s="30">
        <v>2</v>
      </c>
      <c r="C250" t="s">
        <v>889</v>
      </c>
      <c r="E250" s="2"/>
      <c r="F250" s="2" t="s">
        <v>890</v>
      </c>
      <c r="G250" t="s">
        <v>27</v>
      </c>
    </row>
    <row r="251" spans="1:7">
      <c r="A251" t="s">
        <v>651</v>
      </c>
      <c r="B251" s="30">
        <v>0.5</v>
      </c>
      <c r="C251" t="s">
        <v>889</v>
      </c>
      <c r="E251" s="2"/>
      <c r="F251" s="2" t="s">
        <v>890</v>
      </c>
      <c r="G251" t="s">
        <v>27</v>
      </c>
    </row>
    <row r="252" spans="1:7">
      <c r="A252" t="s">
        <v>727</v>
      </c>
      <c r="B252" s="30">
        <v>3</v>
      </c>
      <c r="C252" t="s">
        <v>886</v>
      </c>
      <c r="D252" t="s">
        <v>898</v>
      </c>
      <c r="E252" s="2" t="s">
        <v>888</v>
      </c>
      <c r="F252" s="2" t="s">
        <v>890</v>
      </c>
      <c r="G252" t="s">
        <v>27</v>
      </c>
    </row>
    <row r="253" spans="1:7">
      <c r="A253" t="s">
        <v>728</v>
      </c>
      <c r="B253" s="30">
        <v>3</v>
      </c>
      <c r="C253" t="s">
        <v>886</v>
      </c>
      <c r="D253" t="s">
        <v>21</v>
      </c>
      <c r="E253" s="2" t="s">
        <v>888</v>
      </c>
      <c r="F253" s="2" t="s">
        <v>890</v>
      </c>
      <c r="G253" t="s">
        <v>27</v>
      </c>
    </row>
    <row r="254" spans="1:7">
      <c r="A254" t="s">
        <v>597</v>
      </c>
      <c r="B254" s="30">
        <v>3</v>
      </c>
      <c r="C254" t="s">
        <v>886</v>
      </c>
      <c r="E254" s="2"/>
      <c r="F254" s="2" t="s">
        <v>909</v>
      </c>
      <c r="G254" t="s">
        <v>27</v>
      </c>
    </row>
    <row r="255" spans="1:7">
      <c r="A255" t="s">
        <v>607</v>
      </c>
      <c r="B255" s="30">
        <v>2.5</v>
      </c>
      <c r="C255" t="s">
        <v>886</v>
      </c>
      <c r="E255" s="2"/>
      <c r="F255" s="2" t="s">
        <v>909</v>
      </c>
      <c r="G255" t="s">
        <v>27</v>
      </c>
    </row>
    <row r="256" spans="1:7">
      <c r="A256" t="s">
        <v>603</v>
      </c>
      <c r="B256" s="30">
        <v>1.5</v>
      </c>
      <c r="C256" t="s">
        <v>889</v>
      </c>
      <c r="E256" s="2"/>
      <c r="F256" s="2" t="s">
        <v>910</v>
      </c>
      <c r="G256" t="s">
        <v>43</v>
      </c>
    </row>
    <row r="257" spans="1:10">
      <c r="A257" t="s">
        <v>629</v>
      </c>
      <c r="B257" s="30">
        <v>1</v>
      </c>
      <c r="C257" t="s">
        <v>889</v>
      </c>
      <c r="E257" s="2"/>
      <c r="F257" s="2" t="s">
        <v>910</v>
      </c>
      <c r="G257" t="s">
        <v>43</v>
      </c>
    </row>
    <row r="258" spans="1:10">
      <c r="A258" t="s">
        <v>748</v>
      </c>
      <c r="B258" s="30">
        <v>2</v>
      </c>
      <c r="C258" t="s">
        <v>889</v>
      </c>
      <c r="D258" t="s">
        <v>21</v>
      </c>
      <c r="E258" s="2" t="s">
        <v>888</v>
      </c>
      <c r="F258" s="2" t="s">
        <v>910</v>
      </c>
      <c r="G258" t="s">
        <v>43</v>
      </c>
    </row>
    <row r="259" spans="1:10">
      <c r="A259" t="s">
        <v>605</v>
      </c>
      <c r="B259" s="30">
        <v>1.5</v>
      </c>
      <c r="C259" t="s">
        <v>889</v>
      </c>
      <c r="E259" s="2"/>
      <c r="F259" s="2" t="s">
        <v>910</v>
      </c>
      <c r="G259" t="s">
        <v>27</v>
      </c>
    </row>
    <row r="260" spans="1:10">
      <c r="A260" t="s">
        <v>626</v>
      </c>
      <c r="B260" s="30">
        <v>2</v>
      </c>
      <c r="C260" t="s">
        <v>889</v>
      </c>
      <c r="E260" s="2"/>
      <c r="F260" s="2" t="s">
        <v>910</v>
      </c>
      <c r="G260" t="s">
        <v>27</v>
      </c>
      <c r="H260" s="25">
        <f>COUNTA(F214:F260)</f>
        <v>47</v>
      </c>
      <c r="I260" s="25">
        <f>AVERAGE(B214:B260)</f>
        <v>2.0638297872340425</v>
      </c>
      <c r="J260" s="25">
        <f>47/80</f>
        <v>0.58750000000000002</v>
      </c>
    </row>
    <row r="261" spans="1:10">
      <c r="A261" t="s">
        <v>610</v>
      </c>
      <c r="B261" s="30">
        <v>2</v>
      </c>
      <c r="C261" t="s">
        <v>889</v>
      </c>
      <c r="E261" s="2"/>
      <c r="F261" s="2" t="s">
        <v>893</v>
      </c>
      <c r="G261" t="s">
        <v>43</v>
      </c>
    </row>
    <row r="262" spans="1:10">
      <c r="A262" t="s">
        <v>611</v>
      </c>
      <c r="B262" s="30">
        <v>2.5</v>
      </c>
      <c r="C262" t="s">
        <v>886</v>
      </c>
      <c r="E262" s="2"/>
      <c r="F262" s="2" t="s">
        <v>893</v>
      </c>
      <c r="G262" t="s">
        <v>43</v>
      </c>
    </row>
    <row r="263" spans="1:10">
      <c r="A263" t="s">
        <v>612</v>
      </c>
      <c r="B263" s="30">
        <v>4.5</v>
      </c>
      <c r="C263" t="s">
        <v>891</v>
      </c>
      <c r="E263" s="2"/>
      <c r="F263" s="2" t="s">
        <v>893</v>
      </c>
      <c r="G263" t="s">
        <v>43</v>
      </c>
    </row>
    <row r="264" spans="1:10">
      <c r="A264" t="s">
        <v>613</v>
      </c>
      <c r="B264" s="30">
        <v>3</v>
      </c>
      <c r="C264" t="s">
        <v>886</v>
      </c>
      <c r="E264" s="2"/>
      <c r="F264" s="2" t="s">
        <v>893</v>
      </c>
      <c r="G264" t="s">
        <v>43</v>
      </c>
    </row>
    <row r="265" spans="1:10">
      <c r="A265" t="s">
        <v>614</v>
      </c>
      <c r="B265" s="30">
        <v>3</v>
      </c>
      <c r="C265" t="s">
        <v>886</v>
      </c>
      <c r="E265" s="2"/>
      <c r="F265" s="2" t="s">
        <v>893</v>
      </c>
      <c r="G265" t="s">
        <v>43</v>
      </c>
    </row>
    <row r="266" spans="1:10">
      <c r="A266" t="s">
        <v>615</v>
      </c>
      <c r="B266" s="30">
        <v>3</v>
      </c>
      <c r="C266" t="s">
        <v>886</v>
      </c>
      <c r="E266" s="2"/>
      <c r="F266" s="2" t="s">
        <v>893</v>
      </c>
      <c r="G266" t="s">
        <v>43</v>
      </c>
    </row>
    <row r="267" spans="1:10">
      <c r="A267" t="s">
        <v>619</v>
      </c>
      <c r="B267" s="30">
        <v>2.5</v>
      </c>
      <c r="C267" t="s">
        <v>886</v>
      </c>
      <c r="E267" s="2"/>
      <c r="F267" s="2" t="s">
        <v>893</v>
      </c>
      <c r="G267" t="s">
        <v>43</v>
      </c>
    </row>
    <row r="268" spans="1:10">
      <c r="A268" t="s">
        <v>628</v>
      </c>
      <c r="B268" s="30">
        <v>3</v>
      </c>
      <c r="C268" t="s">
        <v>886</v>
      </c>
      <c r="E268" s="2"/>
      <c r="F268" s="2" t="s">
        <v>893</v>
      </c>
      <c r="G268" t="s">
        <v>43</v>
      </c>
    </row>
    <row r="269" spans="1:10">
      <c r="A269" t="s">
        <v>634</v>
      </c>
      <c r="B269" s="30">
        <v>3</v>
      </c>
      <c r="C269" t="s">
        <v>886</v>
      </c>
      <c r="E269" s="2"/>
      <c r="F269" s="2" t="s">
        <v>893</v>
      </c>
      <c r="G269" t="s">
        <v>43</v>
      </c>
    </row>
    <row r="270" spans="1:10">
      <c r="A270" t="s">
        <v>636</v>
      </c>
      <c r="B270" s="30">
        <v>2.5</v>
      </c>
      <c r="C270" t="s">
        <v>886</v>
      </c>
      <c r="E270" s="2"/>
      <c r="F270" s="2" t="s">
        <v>893</v>
      </c>
      <c r="G270" t="s">
        <v>43</v>
      </c>
    </row>
    <row r="271" spans="1:10">
      <c r="A271" t="s">
        <v>637</v>
      </c>
      <c r="B271" s="30">
        <v>1</v>
      </c>
      <c r="C271" t="s">
        <v>889</v>
      </c>
      <c r="E271" s="2"/>
      <c r="F271" s="2" t="s">
        <v>893</v>
      </c>
      <c r="G271" t="s">
        <v>43</v>
      </c>
    </row>
    <row r="272" spans="1:10">
      <c r="A272" t="s">
        <v>641</v>
      </c>
      <c r="B272" s="30">
        <v>1</v>
      </c>
      <c r="C272" t="s">
        <v>889</v>
      </c>
      <c r="E272" s="2"/>
      <c r="F272" s="2" t="s">
        <v>893</v>
      </c>
      <c r="G272" t="s">
        <v>43</v>
      </c>
    </row>
    <row r="273" spans="1:10">
      <c r="A273" t="s">
        <v>645</v>
      </c>
      <c r="B273" s="30">
        <v>1.5</v>
      </c>
      <c r="C273" t="s">
        <v>889</v>
      </c>
      <c r="E273" s="2"/>
      <c r="F273" s="2" t="s">
        <v>893</v>
      </c>
      <c r="G273" t="s">
        <v>43</v>
      </c>
    </row>
    <row r="274" spans="1:10">
      <c r="A274" t="s">
        <v>646</v>
      </c>
      <c r="B274" s="30">
        <v>2</v>
      </c>
      <c r="C274" t="s">
        <v>889</v>
      </c>
      <c r="E274" s="2"/>
      <c r="F274" s="2" t="s">
        <v>893</v>
      </c>
      <c r="G274" t="s">
        <v>43</v>
      </c>
    </row>
    <row r="275" spans="1:10">
      <c r="A275" t="s">
        <v>719</v>
      </c>
      <c r="B275" s="30">
        <v>2.5</v>
      </c>
      <c r="C275" t="s">
        <v>886</v>
      </c>
      <c r="D275" t="s">
        <v>21</v>
      </c>
      <c r="E275" s="2" t="s">
        <v>888</v>
      </c>
      <c r="F275" s="2" t="s">
        <v>893</v>
      </c>
      <c r="G275" t="s">
        <v>43</v>
      </c>
    </row>
    <row r="276" spans="1:10">
      <c r="A276" t="s">
        <v>720</v>
      </c>
      <c r="B276" s="30">
        <v>1.5</v>
      </c>
      <c r="C276" t="s">
        <v>889</v>
      </c>
      <c r="D276" t="s">
        <v>888</v>
      </c>
      <c r="E276" s="2" t="s">
        <v>888</v>
      </c>
      <c r="F276" s="2" t="s">
        <v>893</v>
      </c>
      <c r="G276" t="s">
        <v>43</v>
      </c>
    </row>
    <row r="277" spans="1:10">
      <c r="A277" t="s">
        <v>723</v>
      </c>
      <c r="B277" s="30">
        <v>3</v>
      </c>
      <c r="C277" t="s">
        <v>886</v>
      </c>
      <c r="D277" t="s">
        <v>21</v>
      </c>
      <c r="E277" s="2" t="s">
        <v>888</v>
      </c>
      <c r="F277" s="2" t="s">
        <v>893</v>
      </c>
      <c r="G277" t="s">
        <v>43</v>
      </c>
    </row>
    <row r="278" spans="1:10">
      <c r="A278" t="s">
        <v>724</v>
      </c>
      <c r="B278" s="30">
        <v>4</v>
      </c>
      <c r="C278" t="s">
        <v>891</v>
      </c>
      <c r="D278" t="s">
        <v>21</v>
      </c>
      <c r="E278" s="2" t="s">
        <v>888</v>
      </c>
      <c r="F278" s="2" t="s">
        <v>893</v>
      </c>
      <c r="G278" t="s">
        <v>43</v>
      </c>
    </row>
    <row r="279" spans="1:10">
      <c r="A279" t="s">
        <v>725</v>
      </c>
      <c r="B279" s="30">
        <v>3</v>
      </c>
      <c r="C279" t="s">
        <v>886</v>
      </c>
      <c r="D279" t="s">
        <v>21</v>
      </c>
      <c r="E279" s="2" t="s">
        <v>888</v>
      </c>
      <c r="F279" s="2" t="s">
        <v>893</v>
      </c>
      <c r="G279" t="s">
        <v>43</v>
      </c>
    </row>
    <row r="280" spans="1:10">
      <c r="A280" t="s">
        <v>739</v>
      </c>
      <c r="B280" s="30">
        <v>4</v>
      </c>
      <c r="C280" t="s">
        <v>891</v>
      </c>
      <c r="D280" t="s">
        <v>21</v>
      </c>
      <c r="E280" s="2" t="s">
        <v>888</v>
      </c>
      <c r="F280" s="2" t="s">
        <v>893</v>
      </c>
      <c r="G280" t="s">
        <v>43</v>
      </c>
    </row>
    <row r="281" spans="1:10">
      <c r="A281" t="s">
        <v>745</v>
      </c>
      <c r="B281" s="30">
        <v>3</v>
      </c>
      <c r="C281" t="s">
        <v>886</v>
      </c>
      <c r="D281" t="s">
        <v>21</v>
      </c>
      <c r="E281" s="2" t="s">
        <v>888</v>
      </c>
      <c r="F281" s="2" t="s">
        <v>893</v>
      </c>
      <c r="G281" t="s">
        <v>43</v>
      </c>
    </row>
    <row r="282" spans="1:10">
      <c r="A282" t="s">
        <v>616</v>
      </c>
      <c r="B282" s="30">
        <v>4.5</v>
      </c>
      <c r="C282" t="s">
        <v>891</v>
      </c>
      <c r="E282" s="2"/>
      <c r="F282" s="2" t="s">
        <v>893</v>
      </c>
      <c r="G282" t="s">
        <v>27</v>
      </c>
    </row>
    <row r="283" spans="1:10">
      <c r="A283" t="s">
        <v>642</v>
      </c>
      <c r="B283" s="30">
        <v>2.5</v>
      </c>
      <c r="C283" t="s">
        <v>886</v>
      </c>
      <c r="E283" s="2"/>
      <c r="F283" s="2" t="s">
        <v>893</v>
      </c>
      <c r="G283" t="s">
        <v>27</v>
      </c>
    </row>
    <row r="284" spans="1:10">
      <c r="A284" t="s">
        <v>643</v>
      </c>
      <c r="B284" s="30">
        <v>1</v>
      </c>
      <c r="C284" t="s">
        <v>889</v>
      </c>
      <c r="E284" s="2"/>
      <c r="F284" s="2" t="s">
        <v>893</v>
      </c>
      <c r="G284" t="s">
        <v>27</v>
      </c>
    </row>
    <row r="285" spans="1:10">
      <c r="A285" t="s">
        <v>732</v>
      </c>
      <c r="B285" s="30">
        <v>3</v>
      </c>
      <c r="C285" t="s">
        <v>886</v>
      </c>
      <c r="D285" t="s">
        <v>21</v>
      </c>
      <c r="E285" s="2" t="s">
        <v>888</v>
      </c>
      <c r="F285" s="2" t="s">
        <v>893</v>
      </c>
      <c r="G285" t="s">
        <v>27</v>
      </c>
    </row>
    <row r="286" spans="1:10">
      <c r="A286" t="s">
        <v>735</v>
      </c>
      <c r="B286" s="30">
        <v>4</v>
      </c>
      <c r="C286" t="s">
        <v>891</v>
      </c>
      <c r="D286" t="s">
        <v>21</v>
      </c>
      <c r="E286" s="2" t="s">
        <v>888</v>
      </c>
      <c r="F286" s="2" t="s">
        <v>893</v>
      </c>
      <c r="G286" t="s">
        <v>27</v>
      </c>
    </row>
    <row r="287" spans="1:10">
      <c r="A287" t="s">
        <v>746</v>
      </c>
      <c r="B287" s="30">
        <v>1.5</v>
      </c>
      <c r="C287" t="s">
        <v>889</v>
      </c>
      <c r="D287" t="s">
        <v>898</v>
      </c>
      <c r="E287" s="2" t="s">
        <v>888</v>
      </c>
      <c r="F287" s="2" t="s">
        <v>893</v>
      </c>
      <c r="G287" t="s">
        <v>27</v>
      </c>
    </row>
    <row r="288" spans="1:10">
      <c r="A288" t="s">
        <v>747</v>
      </c>
      <c r="B288" s="30">
        <v>3.5</v>
      </c>
      <c r="C288" t="s">
        <v>891</v>
      </c>
      <c r="D288" t="s">
        <v>21</v>
      </c>
      <c r="E288" s="2" t="s">
        <v>888</v>
      </c>
      <c r="F288" s="2" t="s">
        <v>893</v>
      </c>
      <c r="G288" t="s">
        <v>27</v>
      </c>
      <c r="H288" s="25">
        <f>COUNTA(F261:F288)</f>
        <v>28</v>
      </c>
      <c r="I288" s="25">
        <f>AVERAGE(B261:B288)</f>
        <v>2.6964285714285716</v>
      </c>
      <c r="J288" s="25">
        <f>28/80</f>
        <v>0.35</v>
      </c>
    </row>
    <row r="289" spans="1:8">
      <c r="A289" t="s">
        <v>744</v>
      </c>
      <c r="B289" s="30">
        <v>2</v>
      </c>
      <c r="C289" t="s">
        <v>889</v>
      </c>
      <c r="D289" t="s">
        <v>21</v>
      </c>
      <c r="E289" s="2" t="s">
        <v>888</v>
      </c>
      <c r="F289" s="2" t="s">
        <v>900</v>
      </c>
      <c r="G289" t="s">
        <v>27</v>
      </c>
    </row>
    <row r="290" spans="1:8">
      <c r="A290" t="s">
        <v>640</v>
      </c>
      <c r="B290" s="30">
        <v>1</v>
      </c>
      <c r="C290" t="s">
        <v>889</v>
      </c>
      <c r="E290" s="2"/>
      <c r="F290" s="2" t="s">
        <v>894</v>
      </c>
      <c r="G290" t="s">
        <v>43</v>
      </c>
    </row>
    <row r="291" spans="1:8">
      <c r="A291" t="s">
        <v>639</v>
      </c>
      <c r="B291" s="30">
        <v>3.5</v>
      </c>
      <c r="C291" t="s">
        <v>891</v>
      </c>
      <c r="E291" s="2"/>
      <c r="F291" s="2" t="s">
        <v>894</v>
      </c>
      <c r="G291" t="s">
        <v>27</v>
      </c>
    </row>
    <row r="292" spans="1:8">
      <c r="A292" t="s">
        <v>644</v>
      </c>
      <c r="B292" s="30">
        <v>2</v>
      </c>
      <c r="C292" t="s">
        <v>889</v>
      </c>
      <c r="E292" s="2"/>
      <c r="F292" s="2" t="s">
        <v>895</v>
      </c>
      <c r="G292" t="s">
        <v>43</v>
      </c>
    </row>
    <row r="301" spans="1:8" ht="15" thickBot="1"/>
    <row r="302" spans="1:8" ht="25" thickBot="1">
      <c r="A302" t="s">
        <v>596</v>
      </c>
      <c r="B302" s="30" t="s">
        <v>880</v>
      </c>
      <c r="C302" s="30" t="s">
        <v>881</v>
      </c>
      <c r="D302" s="30" t="s">
        <v>882</v>
      </c>
      <c r="E302" s="31" t="s">
        <v>883</v>
      </c>
      <c r="F302" s="31" t="s">
        <v>884</v>
      </c>
      <c r="G302" t="s">
        <v>7</v>
      </c>
      <c r="H302" s="29" t="s">
        <v>878</v>
      </c>
    </row>
    <row r="303" spans="1:8" ht="24.5">
      <c r="A303" t="s">
        <v>741</v>
      </c>
      <c r="B303" s="30">
        <v>1</v>
      </c>
      <c r="C303" t="s">
        <v>889</v>
      </c>
      <c r="D303" t="s">
        <v>21</v>
      </c>
      <c r="E303" s="2" t="s">
        <v>899</v>
      </c>
      <c r="F303" s="2" t="s">
        <v>890</v>
      </c>
      <c r="G303" t="s">
        <v>542</v>
      </c>
      <c r="H303" s="30">
        <v>0</v>
      </c>
    </row>
    <row r="304" spans="1:8">
      <c r="A304" t="s">
        <v>742</v>
      </c>
      <c r="B304" s="30">
        <v>0</v>
      </c>
      <c r="C304" t="s">
        <v>889</v>
      </c>
      <c r="D304" t="s">
        <v>888</v>
      </c>
      <c r="E304" s="2" t="s">
        <v>888</v>
      </c>
      <c r="F304" s="2" t="s">
        <v>890</v>
      </c>
      <c r="G304" t="s">
        <v>548</v>
      </c>
      <c r="H304" s="30">
        <v>0</v>
      </c>
    </row>
    <row r="305" spans="1:8">
      <c r="A305" t="s">
        <v>598</v>
      </c>
      <c r="B305" s="30">
        <v>1.5</v>
      </c>
      <c r="C305" t="s">
        <v>889</v>
      </c>
      <c r="E305" s="2"/>
      <c r="F305" s="2" t="s">
        <v>890</v>
      </c>
      <c r="G305" t="s">
        <v>43</v>
      </c>
      <c r="H305" s="30">
        <v>0</v>
      </c>
    </row>
    <row r="306" spans="1:8">
      <c r="A306" t="s">
        <v>602</v>
      </c>
      <c r="B306" s="30">
        <v>4</v>
      </c>
      <c r="C306" t="s">
        <v>891</v>
      </c>
      <c r="E306" s="2"/>
      <c r="F306" s="2" t="s">
        <v>890</v>
      </c>
      <c r="G306" t="s">
        <v>43</v>
      </c>
      <c r="H306" s="30">
        <v>0.5</v>
      </c>
    </row>
    <row r="307" spans="1:8">
      <c r="A307" t="s">
        <v>604</v>
      </c>
      <c r="B307" s="30">
        <v>2</v>
      </c>
      <c r="C307" t="s">
        <v>889</v>
      </c>
      <c r="E307" s="2"/>
      <c r="F307" s="2" t="s">
        <v>890</v>
      </c>
      <c r="G307" t="s">
        <v>43</v>
      </c>
      <c r="H307" s="30">
        <v>0</v>
      </c>
    </row>
    <row r="308" spans="1:8">
      <c r="A308" t="s">
        <v>608</v>
      </c>
      <c r="B308" s="30">
        <v>2</v>
      </c>
      <c r="C308" t="s">
        <v>889</v>
      </c>
      <c r="E308" s="2"/>
      <c r="F308" s="2" t="s">
        <v>890</v>
      </c>
      <c r="G308" t="s">
        <v>43</v>
      </c>
      <c r="H308" s="30">
        <v>0</v>
      </c>
    </row>
    <row r="309" spans="1:8">
      <c r="A309" t="s">
        <v>609</v>
      </c>
      <c r="B309" s="30">
        <v>0.5</v>
      </c>
      <c r="C309" t="s">
        <v>889</v>
      </c>
      <c r="E309" s="2"/>
      <c r="F309" s="2" t="s">
        <v>890</v>
      </c>
      <c r="G309" t="s">
        <v>43</v>
      </c>
      <c r="H309" s="30">
        <v>0</v>
      </c>
    </row>
    <row r="310" spans="1:8">
      <c r="A310" t="s">
        <v>617</v>
      </c>
      <c r="B310" s="30">
        <v>2.5</v>
      </c>
      <c r="C310" t="s">
        <v>886</v>
      </c>
      <c r="E310" s="2"/>
      <c r="F310" s="2" t="s">
        <v>890</v>
      </c>
      <c r="G310" t="s">
        <v>43</v>
      </c>
      <c r="H310" s="30">
        <v>1</v>
      </c>
    </row>
    <row r="311" spans="1:8">
      <c r="A311" t="s">
        <v>618</v>
      </c>
      <c r="B311" s="30">
        <v>1</v>
      </c>
      <c r="C311" t="s">
        <v>889</v>
      </c>
      <c r="E311" s="2"/>
      <c r="F311" s="2" t="s">
        <v>890</v>
      </c>
      <c r="G311" t="s">
        <v>43</v>
      </c>
      <c r="H311" s="30">
        <v>0</v>
      </c>
    </row>
    <row r="312" spans="1:8">
      <c r="A312" t="s">
        <v>624</v>
      </c>
      <c r="B312" s="30">
        <v>2.5</v>
      </c>
      <c r="C312" t="s">
        <v>886</v>
      </c>
      <c r="E312" s="2"/>
      <c r="F312" s="2" t="s">
        <v>890</v>
      </c>
      <c r="G312" t="s">
        <v>43</v>
      </c>
      <c r="H312" s="30">
        <v>0</v>
      </c>
    </row>
    <row r="313" spans="1:8">
      <c r="A313" t="s">
        <v>625</v>
      </c>
      <c r="B313" s="30">
        <v>2</v>
      </c>
      <c r="C313" t="s">
        <v>889</v>
      </c>
      <c r="E313" s="2"/>
      <c r="F313" s="2" t="s">
        <v>890</v>
      </c>
      <c r="G313" t="s">
        <v>43</v>
      </c>
      <c r="H313" s="30">
        <v>0</v>
      </c>
    </row>
    <row r="314" spans="1:8">
      <c r="A314" t="s">
        <v>627</v>
      </c>
      <c r="B314" s="30">
        <v>0.5</v>
      </c>
      <c r="C314" t="s">
        <v>889</v>
      </c>
      <c r="E314" s="2"/>
      <c r="F314" s="2" t="s">
        <v>890</v>
      </c>
      <c r="G314" t="s">
        <v>43</v>
      </c>
      <c r="H314" s="30">
        <v>0</v>
      </c>
    </row>
    <row r="315" spans="1:8">
      <c r="A315" t="s">
        <v>631</v>
      </c>
      <c r="B315" s="30">
        <v>1.5</v>
      </c>
      <c r="C315" t="s">
        <v>889</v>
      </c>
      <c r="E315" s="2"/>
      <c r="F315" s="2" t="s">
        <v>890</v>
      </c>
      <c r="G315" t="s">
        <v>43</v>
      </c>
      <c r="H315" s="30">
        <v>0</v>
      </c>
    </row>
    <row r="316" spans="1:8">
      <c r="A316" t="s">
        <v>632</v>
      </c>
      <c r="B316" s="30">
        <v>4.5</v>
      </c>
      <c r="C316" t="s">
        <v>891</v>
      </c>
      <c r="E316" s="2"/>
      <c r="F316" s="2" t="s">
        <v>890</v>
      </c>
      <c r="G316" t="s">
        <v>43</v>
      </c>
      <c r="H316" s="30">
        <v>1</v>
      </c>
    </row>
    <row r="317" spans="1:8">
      <c r="A317" t="s">
        <v>647</v>
      </c>
      <c r="B317" s="30">
        <v>1</v>
      </c>
      <c r="C317" t="s">
        <v>889</v>
      </c>
      <c r="E317" s="2"/>
      <c r="F317" s="2" t="s">
        <v>890</v>
      </c>
      <c r="G317" t="s">
        <v>43</v>
      </c>
      <c r="H317" s="30">
        <v>0</v>
      </c>
    </row>
    <row r="318" spans="1:8">
      <c r="A318" t="s">
        <v>648</v>
      </c>
      <c r="B318" s="30">
        <v>2.5</v>
      </c>
      <c r="C318" t="s">
        <v>886</v>
      </c>
      <c r="E318" s="2"/>
      <c r="F318" s="2" t="s">
        <v>890</v>
      </c>
      <c r="G318" t="s">
        <v>43</v>
      </c>
      <c r="H318" s="30">
        <v>1</v>
      </c>
    </row>
    <row r="319" spans="1:8">
      <c r="A319" t="s">
        <v>650</v>
      </c>
      <c r="B319" s="30">
        <v>2</v>
      </c>
      <c r="C319" t="s">
        <v>889</v>
      </c>
      <c r="E319" s="2"/>
      <c r="F319" s="2" t="s">
        <v>890</v>
      </c>
      <c r="G319" t="s">
        <v>43</v>
      </c>
      <c r="H319" s="30">
        <v>0</v>
      </c>
    </row>
    <row r="320" spans="1:8" ht="36.5">
      <c r="A320" t="s">
        <v>718</v>
      </c>
      <c r="B320" s="30">
        <v>3.5</v>
      </c>
      <c r="C320" t="s">
        <v>891</v>
      </c>
      <c r="D320" t="s">
        <v>21</v>
      </c>
      <c r="E320" s="2" t="s">
        <v>897</v>
      </c>
      <c r="F320" s="2" t="s">
        <v>890</v>
      </c>
      <c r="G320" t="s">
        <v>43</v>
      </c>
      <c r="H320" s="30">
        <v>1</v>
      </c>
    </row>
    <row r="321" spans="1:8">
      <c r="A321" t="s">
        <v>722</v>
      </c>
      <c r="B321" s="30">
        <v>2.5</v>
      </c>
      <c r="C321" t="s">
        <v>886</v>
      </c>
      <c r="D321" t="s">
        <v>21</v>
      </c>
      <c r="E321" s="2" t="s">
        <v>888</v>
      </c>
      <c r="F321" s="2" t="s">
        <v>890</v>
      </c>
      <c r="G321" t="s">
        <v>43</v>
      </c>
      <c r="H321" s="30">
        <v>0.5</v>
      </c>
    </row>
    <row r="322" spans="1:8">
      <c r="A322" t="s">
        <v>726</v>
      </c>
      <c r="B322" s="30">
        <v>4</v>
      </c>
      <c r="C322" t="s">
        <v>891</v>
      </c>
      <c r="D322" t="s">
        <v>21</v>
      </c>
      <c r="E322" s="2" t="s">
        <v>888</v>
      </c>
      <c r="F322" s="2" t="s">
        <v>890</v>
      </c>
      <c r="G322" t="s">
        <v>43</v>
      </c>
      <c r="H322" s="30">
        <v>1</v>
      </c>
    </row>
    <row r="323" spans="1:8">
      <c r="A323" t="s">
        <v>730</v>
      </c>
      <c r="B323" s="30">
        <v>2</v>
      </c>
      <c r="C323" t="s">
        <v>889</v>
      </c>
      <c r="D323" t="s">
        <v>21</v>
      </c>
      <c r="E323" s="2" t="s">
        <v>888</v>
      </c>
      <c r="F323" s="2" t="s">
        <v>890</v>
      </c>
      <c r="G323" t="s">
        <v>43</v>
      </c>
      <c r="H323" s="30">
        <v>0</v>
      </c>
    </row>
    <row r="324" spans="1:8">
      <c r="A324" t="s">
        <v>731</v>
      </c>
      <c r="B324" s="30">
        <v>3</v>
      </c>
      <c r="C324" t="s">
        <v>886</v>
      </c>
      <c r="D324" t="s">
        <v>21</v>
      </c>
      <c r="E324" s="2" t="s">
        <v>888</v>
      </c>
      <c r="F324" s="2" t="s">
        <v>890</v>
      </c>
      <c r="G324" t="s">
        <v>43</v>
      </c>
      <c r="H324" s="30">
        <v>0</v>
      </c>
    </row>
    <row r="325" spans="1:8">
      <c r="A325" t="s">
        <v>734</v>
      </c>
      <c r="B325" s="30">
        <v>3.5</v>
      </c>
      <c r="C325" t="s">
        <v>891</v>
      </c>
      <c r="D325" t="s">
        <v>21</v>
      </c>
      <c r="E325" s="2" t="s">
        <v>888</v>
      </c>
      <c r="F325" s="2" t="s">
        <v>890</v>
      </c>
      <c r="G325" t="s">
        <v>43</v>
      </c>
      <c r="H325" s="30">
        <v>0</v>
      </c>
    </row>
    <row r="326" spans="1:8">
      <c r="A326" t="s">
        <v>736</v>
      </c>
      <c r="B326" s="30">
        <v>1</v>
      </c>
      <c r="C326" t="s">
        <v>889</v>
      </c>
      <c r="D326" t="s">
        <v>21</v>
      </c>
      <c r="E326" s="2" t="s">
        <v>888</v>
      </c>
      <c r="F326" s="2" t="s">
        <v>890</v>
      </c>
      <c r="G326" t="s">
        <v>43</v>
      </c>
      <c r="H326" s="30">
        <v>0</v>
      </c>
    </row>
    <row r="327" spans="1:8">
      <c r="A327" t="s">
        <v>738</v>
      </c>
      <c r="B327" s="30">
        <v>2.5</v>
      </c>
      <c r="C327" t="s">
        <v>886</v>
      </c>
      <c r="D327" t="s">
        <v>21</v>
      </c>
      <c r="E327" s="2" t="s">
        <v>888</v>
      </c>
      <c r="F327" s="2" t="s">
        <v>890</v>
      </c>
      <c r="G327" t="s">
        <v>43</v>
      </c>
      <c r="H327" s="30">
        <v>0</v>
      </c>
    </row>
    <row r="328" spans="1:8">
      <c r="A328" t="s">
        <v>603</v>
      </c>
      <c r="B328" s="30">
        <v>1.5</v>
      </c>
      <c r="C328" t="s">
        <v>889</v>
      </c>
      <c r="E328" s="2"/>
      <c r="F328" s="2" t="s">
        <v>910</v>
      </c>
      <c r="G328" t="s">
        <v>43</v>
      </c>
      <c r="H328" s="30">
        <v>0</v>
      </c>
    </row>
    <row r="329" spans="1:8">
      <c r="A329" t="s">
        <v>629</v>
      </c>
      <c r="B329" s="30">
        <v>1</v>
      </c>
      <c r="C329" t="s">
        <v>889</v>
      </c>
      <c r="E329" s="2"/>
      <c r="F329" s="2" t="s">
        <v>910</v>
      </c>
      <c r="G329" t="s">
        <v>43</v>
      </c>
      <c r="H329" s="30">
        <v>0</v>
      </c>
    </row>
    <row r="330" spans="1:8">
      <c r="A330" t="s">
        <v>748</v>
      </c>
      <c r="B330" s="30">
        <v>2</v>
      </c>
      <c r="C330" t="s">
        <v>889</v>
      </c>
      <c r="D330" t="s">
        <v>21</v>
      </c>
      <c r="E330" s="2" t="s">
        <v>888</v>
      </c>
      <c r="F330" s="2" t="s">
        <v>910</v>
      </c>
      <c r="G330" t="s">
        <v>43</v>
      </c>
      <c r="H330" s="30">
        <v>0</v>
      </c>
    </row>
    <row r="331" spans="1:8">
      <c r="A331" t="s">
        <v>610</v>
      </c>
      <c r="B331" s="30">
        <v>2</v>
      </c>
      <c r="C331" t="s">
        <v>889</v>
      </c>
      <c r="E331" s="2"/>
      <c r="F331" s="2" t="s">
        <v>893</v>
      </c>
      <c r="G331" t="s">
        <v>43</v>
      </c>
      <c r="H331" s="30">
        <v>0.5</v>
      </c>
    </row>
    <row r="332" spans="1:8">
      <c r="A332" t="s">
        <v>611</v>
      </c>
      <c r="B332" s="30">
        <v>2.5</v>
      </c>
      <c r="C332" t="s">
        <v>886</v>
      </c>
      <c r="E332" s="2"/>
      <c r="F332" s="2" t="s">
        <v>893</v>
      </c>
      <c r="G332" t="s">
        <v>43</v>
      </c>
      <c r="H332" s="30">
        <v>0</v>
      </c>
    </row>
    <row r="333" spans="1:8">
      <c r="A333" t="s">
        <v>612</v>
      </c>
      <c r="B333" s="30">
        <v>4.5</v>
      </c>
      <c r="C333" t="s">
        <v>891</v>
      </c>
      <c r="E333" s="2"/>
      <c r="F333" s="2" t="s">
        <v>893</v>
      </c>
      <c r="G333" t="s">
        <v>43</v>
      </c>
      <c r="H333" s="30">
        <v>1</v>
      </c>
    </row>
    <row r="334" spans="1:8">
      <c r="A334" t="s">
        <v>613</v>
      </c>
      <c r="B334" s="30">
        <v>3</v>
      </c>
      <c r="C334" t="s">
        <v>886</v>
      </c>
      <c r="E334" s="2"/>
      <c r="F334" s="2" t="s">
        <v>893</v>
      </c>
      <c r="G334" t="s">
        <v>43</v>
      </c>
      <c r="H334" s="30">
        <v>1</v>
      </c>
    </row>
    <row r="335" spans="1:8">
      <c r="A335" t="s">
        <v>614</v>
      </c>
      <c r="B335" s="30">
        <v>3</v>
      </c>
      <c r="C335" t="s">
        <v>886</v>
      </c>
      <c r="E335" s="2"/>
      <c r="F335" s="2" t="s">
        <v>893</v>
      </c>
      <c r="G335" t="s">
        <v>43</v>
      </c>
      <c r="H335" s="30">
        <v>1</v>
      </c>
    </row>
    <row r="336" spans="1:8">
      <c r="A336" t="s">
        <v>615</v>
      </c>
      <c r="B336" s="30">
        <v>3</v>
      </c>
      <c r="C336" t="s">
        <v>886</v>
      </c>
      <c r="E336" s="2"/>
      <c r="F336" s="2" t="s">
        <v>893</v>
      </c>
      <c r="G336" t="s">
        <v>43</v>
      </c>
      <c r="H336" s="30">
        <v>1</v>
      </c>
    </row>
    <row r="337" spans="1:11">
      <c r="A337" t="s">
        <v>619</v>
      </c>
      <c r="B337" s="30">
        <v>2.5</v>
      </c>
      <c r="C337" t="s">
        <v>886</v>
      </c>
      <c r="E337" s="2"/>
      <c r="F337" s="2" t="s">
        <v>893</v>
      </c>
      <c r="G337" t="s">
        <v>43</v>
      </c>
      <c r="H337" s="30">
        <v>1</v>
      </c>
    </row>
    <row r="338" spans="1:11">
      <c r="A338" t="s">
        <v>628</v>
      </c>
      <c r="B338" s="30">
        <v>3</v>
      </c>
      <c r="C338" t="s">
        <v>886</v>
      </c>
      <c r="E338" s="2"/>
      <c r="F338" s="2" t="s">
        <v>893</v>
      </c>
      <c r="G338" t="s">
        <v>43</v>
      </c>
      <c r="H338" s="30">
        <v>0</v>
      </c>
    </row>
    <row r="339" spans="1:11">
      <c r="A339" t="s">
        <v>634</v>
      </c>
      <c r="B339" s="30">
        <v>3</v>
      </c>
      <c r="C339" t="s">
        <v>886</v>
      </c>
      <c r="E339" s="2"/>
      <c r="F339" s="2" t="s">
        <v>893</v>
      </c>
      <c r="G339" t="s">
        <v>43</v>
      </c>
      <c r="H339" s="30">
        <v>0</v>
      </c>
    </row>
    <row r="340" spans="1:11">
      <c r="A340" t="s">
        <v>636</v>
      </c>
      <c r="B340" s="30">
        <v>2.5</v>
      </c>
      <c r="C340" t="s">
        <v>886</v>
      </c>
      <c r="E340" s="2"/>
      <c r="F340" s="2" t="s">
        <v>893</v>
      </c>
      <c r="G340" t="s">
        <v>43</v>
      </c>
      <c r="H340" s="30">
        <v>0</v>
      </c>
    </row>
    <row r="341" spans="1:11">
      <c r="A341" t="s">
        <v>637</v>
      </c>
      <c r="B341" s="30">
        <v>1</v>
      </c>
      <c r="C341" t="s">
        <v>889</v>
      </c>
      <c r="E341" s="2"/>
      <c r="F341" s="2" t="s">
        <v>893</v>
      </c>
      <c r="G341" t="s">
        <v>43</v>
      </c>
      <c r="H341" s="30">
        <v>0</v>
      </c>
    </row>
    <row r="342" spans="1:11">
      <c r="A342" t="s">
        <v>641</v>
      </c>
      <c r="B342" s="30">
        <v>1</v>
      </c>
      <c r="C342" t="s">
        <v>889</v>
      </c>
      <c r="E342" s="2"/>
      <c r="F342" s="2" t="s">
        <v>893</v>
      </c>
      <c r="G342" t="s">
        <v>43</v>
      </c>
      <c r="H342" s="30">
        <v>0</v>
      </c>
    </row>
    <row r="343" spans="1:11">
      <c r="A343" t="s">
        <v>645</v>
      </c>
      <c r="B343" s="30">
        <v>1.5</v>
      </c>
      <c r="C343" t="s">
        <v>889</v>
      </c>
      <c r="E343" s="2"/>
      <c r="F343" s="2" t="s">
        <v>893</v>
      </c>
      <c r="G343" t="s">
        <v>43</v>
      </c>
      <c r="H343" s="30">
        <v>0</v>
      </c>
    </row>
    <row r="344" spans="1:11">
      <c r="A344" t="s">
        <v>646</v>
      </c>
      <c r="B344" s="30">
        <v>2</v>
      </c>
      <c r="C344" t="s">
        <v>889</v>
      </c>
      <c r="E344" s="2"/>
      <c r="F344" s="2" t="s">
        <v>893</v>
      </c>
      <c r="G344" t="s">
        <v>43</v>
      </c>
      <c r="H344" s="30">
        <v>0</v>
      </c>
    </row>
    <row r="345" spans="1:11">
      <c r="A345" t="s">
        <v>719</v>
      </c>
      <c r="B345" s="30">
        <v>2.5</v>
      </c>
      <c r="C345" t="s">
        <v>886</v>
      </c>
      <c r="D345" t="s">
        <v>21</v>
      </c>
      <c r="E345" s="2" t="s">
        <v>888</v>
      </c>
      <c r="F345" s="2" t="s">
        <v>893</v>
      </c>
      <c r="G345" t="s">
        <v>43</v>
      </c>
      <c r="H345" s="30">
        <v>0</v>
      </c>
    </row>
    <row r="346" spans="1:11">
      <c r="A346" t="s">
        <v>720</v>
      </c>
      <c r="B346" s="30">
        <v>1.5</v>
      </c>
      <c r="C346" t="s">
        <v>889</v>
      </c>
      <c r="D346" t="s">
        <v>888</v>
      </c>
      <c r="E346" s="2" t="s">
        <v>888</v>
      </c>
      <c r="F346" s="2" t="s">
        <v>893</v>
      </c>
      <c r="G346" t="s">
        <v>43</v>
      </c>
      <c r="H346" s="30">
        <v>0</v>
      </c>
    </row>
    <row r="347" spans="1:11">
      <c r="A347" t="s">
        <v>723</v>
      </c>
      <c r="B347" s="30">
        <v>3</v>
      </c>
      <c r="C347" t="s">
        <v>886</v>
      </c>
      <c r="D347" t="s">
        <v>21</v>
      </c>
      <c r="E347" s="2" t="s">
        <v>888</v>
      </c>
      <c r="F347" s="2" t="s">
        <v>893</v>
      </c>
      <c r="G347" t="s">
        <v>43</v>
      </c>
      <c r="H347" s="30">
        <v>0</v>
      </c>
    </row>
    <row r="348" spans="1:11">
      <c r="A348" t="s">
        <v>724</v>
      </c>
      <c r="B348" s="30">
        <v>4</v>
      </c>
      <c r="C348" t="s">
        <v>891</v>
      </c>
      <c r="D348" t="s">
        <v>21</v>
      </c>
      <c r="E348" s="2" t="s">
        <v>888</v>
      </c>
      <c r="F348" s="2" t="s">
        <v>893</v>
      </c>
      <c r="G348" t="s">
        <v>43</v>
      </c>
      <c r="H348" s="30">
        <v>0</v>
      </c>
    </row>
    <row r="349" spans="1:11">
      <c r="A349" t="s">
        <v>725</v>
      </c>
      <c r="B349" s="30">
        <v>3</v>
      </c>
      <c r="C349" t="s">
        <v>886</v>
      </c>
      <c r="D349" t="s">
        <v>21</v>
      </c>
      <c r="E349" s="2" t="s">
        <v>888</v>
      </c>
      <c r="F349" s="2" t="s">
        <v>893</v>
      </c>
      <c r="G349" t="s">
        <v>43</v>
      </c>
      <c r="H349" s="30">
        <v>0.5</v>
      </c>
    </row>
    <row r="350" spans="1:11">
      <c r="A350" t="s">
        <v>739</v>
      </c>
      <c r="B350" s="30">
        <v>4</v>
      </c>
      <c r="C350" t="s">
        <v>891</v>
      </c>
      <c r="D350" t="s">
        <v>21</v>
      </c>
      <c r="E350" s="2" t="s">
        <v>888</v>
      </c>
      <c r="F350" s="2" t="s">
        <v>893</v>
      </c>
      <c r="G350" t="s">
        <v>43</v>
      </c>
      <c r="H350" s="30">
        <v>0</v>
      </c>
      <c r="I350" s="25" t="s">
        <v>923</v>
      </c>
      <c r="J350" s="25"/>
      <c r="K350" s="25"/>
    </row>
    <row r="351" spans="1:11">
      <c r="A351" t="s">
        <v>745</v>
      </c>
      <c r="B351" s="30">
        <v>3</v>
      </c>
      <c r="C351" t="s">
        <v>886</v>
      </c>
      <c r="D351" t="s">
        <v>21</v>
      </c>
      <c r="E351" s="2" t="s">
        <v>888</v>
      </c>
      <c r="F351" s="2" t="s">
        <v>893</v>
      </c>
      <c r="G351" t="s">
        <v>43</v>
      </c>
      <c r="H351" s="30">
        <v>0</v>
      </c>
      <c r="I351" t="s">
        <v>891</v>
      </c>
      <c r="J351" t="s">
        <v>886</v>
      </c>
      <c r="K351" t="s">
        <v>889</v>
      </c>
    </row>
    <row r="352" spans="1:11">
      <c r="A352" t="s">
        <v>640</v>
      </c>
      <c r="B352" s="30">
        <v>1</v>
      </c>
      <c r="C352" t="s">
        <v>889</v>
      </c>
      <c r="E352" s="2"/>
      <c r="F352" s="2" t="s">
        <v>894</v>
      </c>
      <c r="G352" t="s">
        <v>43</v>
      </c>
      <c r="H352" s="30">
        <v>0</v>
      </c>
      <c r="I352">
        <v>1</v>
      </c>
      <c r="J352">
        <v>0.5</v>
      </c>
      <c r="K352">
        <v>0</v>
      </c>
    </row>
    <row r="353" spans="1:14">
      <c r="A353" t="s">
        <v>644</v>
      </c>
      <c r="B353" s="30">
        <v>2</v>
      </c>
      <c r="C353" t="s">
        <v>889</v>
      </c>
      <c r="E353" s="2"/>
      <c r="F353" s="2" t="s">
        <v>895</v>
      </c>
      <c r="G353" t="s">
        <v>43</v>
      </c>
      <c r="H353" s="30">
        <v>0</v>
      </c>
      <c r="I353">
        <f>COUNTIF(H305:H353, 1)</f>
        <v>10</v>
      </c>
      <c r="J353">
        <f>COUNTIF(H305:H353, 0.5)</f>
        <v>4</v>
      </c>
      <c r="K353">
        <f>COUNTIF(H305:H353, 0)</f>
        <v>35</v>
      </c>
      <c r="L353">
        <f>10/49</f>
        <v>0.20408163265306123</v>
      </c>
      <c r="N353" s="25">
        <f>35/49</f>
        <v>0.7142857142857143</v>
      </c>
    </row>
    <row r="354" spans="1:14">
      <c r="A354" t="s">
        <v>649</v>
      </c>
      <c r="B354" s="30">
        <v>4</v>
      </c>
      <c r="C354" t="s">
        <v>891</v>
      </c>
      <c r="E354" s="2"/>
      <c r="F354" s="2" t="s">
        <v>896</v>
      </c>
      <c r="G354" t="s">
        <v>27</v>
      </c>
      <c r="H354" s="30">
        <v>1</v>
      </c>
      <c r="I354">
        <f>10/80</f>
        <v>0.125</v>
      </c>
      <c r="J354">
        <f>4/80</f>
        <v>0.05</v>
      </c>
      <c r="K354">
        <f>35/80</f>
        <v>0.4375</v>
      </c>
    </row>
    <row r="355" spans="1:14">
      <c r="A355" t="s">
        <v>599</v>
      </c>
      <c r="B355" s="30">
        <v>1.5</v>
      </c>
      <c r="C355" t="s">
        <v>889</v>
      </c>
      <c r="E355" s="2"/>
      <c r="F355" s="2" t="s">
        <v>890</v>
      </c>
      <c r="G355" t="s">
        <v>27</v>
      </c>
      <c r="H355" s="30">
        <v>0</v>
      </c>
    </row>
    <row r="356" spans="1:14">
      <c r="A356" t="s">
        <v>600</v>
      </c>
      <c r="B356" s="30">
        <v>3.5</v>
      </c>
      <c r="C356" t="s">
        <v>891</v>
      </c>
      <c r="E356" s="2"/>
      <c r="F356" s="2" t="s">
        <v>890</v>
      </c>
      <c r="G356" t="s">
        <v>27</v>
      </c>
      <c r="H356" s="30">
        <v>1</v>
      </c>
    </row>
    <row r="357" spans="1:14">
      <c r="A357" t="s">
        <v>601</v>
      </c>
      <c r="B357" s="30">
        <v>1.5</v>
      </c>
      <c r="C357" t="s">
        <v>889</v>
      </c>
      <c r="E357" s="2"/>
      <c r="F357" s="2" t="s">
        <v>890</v>
      </c>
      <c r="G357" t="s">
        <v>27</v>
      </c>
      <c r="H357" s="30">
        <v>0</v>
      </c>
    </row>
    <row r="358" spans="1:14">
      <c r="A358" t="s">
        <v>606</v>
      </c>
      <c r="B358" s="30">
        <v>1</v>
      </c>
      <c r="C358" t="s">
        <v>889</v>
      </c>
      <c r="E358" s="2"/>
      <c r="F358" s="2" t="s">
        <v>890</v>
      </c>
      <c r="G358" t="s">
        <v>27</v>
      </c>
      <c r="H358" s="30">
        <v>0</v>
      </c>
    </row>
    <row r="359" spans="1:14">
      <c r="A359" t="s">
        <v>620</v>
      </c>
      <c r="B359" s="30">
        <v>2.5</v>
      </c>
      <c r="C359" t="s">
        <v>886</v>
      </c>
      <c r="E359" s="2"/>
      <c r="F359" s="2" t="s">
        <v>890</v>
      </c>
      <c r="G359" t="s">
        <v>27</v>
      </c>
      <c r="H359" s="30">
        <v>0.5</v>
      </c>
    </row>
    <row r="360" spans="1:14">
      <c r="A360" t="s">
        <v>621</v>
      </c>
      <c r="B360" s="30">
        <v>2</v>
      </c>
      <c r="C360" t="s">
        <v>889</v>
      </c>
      <c r="E360" s="2"/>
      <c r="F360" s="2" t="s">
        <v>890</v>
      </c>
      <c r="G360" t="s">
        <v>27</v>
      </c>
      <c r="H360" s="30">
        <v>0</v>
      </c>
    </row>
    <row r="361" spans="1:14">
      <c r="A361" t="s">
        <v>622</v>
      </c>
      <c r="B361" s="30">
        <v>1.5</v>
      </c>
      <c r="C361" t="s">
        <v>889</v>
      </c>
      <c r="E361" s="2"/>
      <c r="F361" s="2" t="s">
        <v>890</v>
      </c>
      <c r="G361" t="s">
        <v>27</v>
      </c>
      <c r="H361" s="30">
        <v>0</v>
      </c>
    </row>
    <row r="362" spans="1:14">
      <c r="A362" t="s">
        <v>623</v>
      </c>
      <c r="B362" s="30">
        <v>1.5</v>
      </c>
      <c r="C362" t="s">
        <v>889</v>
      </c>
      <c r="E362" s="2"/>
      <c r="F362" s="2" t="s">
        <v>890</v>
      </c>
      <c r="G362" t="s">
        <v>27</v>
      </c>
      <c r="H362" s="30">
        <v>0</v>
      </c>
    </row>
    <row r="363" spans="1:14">
      <c r="A363" t="s">
        <v>630</v>
      </c>
      <c r="B363" s="30">
        <v>2.5</v>
      </c>
      <c r="C363" t="s">
        <v>886</v>
      </c>
      <c r="E363" s="2"/>
      <c r="F363" s="2" t="s">
        <v>890</v>
      </c>
      <c r="G363" t="s">
        <v>27</v>
      </c>
      <c r="H363" s="30">
        <v>0.5</v>
      </c>
    </row>
    <row r="364" spans="1:14">
      <c r="A364" t="s">
        <v>633</v>
      </c>
      <c r="B364" s="30">
        <v>2.5</v>
      </c>
      <c r="C364" t="s">
        <v>886</v>
      </c>
      <c r="E364" s="2"/>
      <c r="F364" s="2" t="s">
        <v>890</v>
      </c>
      <c r="G364" t="s">
        <v>27</v>
      </c>
      <c r="H364" s="30">
        <v>0</v>
      </c>
    </row>
    <row r="365" spans="1:14">
      <c r="A365" t="s">
        <v>635</v>
      </c>
      <c r="B365" s="30">
        <v>2</v>
      </c>
      <c r="C365" t="s">
        <v>889</v>
      </c>
      <c r="E365" s="2"/>
      <c r="F365" s="2" t="s">
        <v>890</v>
      </c>
      <c r="G365" t="s">
        <v>27</v>
      </c>
      <c r="H365" s="30">
        <v>0</v>
      </c>
    </row>
    <row r="366" spans="1:14">
      <c r="A366" t="s">
        <v>638</v>
      </c>
      <c r="B366" s="30">
        <v>2</v>
      </c>
      <c r="C366" t="s">
        <v>889</v>
      </c>
      <c r="E366" s="2"/>
      <c r="F366" s="2" t="s">
        <v>890</v>
      </c>
      <c r="G366" t="s">
        <v>27</v>
      </c>
      <c r="H366" s="30">
        <v>0</v>
      </c>
    </row>
    <row r="367" spans="1:14">
      <c r="A367" t="s">
        <v>651</v>
      </c>
      <c r="B367" s="30">
        <v>0.5</v>
      </c>
      <c r="C367" t="s">
        <v>889</v>
      </c>
      <c r="E367" s="2"/>
      <c r="F367" s="2" t="s">
        <v>890</v>
      </c>
      <c r="G367" t="s">
        <v>27</v>
      </c>
      <c r="H367" s="30">
        <v>0</v>
      </c>
    </row>
    <row r="368" spans="1:14">
      <c r="A368" t="s">
        <v>727</v>
      </c>
      <c r="B368" s="30">
        <v>3</v>
      </c>
      <c r="C368" t="s">
        <v>886</v>
      </c>
      <c r="D368" t="s">
        <v>898</v>
      </c>
      <c r="E368" s="2" t="s">
        <v>888</v>
      </c>
      <c r="F368" s="2" t="s">
        <v>890</v>
      </c>
      <c r="G368" t="s">
        <v>27</v>
      </c>
      <c r="H368" s="30">
        <v>0</v>
      </c>
    </row>
    <row r="369" spans="1:14">
      <c r="A369" t="s">
        <v>728</v>
      </c>
      <c r="B369" s="30">
        <v>3</v>
      </c>
      <c r="C369" t="s">
        <v>886</v>
      </c>
      <c r="D369" t="s">
        <v>21</v>
      </c>
      <c r="E369" s="2" t="s">
        <v>888</v>
      </c>
      <c r="F369" s="2" t="s">
        <v>890</v>
      </c>
      <c r="G369" t="s">
        <v>27</v>
      </c>
      <c r="H369" s="30">
        <v>0</v>
      </c>
    </row>
    <row r="370" spans="1:14">
      <c r="A370" t="s">
        <v>597</v>
      </c>
      <c r="B370" s="30">
        <v>3</v>
      </c>
      <c r="C370" t="s">
        <v>886</v>
      </c>
      <c r="E370" s="2"/>
      <c r="F370" s="2" t="s">
        <v>909</v>
      </c>
      <c r="G370" t="s">
        <v>27</v>
      </c>
      <c r="H370" s="30">
        <v>1</v>
      </c>
    </row>
    <row r="371" spans="1:14">
      <c r="A371" t="s">
        <v>607</v>
      </c>
      <c r="B371" s="30">
        <v>2.5</v>
      </c>
      <c r="C371" t="s">
        <v>886</v>
      </c>
      <c r="E371" s="2"/>
      <c r="F371" s="2" t="s">
        <v>909</v>
      </c>
      <c r="G371" t="s">
        <v>27</v>
      </c>
      <c r="H371" s="30">
        <v>0</v>
      </c>
    </row>
    <row r="372" spans="1:14">
      <c r="A372" t="s">
        <v>605</v>
      </c>
      <c r="B372" s="30">
        <v>1.5</v>
      </c>
      <c r="C372" t="s">
        <v>889</v>
      </c>
      <c r="E372" s="2"/>
      <c r="F372" s="2" t="s">
        <v>910</v>
      </c>
      <c r="G372" t="s">
        <v>27</v>
      </c>
      <c r="H372" s="30">
        <v>0</v>
      </c>
    </row>
    <row r="373" spans="1:14">
      <c r="A373" t="s">
        <v>626</v>
      </c>
      <c r="B373" s="30">
        <v>2</v>
      </c>
      <c r="C373" t="s">
        <v>889</v>
      </c>
      <c r="E373" s="2"/>
      <c r="F373" s="2" t="s">
        <v>910</v>
      </c>
      <c r="G373" t="s">
        <v>27</v>
      </c>
      <c r="H373" s="30">
        <v>0</v>
      </c>
    </row>
    <row r="374" spans="1:14">
      <c r="A374" t="s">
        <v>616</v>
      </c>
      <c r="B374" s="30">
        <v>4.5</v>
      </c>
      <c r="C374" t="s">
        <v>891</v>
      </c>
      <c r="E374" s="2"/>
      <c r="F374" s="2" t="s">
        <v>893</v>
      </c>
      <c r="G374" t="s">
        <v>27</v>
      </c>
      <c r="H374" s="30">
        <v>1</v>
      </c>
    </row>
    <row r="375" spans="1:14">
      <c r="A375" t="s">
        <v>642</v>
      </c>
      <c r="B375" s="30">
        <v>2.5</v>
      </c>
      <c r="C375" t="s">
        <v>886</v>
      </c>
      <c r="E375" s="2"/>
      <c r="F375" s="2" t="s">
        <v>893</v>
      </c>
      <c r="G375" t="s">
        <v>27</v>
      </c>
      <c r="H375" s="30">
        <v>0</v>
      </c>
    </row>
    <row r="376" spans="1:14">
      <c r="A376" t="s">
        <v>643</v>
      </c>
      <c r="B376" s="30">
        <v>1</v>
      </c>
      <c r="C376" t="s">
        <v>889</v>
      </c>
      <c r="E376" s="2"/>
      <c r="F376" s="2" t="s">
        <v>893</v>
      </c>
      <c r="G376" t="s">
        <v>27</v>
      </c>
      <c r="H376" s="30">
        <v>0</v>
      </c>
    </row>
    <row r="377" spans="1:14">
      <c r="A377" t="s">
        <v>732</v>
      </c>
      <c r="B377" s="30">
        <v>3</v>
      </c>
      <c r="C377" t="s">
        <v>886</v>
      </c>
      <c r="D377" t="s">
        <v>21</v>
      </c>
      <c r="E377" s="2" t="s">
        <v>888</v>
      </c>
      <c r="F377" s="2" t="s">
        <v>893</v>
      </c>
      <c r="G377" t="s">
        <v>27</v>
      </c>
      <c r="H377" s="30">
        <v>0</v>
      </c>
    </row>
    <row r="378" spans="1:14">
      <c r="A378" t="s">
        <v>735</v>
      </c>
      <c r="B378" s="30">
        <v>4</v>
      </c>
      <c r="C378" t="s">
        <v>891</v>
      </c>
      <c r="D378" t="s">
        <v>21</v>
      </c>
      <c r="E378" s="2" t="s">
        <v>888</v>
      </c>
      <c r="F378" s="2" t="s">
        <v>893</v>
      </c>
      <c r="G378" t="s">
        <v>27</v>
      </c>
      <c r="H378" s="30">
        <v>0</v>
      </c>
      <c r="I378" s="25" t="s">
        <v>922</v>
      </c>
      <c r="J378" s="24"/>
      <c r="K378" s="24"/>
    </row>
    <row r="379" spans="1:14">
      <c r="A379" t="s">
        <v>746</v>
      </c>
      <c r="B379" s="30">
        <v>1.5</v>
      </c>
      <c r="C379" t="s">
        <v>889</v>
      </c>
      <c r="D379" t="s">
        <v>898</v>
      </c>
      <c r="E379" s="2" t="s">
        <v>888</v>
      </c>
      <c r="F379" s="2" t="s">
        <v>893</v>
      </c>
      <c r="G379" t="s">
        <v>27</v>
      </c>
      <c r="H379" s="30">
        <v>0</v>
      </c>
    </row>
    <row r="380" spans="1:14">
      <c r="A380" t="s">
        <v>747</v>
      </c>
      <c r="B380" s="30">
        <v>3.5</v>
      </c>
      <c r="C380" t="s">
        <v>891</v>
      </c>
      <c r="D380" t="s">
        <v>21</v>
      </c>
      <c r="E380" s="2" t="s">
        <v>888</v>
      </c>
      <c r="F380" s="2" t="s">
        <v>893</v>
      </c>
      <c r="G380" t="s">
        <v>27</v>
      </c>
      <c r="H380" s="30">
        <v>0</v>
      </c>
      <c r="I380" t="s">
        <v>891</v>
      </c>
      <c r="J380" t="s">
        <v>886</v>
      </c>
      <c r="K380" t="s">
        <v>889</v>
      </c>
    </row>
    <row r="381" spans="1:14">
      <c r="A381" t="s">
        <v>744</v>
      </c>
      <c r="B381" s="30">
        <v>2</v>
      </c>
      <c r="C381" t="s">
        <v>889</v>
      </c>
      <c r="D381" t="s">
        <v>21</v>
      </c>
      <c r="E381" s="2" t="s">
        <v>888</v>
      </c>
      <c r="F381" s="2" t="s">
        <v>900</v>
      </c>
      <c r="G381" t="s">
        <v>27</v>
      </c>
      <c r="H381" s="30">
        <v>0</v>
      </c>
      <c r="I381">
        <v>1</v>
      </c>
      <c r="J381">
        <v>0.5</v>
      </c>
      <c r="K381">
        <v>0</v>
      </c>
    </row>
    <row r="382" spans="1:14">
      <c r="A382" t="s">
        <v>639</v>
      </c>
      <c r="B382" s="30">
        <v>3.5</v>
      </c>
      <c r="C382" t="s">
        <v>891</v>
      </c>
      <c r="E382" s="2"/>
      <c r="F382" s="2" t="s">
        <v>894</v>
      </c>
      <c r="G382" t="s">
        <v>27</v>
      </c>
      <c r="H382" s="30">
        <v>1</v>
      </c>
      <c r="I382">
        <f>COUNTIF($H$354:$H$382, 1)</f>
        <v>5</v>
      </c>
      <c r="J382">
        <f>COUNTIF($H$354:$H$382, 0.5)</f>
        <v>2</v>
      </c>
      <c r="K382">
        <f>COUNTIF($H$354:$H$382, 0)</f>
        <v>22</v>
      </c>
      <c r="L382" s="15">
        <f>5/29</f>
        <v>0.17241379310344829</v>
      </c>
      <c r="N382" s="25">
        <f>22/29</f>
        <v>0.75862068965517238</v>
      </c>
    </row>
    <row r="383" spans="1:14">
      <c r="I383">
        <f>5/80</f>
        <v>6.25E-2</v>
      </c>
      <c r="J383">
        <f>2/80</f>
        <v>2.5000000000000001E-2</v>
      </c>
      <c r="K383">
        <f>22/80</f>
        <v>0.27500000000000002</v>
      </c>
    </row>
    <row r="391" spans="9:9">
      <c r="I391" s="30"/>
    </row>
  </sheetData>
  <sortState xmlns:xlrd2="http://schemas.microsoft.com/office/spreadsheetml/2017/richdata2" ref="H392:I471">
    <sortCondition ref="I392:I471"/>
  </sortState>
  <phoneticPr fontId="17" type="noConversion"/>
  <conditionalFormatting sqref="B123:B202">
    <cfRule type="cellIs" dxfId="2" priority="3" operator="equal">
      <formula>"h"</formula>
    </cfRule>
  </conditionalFormatting>
  <conditionalFormatting sqref="B213:B292">
    <cfRule type="cellIs" dxfId="1" priority="2" operator="equal">
      <formula>"h"</formula>
    </cfRule>
  </conditionalFormatting>
  <conditionalFormatting sqref="B303:B382">
    <cfRule type="cellIs" dxfId="0" priority="1" operator="equal">
      <formula>"h"</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700D5-2A0A-45D0-8AA8-D0EE1BD3706E}">
  <dimension ref="A1:F96"/>
  <sheetViews>
    <sheetView topLeftCell="A81" workbookViewId="0">
      <selection activeCell="A2" sqref="A2:F81"/>
    </sheetView>
  </sheetViews>
  <sheetFormatPr baseColWidth="10" defaultRowHeight="14.5"/>
  <sheetData>
    <row r="1" spans="1:5" ht="15" thickBot="1">
      <c r="A1" s="27" t="s">
        <v>0</v>
      </c>
      <c r="B1" s="27" t="s">
        <v>804</v>
      </c>
      <c r="C1" s="27" t="s">
        <v>805</v>
      </c>
      <c r="D1" s="27" t="s">
        <v>806</v>
      </c>
      <c r="E1" s="27" t="s">
        <v>807</v>
      </c>
    </row>
    <row r="2" spans="1:5">
      <c r="A2" s="28" t="s">
        <v>23</v>
      </c>
      <c r="B2" s="28">
        <v>75</v>
      </c>
      <c r="C2" s="28">
        <v>16</v>
      </c>
      <c r="D2" s="28" t="s">
        <v>47</v>
      </c>
      <c r="E2" s="28" t="s">
        <v>808</v>
      </c>
    </row>
    <row r="3" spans="1:5">
      <c r="A3" s="28" t="s">
        <v>40</v>
      </c>
      <c r="B3" s="28">
        <v>23</v>
      </c>
      <c r="C3" s="28" t="s">
        <v>47</v>
      </c>
      <c r="D3" s="28">
        <v>14</v>
      </c>
      <c r="E3" s="28" t="s">
        <v>47</v>
      </c>
    </row>
    <row r="4" spans="1:5">
      <c r="A4" s="28" t="s">
        <v>49</v>
      </c>
      <c r="B4" s="28">
        <v>49</v>
      </c>
      <c r="C4" s="28" t="s">
        <v>47</v>
      </c>
      <c r="D4" s="28" t="s">
        <v>47</v>
      </c>
      <c r="E4" s="28" t="s">
        <v>809</v>
      </c>
    </row>
    <row r="5" spans="1:5">
      <c r="A5" s="28" t="s">
        <v>59</v>
      </c>
      <c r="B5" s="28">
        <v>58</v>
      </c>
      <c r="C5" s="28">
        <v>58</v>
      </c>
      <c r="D5" s="28" t="s">
        <v>47</v>
      </c>
      <c r="E5" s="28" t="s">
        <v>810</v>
      </c>
    </row>
    <row r="6" spans="1:5">
      <c r="A6" s="28" t="s">
        <v>70</v>
      </c>
      <c r="B6" s="28">
        <v>168</v>
      </c>
      <c r="C6" s="28" t="s">
        <v>47</v>
      </c>
      <c r="D6" s="28" t="s">
        <v>47</v>
      </c>
      <c r="E6" s="28" t="s">
        <v>811</v>
      </c>
    </row>
    <row r="7" spans="1:5">
      <c r="A7" s="28" t="s">
        <v>78</v>
      </c>
      <c r="B7" s="28">
        <v>74</v>
      </c>
      <c r="C7" s="28" t="s">
        <v>47</v>
      </c>
      <c r="D7" s="28" t="s">
        <v>47</v>
      </c>
      <c r="E7" s="28" t="s">
        <v>812</v>
      </c>
    </row>
    <row r="8" spans="1:5">
      <c r="A8" s="28" t="s">
        <v>85</v>
      </c>
      <c r="B8" s="28">
        <v>16</v>
      </c>
      <c r="C8" s="28" t="s">
        <v>47</v>
      </c>
      <c r="D8" s="28" t="s">
        <v>47</v>
      </c>
      <c r="E8" s="28" t="s">
        <v>813</v>
      </c>
    </row>
    <row r="9" spans="1:5">
      <c r="A9" s="28" t="s">
        <v>92</v>
      </c>
      <c r="B9" s="28">
        <v>96</v>
      </c>
      <c r="C9" s="28" t="s">
        <v>47</v>
      </c>
      <c r="D9" s="28" t="s">
        <v>47</v>
      </c>
      <c r="E9" s="28" t="s">
        <v>814</v>
      </c>
    </row>
    <row r="10" spans="1:5">
      <c r="A10" s="28" t="s">
        <v>99</v>
      </c>
      <c r="B10" s="28">
        <v>60</v>
      </c>
      <c r="C10" s="28" t="s">
        <v>47</v>
      </c>
      <c r="D10" s="28" t="s">
        <v>47</v>
      </c>
      <c r="E10" s="28" t="s">
        <v>815</v>
      </c>
    </row>
    <row r="11" spans="1:5">
      <c r="A11" s="28" t="s">
        <v>98</v>
      </c>
      <c r="B11" s="28">
        <v>12</v>
      </c>
      <c r="C11" s="28" t="s">
        <v>47</v>
      </c>
      <c r="D11" s="28" t="s">
        <v>47</v>
      </c>
      <c r="E11" s="28" t="s">
        <v>816</v>
      </c>
    </row>
    <row r="12" spans="1:5">
      <c r="A12" s="28" t="s">
        <v>107</v>
      </c>
      <c r="B12" s="28">
        <v>32</v>
      </c>
      <c r="C12" s="28">
        <v>32</v>
      </c>
      <c r="D12" s="28" t="s">
        <v>47</v>
      </c>
      <c r="E12" s="28" t="s">
        <v>817</v>
      </c>
    </row>
    <row r="13" spans="1:5">
      <c r="A13" s="28" t="s">
        <v>116</v>
      </c>
      <c r="B13" s="28">
        <v>17</v>
      </c>
      <c r="C13" s="28">
        <v>16</v>
      </c>
      <c r="D13" s="28" t="s">
        <v>47</v>
      </c>
      <c r="E13" s="28" t="s">
        <v>818</v>
      </c>
    </row>
    <row r="14" spans="1:5">
      <c r="A14" s="28" t="s">
        <v>133</v>
      </c>
      <c r="B14" s="28">
        <v>25</v>
      </c>
      <c r="C14" s="28" t="s">
        <v>47</v>
      </c>
      <c r="D14" s="28" t="s">
        <v>47</v>
      </c>
      <c r="E14" s="28" t="s">
        <v>47</v>
      </c>
    </row>
    <row r="15" spans="1:5">
      <c r="A15" s="28" t="s">
        <v>145</v>
      </c>
      <c r="B15" s="28">
        <v>16</v>
      </c>
      <c r="C15" s="28" t="s">
        <v>47</v>
      </c>
      <c r="D15" s="28" t="s">
        <v>47</v>
      </c>
      <c r="E15" s="28" t="s">
        <v>816</v>
      </c>
    </row>
    <row r="16" spans="1:5">
      <c r="A16" s="28" t="s">
        <v>122</v>
      </c>
      <c r="B16" s="28">
        <v>35</v>
      </c>
      <c r="C16" s="28" t="s">
        <v>47</v>
      </c>
      <c r="D16" s="28" t="s">
        <v>47</v>
      </c>
      <c r="E16" s="28" t="s">
        <v>819</v>
      </c>
    </row>
    <row r="17" spans="1:5">
      <c r="A17" s="28" t="s">
        <v>132</v>
      </c>
      <c r="B17" s="28">
        <v>6</v>
      </c>
      <c r="C17" s="28">
        <v>6</v>
      </c>
      <c r="D17" s="28" t="s">
        <v>47</v>
      </c>
      <c r="E17" s="28" t="s">
        <v>820</v>
      </c>
    </row>
    <row r="18" spans="1:5">
      <c r="A18" s="28" t="s">
        <v>172</v>
      </c>
      <c r="B18" s="28">
        <v>53</v>
      </c>
      <c r="C18" s="28" t="s">
        <v>47</v>
      </c>
      <c r="D18" s="28" t="s">
        <v>47</v>
      </c>
      <c r="E18" s="28" t="s">
        <v>821</v>
      </c>
    </row>
    <row r="19" spans="1:5">
      <c r="A19" s="28" t="s">
        <v>181</v>
      </c>
      <c r="B19" s="28">
        <v>80</v>
      </c>
      <c r="C19" s="28" t="s">
        <v>47</v>
      </c>
      <c r="D19" s="28">
        <v>32</v>
      </c>
      <c r="E19" s="28" t="s">
        <v>822</v>
      </c>
    </row>
    <row r="20" spans="1:5">
      <c r="A20" s="28" t="s">
        <v>144</v>
      </c>
      <c r="B20" s="28">
        <v>54</v>
      </c>
      <c r="C20" s="28" t="s">
        <v>47</v>
      </c>
      <c r="D20" s="28" t="s">
        <v>47</v>
      </c>
      <c r="E20" s="28" t="s">
        <v>823</v>
      </c>
    </row>
    <row r="21" spans="1:5">
      <c r="A21" s="28" t="s">
        <v>189</v>
      </c>
      <c r="B21" s="28">
        <v>66</v>
      </c>
      <c r="C21" s="28">
        <v>34</v>
      </c>
      <c r="D21" s="28">
        <v>4</v>
      </c>
      <c r="E21" s="28" t="s">
        <v>824</v>
      </c>
    </row>
    <row r="22" spans="1:5">
      <c r="A22" s="28" t="s">
        <v>153</v>
      </c>
      <c r="B22" s="28">
        <v>72</v>
      </c>
      <c r="C22" s="28" t="s">
        <v>47</v>
      </c>
      <c r="D22" s="28" t="s">
        <v>47</v>
      </c>
      <c r="E22" s="28" t="s">
        <v>825</v>
      </c>
    </row>
    <row r="23" spans="1:5">
      <c r="A23" s="28" t="s">
        <v>162</v>
      </c>
      <c r="B23" s="28">
        <v>158</v>
      </c>
      <c r="C23" s="28">
        <v>97</v>
      </c>
      <c r="D23" s="28" t="s">
        <v>47</v>
      </c>
      <c r="E23" s="28" t="s">
        <v>826</v>
      </c>
    </row>
    <row r="24" spans="1:5">
      <c r="A24" s="28" t="s">
        <v>171</v>
      </c>
      <c r="B24" s="28">
        <v>40</v>
      </c>
      <c r="C24" s="28" t="s">
        <v>47</v>
      </c>
      <c r="D24" s="28" t="s">
        <v>47</v>
      </c>
      <c r="E24" s="28" t="s">
        <v>827</v>
      </c>
    </row>
    <row r="25" spans="1:5">
      <c r="A25" s="28" t="s">
        <v>180</v>
      </c>
      <c r="B25" s="28">
        <v>50</v>
      </c>
      <c r="C25" s="28">
        <v>42</v>
      </c>
      <c r="D25" s="28" t="s">
        <v>47</v>
      </c>
      <c r="E25" s="28" t="s">
        <v>828</v>
      </c>
    </row>
    <row r="26" spans="1:5">
      <c r="A26" s="28" t="s">
        <v>185</v>
      </c>
      <c r="B26" s="28">
        <v>82</v>
      </c>
      <c r="C26" s="28">
        <v>45</v>
      </c>
      <c r="D26" s="28" t="s">
        <v>829</v>
      </c>
      <c r="E26" s="28" t="s">
        <v>830</v>
      </c>
    </row>
    <row r="27" spans="1:5">
      <c r="A27" s="28" t="s">
        <v>188</v>
      </c>
      <c r="B27" s="28">
        <v>36</v>
      </c>
      <c r="C27" s="28" t="s">
        <v>47</v>
      </c>
      <c r="D27" s="28" t="s">
        <v>47</v>
      </c>
      <c r="E27" s="28" t="s">
        <v>830</v>
      </c>
    </row>
    <row r="28" spans="1:5">
      <c r="A28" s="28" t="s">
        <v>196</v>
      </c>
      <c r="B28" s="28">
        <v>7</v>
      </c>
      <c r="C28" s="28">
        <v>0</v>
      </c>
      <c r="D28" s="28" t="s">
        <v>47</v>
      </c>
      <c r="E28" s="28" t="s">
        <v>831</v>
      </c>
    </row>
    <row r="29" spans="1:5">
      <c r="A29" s="28" t="s">
        <v>201</v>
      </c>
      <c r="B29" s="28">
        <v>14</v>
      </c>
      <c r="C29" s="28" t="s">
        <v>47</v>
      </c>
      <c r="D29" s="28" t="s">
        <v>47</v>
      </c>
      <c r="E29" s="28" t="s">
        <v>831</v>
      </c>
    </row>
    <row r="30" spans="1:5">
      <c r="A30" s="28" t="s">
        <v>246</v>
      </c>
      <c r="B30" s="28">
        <v>6</v>
      </c>
      <c r="C30" s="28">
        <v>6</v>
      </c>
      <c r="D30" s="28" t="s">
        <v>47</v>
      </c>
      <c r="E30" s="28" t="s">
        <v>832</v>
      </c>
    </row>
    <row r="31" spans="1:5">
      <c r="A31" s="28" t="s">
        <v>208</v>
      </c>
      <c r="B31" s="28">
        <v>13</v>
      </c>
      <c r="C31" s="28">
        <v>5</v>
      </c>
      <c r="D31" s="28" t="s">
        <v>47</v>
      </c>
      <c r="E31" s="28" t="s">
        <v>833</v>
      </c>
    </row>
    <row r="32" spans="1:5">
      <c r="A32" s="28" t="s">
        <v>215</v>
      </c>
      <c r="B32" s="28">
        <v>42</v>
      </c>
      <c r="C32" s="28" t="s">
        <v>47</v>
      </c>
      <c r="D32" s="28" t="s">
        <v>47</v>
      </c>
      <c r="E32" s="28" t="s">
        <v>47</v>
      </c>
    </row>
    <row r="33" spans="1:5">
      <c r="A33" s="28" t="s">
        <v>220</v>
      </c>
      <c r="B33" s="28">
        <v>26</v>
      </c>
      <c r="C33" s="28">
        <v>16</v>
      </c>
      <c r="D33" s="28">
        <v>2</v>
      </c>
      <c r="E33" s="28" t="s">
        <v>834</v>
      </c>
    </row>
    <row r="34" spans="1:5">
      <c r="A34" s="28" t="s">
        <v>228</v>
      </c>
      <c r="B34" s="28">
        <v>88</v>
      </c>
      <c r="C34" s="28" t="s">
        <v>47</v>
      </c>
      <c r="D34" s="28" t="s">
        <v>47</v>
      </c>
      <c r="E34" s="28" t="s">
        <v>47</v>
      </c>
    </row>
    <row r="35" spans="1:5">
      <c r="A35" s="28" t="s">
        <v>233</v>
      </c>
      <c r="B35" s="28">
        <v>83</v>
      </c>
      <c r="C35" s="28">
        <v>5</v>
      </c>
      <c r="D35" s="28" t="s">
        <v>47</v>
      </c>
      <c r="E35" s="28" t="s">
        <v>835</v>
      </c>
    </row>
    <row r="36" spans="1:5">
      <c r="A36" s="28" t="s">
        <v>289</v>
      </c>
      <c r="B36" s="28" t="s">
        <v>47</v>
      </c>
      <c r="C36" s="28" t="s">
        <v>47</v>
      </c>
      <c r="D36" s="28" t="s">
        <v>47</v>
      </c>
      <c r="E36" s="28" t="s">
        <v>47</v>
      </c>
    </row>
    <row r="37" spans="1:5">
      <c r="A37" s="28" t="s">
        <v>297</v>
      </c>
      <c r="B37" s="28">
        <v>17</v>
      </c>
      <c r="C37" s="28">
        <v>17</v>
      </c>
      <c r="D37" s="28" t="s">
        <v>47</v>
      </c>
      <c r="E37" s="28" t="s">
        <v>836</v>
      </c>
    </row>
    <row r="38" spans="1:5">
      <c r="A38" s="28" t="s">
        <v>239</v>
      </c>
      <c r="B38" s="28">
        <v>25</v>
      </c>
      <c r="C38" s="28" t="s">
        <v>47</v>
      </c>
      <c r="D38" s="28" t="s">
        <v>47</v>
      </c>
      <c r="E38" s="28" t="s">
        <v>837</v>
      </c>
    </row>
    <row r="39" spans="1:5">
      <c r="A39" s="28" t="s">
        <v>245</v>
      </c>
      <c r="B39" s="28">
        <v>124</v>
      </c>
      <c r="C39" s="28" t="s">
        <v>838</v>
      </c>
      <c r="D39" s="28" t="s">
        <v>47</v>
      </c>
      <c r="E39" s="28" t="s">
        <v>839</v>
      </c>
    </row>
    <row r="40" spans="1:5">
      <c r="A40" s="28" t="s">
        <v>252</v>
      </c>
      <c r="B40" s="28">
        <v>16</v>
      </c>
      <c r="C40" s="28">
        <v>11</v>
      </c>
      <c r="D40" s="28" t="s">
        <v>47</v>
      </c>
      <c r="E40" s="28" t="s">
        <v>827</v>
      </c>
    </row>
    <row r="41" spans="1:5">
      <c r="A41" s="28" t="s">
        <v>258</v>
      </c>
      <c r="B41" s="28">
        <v>97</v>
      </c>
      <c r="C41" s="28" t="s">
        <v>47</v>
      </c>
      <c r="D41" s="28" t="s">
        <v>47</v>
      </c>
      <c r="E41" s="28" t="s">
        <v>840</v>
      </c>
    </row>
    <row r="42" spans="1:5">
      <c r="A42" s="28" t="s">
        <v>264</v>
      </c>
      <c r="B42" s="28">
        <v>37</v>
      </c>
      <c r="C42" s="28" t="s">
        <v>47</v>
      </c>
      <c r="D42" s="28" t="s">
        <v>47</v>
      </c>
      <c r="E42" s="28" t="s">
        <v>841</v>
      </c>
    </row>
    <row r="43" spans="1:5">
      <c r="A43" s="28" t="s">
        <v>273</v>
      </c>
      <c r="B43" s="28">
        <v>58</v>
      </c>
      <c r="C43" s="28">
        <v>24</v>
      </c>
      <c r="D43" s="28" t="s">
        <v>47</v>
      </c>
      <c r="E43" s="28" t="s">
        <v>842</v>
      </c>
    </row>
    <row r="44" spans="1:5">
      <c r="A44" s="28" t="s">
        <v>280</v>
      </c>
      <c r="B44" s="28">
        <v>105</v>
      </c>
      <c r="C44" s="28" t="s">
        <v>838</v>
      </c>
      <c r="D44" s="28" t="s">
        <v>47</v>
      </c>
      <c r="E44" s="28" t="s">
        <v>825</v>
      </c>
    </row>
    <row r="45" spans="1:5">
      <c r="A45" s="28" t="s">
        <v>348</v>
      </c>
      <c r="B45" s="28">
        <v>107</v>
      </c>
      <c r="C45" s="28" t="s">
        <v>47</v>
      </c>
      <c r="D45" s="28" t="s">
        <v>47</v>
      </c>
      <c r="E45" s="28" t="s">
        <v>47</v>
      </c>
    </row>
    <row r="46" spans="1:5">
      <c r="A46" s="28" t="s">
        <v>288</v>
      </c>
      <c r="B46" s="28">
        <v>97</v>
      </c>
      <c r="C46" s="28" t="s">
        <v>47</v>
      </c>
      <c r="D46" s="28" t="s">
        <v>47</v>
      </c>
      <c r="E46" s="28" t="s">
        <v>47</v>
      </c>
    </row>
    <row r="47" spans="1:5">
      <c r="A47" s="28" t="s">
        <v>358</v>
      </c>
      <c r="B47" s="28">
        <v>16</v>
      </c>
      <c r="C47" s="28" t="s">
        <v>47</v>
      </c>
      <c r="D47" s="28" t="s">
        <v>47</v>
      </c>
      <c r="E47" s="28" t="s">
        <v>843</v>
      </c>
    </row>
    <row r="48" spans="1:5">
      <c r="A48" s="28" t="s">
        <v>296</v>
      </c>
      <c r="B48" s="28">
        <v>41</v>
      </c>
      <c r="C48" s="28" t="s">
        <v>838</v>
      </c>
      <c r="D48" s="28" t="s">
        <v>47</v>
      </c>
      <c r="E48" s="28" t="s">
        <v>844</v>
      </c>
    </row>
    <row r="49" spans="1:5">
      <c r="A49" s="28" t="s">
        <v>305</v>
      </c>
      <c r="B49" s="28">
        <v>23</v>
      </c>
      <c r="C49" s="28" t="s">
        <v>47</v>
      </c>
      <c r="D49" s="28" t="s">
        <v>47</v>
      </c>
      <c r="E49" s="28" t="s">
        <v>845</v>
      </c>
    </row>
    <row r="50" spans="1:5">
      <c r="A50" s="28" t="s">
        <v>311</v>
      </c>
      <c r="B50" s="28">
        <v>82</v>
      </c>
      <c r="C50" s="28" t="s">
        <v>838</v>
      </c>
      <c r="D50" s="28" t="s">
        <v>47</v>
      </c>
      <c r="E50" s="28" t="s">
        <v>846</v>
      </c>
    </row>
    <row r="51" spans="1:5">
      <c r="A51" s="28" t="s">
        <v>319</v>
      </c>
      <c r="B51" s="28">
        <v>31</v>
      </c>
      <c r="C51" s="28">
        <v>31</v>
      </c>
      <c r="D51" s="28" t="s">
        <v>847</v>
      </c>
      <c r="E51" s="28" t="s">
        <v>848</v>
      </c>
    </row>
    <row r="52" spans="1:5">
      <c r="A52" s="28" t="s">
        <v>325</v>
      </c>
      <c r="B52" s="28">
        <v>175</v>
      </c>
      <c r="C52" s="28" t="s">
        <v>47</v>
      </c>
      <c r="D52" s="28" t="s">
        <v>47</v>
      </c>
      <c r="E52" s="28" t="s">
        <v>47</v>
      </c>
    </row>
    <row r="53" spans="1:5">
      <c r="A53" s="28" t="s">
        <v>392</v>
      </c>
      <c r="B53" s="28">
        <v>27</v>
      </c>
      <c r="C53" s="28">
        <v>27</v>
      </c>
      <c r="D53" s="28" t="s">
        <v>47</v>
      </c>
      <c r="E53" s="28" t="s">
        <v>836</v>
      </c>
    </row>
    <row r="54" spans="1:5">
      <c r="A54" s="28" t="s">
        <v>398</v>
      </c>
      <c r="B54" s="28">
        <v>51</v>
      </c>
      <c r="C54" s="28" t="s">
        <v>47</v>
      </c>
      <c r="D54" s="28" t="s">
        <v>47</v>
      </c>
      <c r="E54" s="28" t="s">
        <v>849</v>
      </c>
    </row>
    <row r="55" spans="1:5">
      <c r="A55" s="28" t="s">
        <v>406</v>
      </c>
      <c r="B55" s="28">
        <v>4</v>
      </c>
      <c r="C55" s="28">
        <v>4</v>
      </c>
      <c r="D55" s="28" t="s">
        <v>47</v>
      </c>
      <c r="E55" s="28" t="s">
        <v>850</v>
      </c>
    </row>
    <row r="56" spans="1:5">
      <c r="A56" s="28" t="s">
        <v>413</v>
      </c>
      <c r="B56" s="28">
        <v>159</v>
      </c>
      <c r="C56" s="28" t="s">
        <v>47</v>
      </c>
      <c r="D56" s="28" t="s">
        <v>47</v>
      </c>
      <c r="E56" s="28" t="s">
        <v>47</v>
      </c>
    </row>
    <row r="57" spans="1:5">
      <c r="A57" s="28" t="s">
        <v>420</v>
      </c>
      <c r="B57" s="28">
        <v>19</v>
      </c>
      <c r="C57">
        <v>14</v>
      </c>
      <c r="D57">
        <v>14</v>
      </c>
      <c r="E57" s="28" t="s">
        <v>851</v>
      </c>
    </row>
    <row r="58" spans="1:5">
      <c r="A58" s="28" t="s">
        <v>427</v>
      </c>
      <c r="B58" s="28">
        <v>3</v>
      </c>
      <c r="C58" t="s">
        <v>47</v>
      </c>
      <c r="D58" s="28" t="s">
        <v>47</v>
      </c>
      <c r="E58" s="28" t="s">
        <v>852</v>
      </c>
    </row>
    <row r="59" spans="1:5">
      <c r="A59" s="28" t="s">
        <v>433</v>
      </c>
      <c r="B59" s="28">
        <v>37</v>
      </c>
      <c r="C59" s="28" t="s">
        <v>47</v>
      </c>
      <c r="D59" s="28" t="s">
        <v>47</v>
      </c>
      <c r="E59" s="28" t="s">
        <v>47</v>
      </c>
    </row>
    <row r="60" spans="1:5">
      <c r="A60" s="28" t="s">
        <v>441</v>
      </c>
      <c r="B60" s="28">
        <v>142</v>
      </c>
      <c r="C60" s="28" t="s">
        <v>47</v>
      </c>
      <c r="D60">
        <v>8</v>
      </c>
      <c r="E60" s="28" t="s">
        <v>853</v>
      </c>
    </row>
    <row r="61" spans="1:5">
      <c r="A61" s="28" t="s">
        <v>448</v>
      </c>
      <c r="B61" s="28">
        <v>134</v>
      </c>
      <c r="C61" s="28" t="s">
        <v>47</v>
      </c>
      <c r="D61" s="28" t="s">
        <v>47</v>
      </c>
      <c r="E61" s="28" t="s">
        <v>854</v>
      </c>
    </row>
    <row r="62" spans="1:5">
      <c r="A62" s="28" t="s">
        <v>456</v>
      </c>
      <c r="B62" s="28">
        <v>31</v>
      </c>
      <c r="C62" s="28" t="s">
        <v>47</v>
      </c>
      <c r="D62" s="28" t="s">
        <v>47</v>
      </c>
      <c r="E62" s="28" t="s">
        <v>855</v>
      </c>
    </row>
    <row r="63" spans="1:5">
      <c r="A63" s="28" t="s">
        <v>463</v>
      </c>
      <c r="B63" s="28">
        <v>45</v>
      </c>
      <c r="C63">
        <v>18</v>
      </c>
      <c r="D63" s="28" t="s">
        <v>47</v>
      </c>
      <c r="E63" s="28" t="s">
        <v>856</v>
      </c>
    </row>
    <row r="64" spans="1:5">
      <c r="A64" s="28" t="s">
        <v>469</v>
      </c>
      <c r="B64" s="28">
        <v>9</v>
      </c>
      <c r="C64">
        <v>0</v>
      </c>
      <c r="D64">
        <v>1</v>
      </c>
      <c r="E64" s="28" t="s">
        <v>857</v>
      </c>
    </row>
    <row r="65" spans="1:6">
      <c r="A65" s="28" t="s">
        <v>475</v>
      </c>
      <c r="B65" s="28">
        <v>52</v>
      </c>
      <c r="C65" s="28" t="s">
        <v>47</v>
      </c>
      <c r="D65" t="s">
        <v>47</v>
      </c>
      <c r="E65" s="28" t="s">
        <v>858</v>
      </c>
    </row>
    <row r="66" spans="1:6">
      <c r="A66" s="28" t="s">
        <v>482</v>
      </c>
      <c r="B66" s="28">
        <v>29</v>
      </c>
      <c r="C66" s="28" t="s">
        <v>47</v>
      </c>
      <c r="D66" s="28" t="s">
        <v>47</v>
      </c>
      <c r="E66" s="28" t="s">
        <v>859</v>
      </c>
    </row>
    <row r="67" spans="1:6">
      <c r="A67" s="28" t="s">
        <v>488</v>
      </c>
      <c r="B67" s="28">
        <v>71</v>
      </c>
      <c r="C67" s="28" t="s">
        <v>47</v>
      </c>
      <c r="D67" s="28" t="s">
        <v>47</v>
      </c>
      <c r="E67" s="28" t="s">
        <v>860</v>
      </c>
    </row>
    <row r="68" spans="1:6">
      <c r="A68" s="28" t="s">
        <v>492</v>
      </c>
      <c r="B68" s="28">
        <v>91</v>
      </c>
      <c r="C68" s="28" t="s">
        <v>47</v>
      </c>
      <c r="D68" s="28" t="s">
        <v>47</v>
      </c>
      <c r="E68" s="28" t="s">
        <v>861</v>
      </c>
    </row>
    <row r="69" spans="1:6">
      <c r="A69" s="28" t="s">
        <v>499</v>
      </c>
      <c r="B69" s="28">
        <v>55</v>
      </c>
      <c r="C69">
        <v>38</v>
      </c>
      <c r="D69">
        <v>9</v>
      </c>
      <c r="E69" s="28" t="s">
        <v>854</v>
      </c>
    </row>
    <row r="70" spans="1:6">
      <c r="A70" s="28" t="s">
        <v>505</v>
      </c>
      <c r="B70" s="28">
        <v>243</v>
      </c>
      <c r="C70">
        <v>125</v>
      </c>
      <c r="D70" s="28" t="s">
        <v>47</v>
      </c>
      <c r="E70" s="28" t="s">
        <v>836</v>
      </c>
      <c r="F70" s="28" t="s">
        <v>862</v>
      </c>
    </row>
    <row r="71" spans="1:6">
      <c r="A71" s="28" t="s">
        <v>514</v>
      </c>
      <c r="B71" s="28">
        <v>73</v>
      </c>
      <c r="C71" s="28" t="s">
        <v>47</v>
      </c>
      <c r="D71">
        <v>6</v>
      </c>
      <c r="E71" s="28" t="s">
        <v>863</v>
      </c>
    </row>
    <row r="72" spans="1:6">
      <c r="A72" s="28" t="s">
        <v>521</v>
      </c>
      <c r="B72" s="28">
        <v>39</v>
      </c>
      <c r="C72" s="28" t="s">
        <v>47</v>
      </c>
      <c r="D72">
        <v>1</v>
      </c>
      <c r="E72" s="28" t="s">
        <v>864</v>
      </c>
    </row>
    <row r="73" spans="1:6">
      <c r="A73" s="28" t="s">
        <v>529</v>
      </c>
      <c r="B73" s="28">
        <v>44</v>
      </c>
      <c r="C73" s="28" t="s">
        <v>47</v>
      </c>
      <c r="D73" t="s">
        <v>47</v>
      </c>
      <c r="E73" s="28" t="s">
        <v>865</v>
      </c>
    </row>
    <row r="74" spans="1:6">
      <c r="A74" s="28" t="s">
        <v>533</v>
      </c>
      <c r="B74" s="28">
        <v>89</v>
      </c>
      <c r="C74">
        <v>31</v>
      </c>
      <c r="D74" t="s">
        <v>47</v>
      </c>
      <c r="E74" s="28" t="s">
        <v>866</v>
      </c>
    </row>
    <row r="75" spans="1:6">
      <c r="A75" s="28" t="s">
        <v>540</v>
      </c>
      <c r="B75" s="28">
        <v>5</v>
      </c>
      <c r="C75" s="28" t="s">
        <v>47</v>
      </c>
      <c r="D75">
        <v>5</v>
      </c>
      <c r="E75" s="28" t="s">
        <v>867</v>
      </c>
    </row>
    <row r="76" spans="1:6">
      <c r="A76" s="28" t="s">
        <v>546</v>
      </c>
      <c r="B76" s="28">
        <v>48</v>
      </c>
      <c r="C76" s="28" t="s">
        <v>47</v>
      </c>
      <c r="D76" t="s">
        <v>47</v>
      </c>
      <c r="E76" s="28" t="s">
        <v>47</v>
      </c>
    </row>
    <row r="77" spans="1:6">
      <c r="A77" s="28" t="s">
        <v>553</v>
      </c>
      <c r="B77" s="28">
        <v>21</v>
      </c>
      <c r="C77" s="28" t="s">
        <v>47</v>
      </c>
      <c r="D77" t="s">
        <v>47</v>
      </c>
      <c r="E77" s="28" t="s">
        <v>868</v>
      </c>
    </row>
    <row r="78" spans="1:6">
      <c r="A78" s="28" t="s">
        <v>558</v>
      </c>
      <c r="B78" s="28">
        <v>25</v>
      </c>
      <c r="C78">
        <v>25</v>
      </c>
      <c r="D78" t="s">
        <v>47</v>
      </c>
      <c r="E78" s="28" t="s">
        <v>869</v>
      </c>
    </row>
    <row r="79" spans="1:6">
      <c r="A79" s="28" t="s">
        <v>562</v>
      </c>
      <c r="B79" s="28">
        <v>55</v>
      </c>
      <c r="C79" s="28" t="s">
        <v>47</v>
      </c>
      <c r="D79" t="s">
        <v>47</v>
      </c>
      <c r="E79" s="28" t="s">
        <v>817</v>
      </c>
    </row>
    <row r="80" spans="1:6">
      <c r="A80" s="28" t="s">
        <v>570</v>
      </c>
      <c r="B80" s="28">
        <v>101</v>
      </c>
      <c r="C80" s="28" t="s">
        <v>47</v>
      </c>
      <c r="D80" t="s">
        <v>47</v>
      </c>
      <c r="E80" s="28" t="s">
        <v>870</v>
      </c>
    </row>
    <row r="81" spans="1:6">
      <c r="A81" s="28" t="s">
        <v>573</v>
      </c>
      <c r="B81" s="28">
        <v>34</v>
      </c>
      <c r="C81" s="28" t="s">
        <v>47</v>
      </c>
      <c r="D81" t="s">
        <v>47</v>
      </c>
      <c r="E81" s="28" t="s">
        <v>871</v>
      </c>
    </row>
    <row r="84" spans="1:6">
      <c r="A84" s="28" t="s">
        <v>577</v>
      </c>
      <c r="B84">
        <f>MIN(B$2:B$81)</f>
        <v>3</v>
      </c>
      <c r="C84">
        <f>MIN(C$2:C$81)</f>
        <v>0</v>
      </c>
      <c r="D84">
        <f>MIN(D$2:D$81)</f>
        <v>1</v>
      </c>
      <c r="F84" t="s">
        <v>872</v>
      </c>
    </row>
    <row r="85" spans="1:6">
      <c r="A85" s="28" t="s">
        <v>579</v>
      </c>
      <c r="B85">
        <f>MAX(B$2:B$81)</f>
        <v>243</v>
      </c>
      <c r="C85">
        <f>MAX(C$2:C$81)</f>
        <v>125</v>
      </c>
      <c r="D85">
        <f>MAX(D$2:D$81)</f>
        <v>32</v>
      </c>
      <c r="F85" t="s">
        <v>873</v>
      </c>
    </row>
    <row r="86" spans="1:6">
      <c r="A86" s="28" t="s">
        <v>874</v>
      </c>
      <c r="B86">
        <f>AVERAGE(B$2:B$81)</f>
        <v>57.202531645569621</v>
      </c>
      <c r="C86">
        <f>AVERAGE(C$2:C$81)</f>
        <v>27.518518518518519</v>
      </c>
      <c r="D86">
        <f>AVERAGE(D$2:D$81)</f>
        <v>8.7272727272727266</v>
      </c>
    </row>
    <row r="87" spans="1:6">
      <c r="A87" s="28" t="s">
        <v>582</v>
      </c>
      <c r="B87">
        <f>MEDIAN(B$2:B$81)</f>
        <v>45</v>
      </c>
      <c r="C87">
        <f>MEDIAN(C$2:C$81)</f>
        <v>18</v>
      </c>
      <c r="D87">
        <f>MEDIAN(D$2:D$81)</f>
        <v>6</v>
      </c>
    </row>
    <row r="89" spans="1:6">
      <c r="A89" s="28" t="s">
        <v>47</v>
      </c>
      <c r="B89">
        <f>COUNTIF(B$2:B$81,A89)</f>
        <v>1</v>
      </c>
      <c r="C89">
        <f>COUNTIF(C$2:C$81,A89)</f>
        <v>49</v>
      </c>
      <c r="D89">
        <f>COUNTIF(D$2:D$81,A89)</f>
        <v>67</v>
      </c>
    </row>
    <row r="90" spans="1:6">
      <c r="B90" s="15">
        <f>B89/80</f>
        <v>1.2500000000000001E-2</v>
      </c>
      <c r="C90" s="15">
        <f>C89/80</f>
        <v>0.61250000000000004</v>
      </c>
      <c r="D90" s="15">
        <f>D89/80</f>
        <v>0.83750000000000002</v>
      </c>
    </row>
    <row r="92" spans="1:6">
      <c r="C92">
        <f>80-49</f>
        <v>31</v>
      </c>
    </row>
    <row r="95" spans="1:6">
      <c r="C95">
        <f>80-53</f>
        <v>27</v>
      </c>
    </row>
    <row r="96" spans="1:6">
      <c r="C96">
        <f>27/80</f>
        <v>0.33750000000000002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86C9B-5D6B-4A8C-BEAB-488C8A32173F}">
  <dimension ref="A1:I51"/>
  <sheetViews>
    <sheetView tabSelected="1" workbookViewId="0">
      <pane ySplit="1" topLeftCell="A2" activePane="bottomLeft" state="frozen"/>
      <selection pane="bottomLeft" activeCell="D56" sqref="D56"/>
    </sheetView>
  </sheetViews>
  <sheetFormatPr baseColWidth="10" defaultRowHeight="14.5"/>
  <sheetData>
    <row r="1" spans="1:6">
      <c r="A1" t="s">
        <v>0</v>
      </c>
      <c r="B1" t="s">
        <v>924</v>
      </c>
      <c r="C1" t="s">
        <v>925</v>
      </c>
      <c r="D1" t="s">
        <v>926</v>
      </c>
      <c r="E1" t="s">
        <v>927</v>
      </c>
      <c r="F1" t="s">
        <v>885</v>
      </c>
    </row>
    <row r="2" spans="1:6">
      <c r="A2" t="s">
        <v>40</v>
      </c>
      <c r="B2" t="s">
        <v>29</v>
      </c>
      <c r="C2" t="s">
        <v>29</v>
      </c>
      <c r="F2" t="s">
        <v>928</v>
      </c>
    </row>
    <row r="3" spans="1:6">
      <c r="A3" t="s">
        <v>78</v>
      </c>
      <c r="B3" t="s">
        <v>29</v>
      </c>
      <c r="C3" t="s">
        <v>29</v>
      </c>
      <c r="E3" t="s">
        <v>929</v>
      </c>
      <c r="F3" t="s">
        <v>930</v>
      </c>
    </row>
    <row r="4" spans="1:6">
      <c r="A4" t="s">
        <v>85</v>
      </c>
      <c r="B4" t="s">
        <v>933</v>
      </c>
      <c r="D4" t="s">
        <v>374</v>
      </c>
      <c r="F4" t="s">
        <v>931</v>
      </c>
    </row>
    <row r="5" spans="1:6">
      <c r="A5" t="s">
        <v>92</v>
      </c>
      <c r="B5" t="s">
        <v>29</v>
      </c>
      <c r="C5" t="s">
        <v>29</v>
      </c>
      <c r="F5" t="s">
        <v>932</v>
      </c>
    </row>
    <row r="6" spans="1:6">
      <c r="A6" t="s">
        <v>116</v>
      </c>
      <c r="B6" t="s">
        <v>933</v>
      </c>
      <c r="E6" t="s">
        <v>130</v>
      </c>
      <c r="F6" t="s">
        <v>934</v>
      </c>
    </row>
    <row r="7" spans="1:6">
      <c r="A7" t="s">
        <v>133</v>
      </c>
      <c r="B7" t="s">
        <v>29</v>
      </c>
      <c r="C7" t="s">
        <v>29</v>
      </c>
      <c r="F7" t="s">
        <v>935</v>
      </c>
    </row>
    <row r="8" spans="1:6">
      <c r="A8" t="s">
        <v>145</v>
      </c>
      <c r="B8" t="s">
        <v>933</v>
      </c>
      <c r="C8" t="s">
        <v>29</v>
      </c>
      <c r="F8" t="s">
        <v>936</v>
      </c>
    </row>
    <row r="9" spans="1:6">
      <c r="A9" t="s">
        <v>122</v>
      </c>
      <c r="B9" t="s">
        <v>933</v>
      </c>
      <c r="E9" t="s">
        <v>329</v>
      </c>
      <c r="F9" t="s">
        <v>937</v>
      </c>
    </row>
    <row r="10" spans="1:6">
      <c r="A10" t="s">
        <v>132</v>
      </c>
      <c r="B10" t="s">
        <v>933</v>
      </c>
      <c r="C10" t="s">
        <v>408</v>
      </c>
      <c r="F10" t="s">
        <v>938</v>
      </c>
    </row>
    <row r="11" spans="1:6">
      <c r="A11" t="s">
        <v>172</v>
      </c>
      <c r="B11" t="s">
        <v>29</v>
      </c>
      <c r="E11" t="s">
        <v>929</v>
      </c>
      <c r="F11" t="s">
        <v>939</v>
      </c>
    </row>
    <row r="12" spans="1:6">
      <c r="A12" t="s">
        <v>181</v>
      </c>
      <c r="B12" t="s">
        <v>29</v>
      </c>
      <c r="E12" t="s">
        <v>929</v>
      </c>
      <c r="F12" t="s">
        <v>940</v>
      </c>
    </row>
    <row r="13" spans="1:6">
      <c r="A13" t="s">
        <v>144</v>
      </c>
      <c r="B13" t="s">
        <v>29</v>
      </c>
      <c r="E13" t="s">
        <v>929</v>
      </c>
      <c r="F13" t="s">
        <v>941</v>
      </c>
    </row>
    <row r="14" spans="1:6">
      <c r="A14" t="s">
        <v>153</v>
      </c>
      <c r="B14" t="s">
        <v>933</v>
      </c>
      <c r="E14" t="s">
        <v>942</v>
      </c>
      <c r="F14" t="s">
        <v>943</v>
      </c>
    </row>
    <row r="15" spans="1:6">
      <c r="A15" t="s">
        <v>162</v>
      </c>
      <c r="B15" t="s">
        <v>29</v>
      </c>
      <c r="E15" t="s">
        <v>944</v>
      </c>
      <c r="F15" t="s">
        <v>945</v>
      </c>
    </row>
    <row r="16" spans="1:6">
      <c r="A16" t="s">
        <v>171</v>
      </c>
      <c r="B16" t="s">
        <v>29</v>
      </c>
      <c r="E16" t="s">
        <v>946</v>
      </c>
      <c r="F16" t="s">
        <v>947</v>
      </c>
    </row>
    <row r="17" spans="1:6">
      <c r="A17" t="s">
        <v>201</v>
      </c>
      <c r="B17" t="s">
        <v>29</v>
      </c>
      <c r="D17" t="s">
        <v>374</v>
      </c>
      <c r="E17" t="s">
        <v>948</v>
      </c>
      <c r="F17" t="s">
        <v>949</v>
      </c>
    </row>
    <row r="18" spans="1:6">
      <c r="A18" t="s">
        <v>246</v>
      </c>
      <c r="B18" t="s">
        <v>933</v>
      </c>
      <c r="E18" t="s">
        <v>950</v>
      </c>
      <c r="F18" t="s">
        <v>951</v>
      </c>
    </row>
    <row r="19" spans="1:6">
      <c r="A19" t="s">
        <v>215</v>
      </c>
      <c r="B19" t="s">
        <v>933</v>
      </c>
      <c r="E19" t="s">
        <v>929</v>
      </c>
      <c r="F19" t="s">
        <v>952</v>
      </c>
    </row>
    <row r="20" spans="1:6">
      <c r="A20" t="s">
        <v>220</v>
      </c>
      <c r="B20" t="s">
        <v>29</v>
      </c>
      <c r="E20" t="s">
        <v>953</v>
      </c>
      <c r="F20" t="s">
        <v>954</v>
      </c>
    </row>
    <row r="21" spans="1:6">
      <c r="A21" t="s">
        <v>228</v>
      </c>
      <c r="B21" t="s">
        <v>29</v>
      </c>
      <c r="F21" t="s">
        <v>955</v>
      </c>
    </row>
    <row r="22" spans="1:6">
      <c r="A22" t="s">
        <v>289</v>
      </c>
      <c r="B22" t="s">
        <v>956</v>
      </c>
      <c r="D22" t="s">
        <v>957</v>
      </c>
      <c r="F22" t="s">
        <v>958</v>
      </c>
    </row>
    <row r="23" spans="1:6">
      <c r="A23" t="s">
        <v>297</v>
      </c>
      <c r="B23" t="s">
        <v>956</v>
      </c>
      <c r="C23" t="s">
        <v>408</v>
      </c>
      <c r="D23" t="s">
        <v>959</v>
      </c>
      <c r="F23" t="s">
        <v>960</v>
      </c>
    </row>
    <row r="24" spans="1:6">
      <c r="A24" t="s">
        <v>245</v>
      </c>
      <c r="B24" t="s">
        <v>956</v>
      </c>
      <c r="D24" t="s">
        <v>961</v>
      </c>
      <c r="E24" t="s">
        <v>962</v>
      </c>
      <c r="F24" t="s">
        <v>963</v>
      </c>
    </row>
    <row r="25" spans="1:6">
      <c r="A25" t="s">
        <v>258</v>
      </c>
      <c r="B25" t="s">
        <v>956</v>
      </c>
      <c r="D25" t="s">
        <v>957</v>
      </c>
      <c r="E25" t="s">
        <v>964</v>
      </c>
      <c r="F25" t="s">
        <v>965</v>
      </c>
    </row>
    <row r="26" spans="1:6">
      <c r="A26" t="s">
        <v>264</v>
      </c>
      <c r="B26" t="s">
        <v>29</v>
      </c>
      <c r="F26" t="s">
        <v>966</v>
      </c>
    </row>
    <row r="27" spans="1:6">
      <c r="A27" t="s">
        <v>348</v>
      </c>
      <c r="B27" t="s">
        <v>29</v>
      </c>
      <c r="F27" t="s">
        <v>967</v>
      </c>
    </row>
    <row r="28" spans="1:6">
      <c r="A28" t="s">
        <v>288</v>
      </c>
      <c r="B28" t="s">
        <v>29</v>
      </c>
      <c r="F28" t="s">
        <v>968</v>
      </c>
    </row>
    <row r="29" spans="1:6">
      <c r="A29" t="s">
        <v>305</v>
      </c>
      <c r="B29" t="s">
        <v>956</v>
      </c>
      <c r="D29" t="s">
        <v>969</v>
      </c>
      <c r="E29" t="s">
        <v>948</v>
      </c>
      <c r="F29" t="s">
        <v>970</v>
      </c>
    </row>
    <row r="30" spans="1:6">
      <c r="A30" t="s">
        <v>311</v>
      </c>
      <c r="B30" t="s">
        <v>29</v>
      </c>
      <c r="E30" t="s">
        <v>929</v>
      </c>
      <c r="F30" t="s">
        <v>971</v>
      </c>
    </row>
    <row r="31" spans="1:6">
      <c r="A31" t="s">
        <v>319</v>
      </c>
      <c r="B31" t="s">
        <v>956</v>
      </c>
      <c r="E31" t="s">
        <v>972</v>
      </c>
      <c r="F31" s="15" t="s">
        <v>973</v>
      </c>
    </row>
    <row r="32" spans="1:6">
      <c r="A32" t="s">
        <v>325</v>
      </c>
      <c r="B32" t="s">
        <v>29</v>
      </c>
      <c r="F32" t="s">
        <v>974</v>
      </c>
    </row>
    <row r="33" spans="1:6">
      <c r="A33" t="s">
        <v>392</v>
      </c>
      <c r="B33" t="s">
        <v>956</v>
      </c>
      <c r="E33" t="s">
        <v>975</v>
      </c>
      <c r="F33" t="s">
        <v>976</v>
      </c>
    </row>
    <row r="34" spans="1:6">
      <c r="A34" t="s">
        <v>406</v>
      </c>
      <c r="B34" t="s">
        <v>956</v>
      </c>
      <c r="C34" t="s">
        <v>408</v>
      </c>
      <c r="E34" t="s">
        <v>977</v>
      </c>
      <c r="F34" t="s">
        <v>978</v>
      </c>
    </row>
    <row r="35" spans="1:6">
      <c r="A35" t="s">
        <v>420</v>
      </c>
      <c r="B35" t="s">
        <v>956</v>
      </c>
      <c r="E35" t="s">
        <v>979</v>
      </c>
      <c r="F35" s="15" t="s">
        <v>980</v>
      </c>
    </row>
    <row r="36" spans="1:6">
      <c r="A36" t="s">
        <v>427</v>
      </c>
      <c r="B36" t="s">
        <v>29</v>
      </c>
      <c r="D36" t="s">
        <v>982</v>
      </c>
      <c r="F36" t="s">
        <v>981</v>
      </c>
    </row>
    <row r="37" spans="1:6">
      <c r="A37" t="s">
        <v>433</v>
      </c>
      <c r="B37" t="s">
        <v>956</v>
      </c>
      <c r="E37" t="s">
        <v>983</v>
      </c>
      <c r="F37" s="15" t="s">
        <v>984</v>
      </c>
    </row>
    <row r="38" spans="1:6">
      <c r="A38" t="s">
        <v>441</v>
      </c>
      <c r="B38" t="s">
        <v>956</v>
      </c>
      <c r="D38" t="s">
        <v>957</v>
      </c>
      <c r="E38" t="s">
        <v>985</v>
      </c>
      <c r="F38" t="s">
        <v>986</v>
      </c>
    </row>
    <row r="39" spans="1:6">
      <c r="A39" t="s">
        <v>448</v>
      </c>
      <c r="B39" t="s">
        <v>956</v>
      </c>
      <c r="E39" t="s">
        <v>972</v>
      </c>
      <c r="F39" s="15" t="s">
        <v>987</v>
      </c>
    </row>
    <row r="40" spans="1:6">
      <c r="A40" t="s">
        <v>456</v>
      </c>
      <c r="B40" t="s">
        <v>956</v>
      </c>
      <c r="E40" t="s">
        <v>953</v>
      </c>
      <c r="F40" s="15" t="s">
        <v>988</v>
      </c>
    </row>
    <row r="41" spans="1:6">
      <c r="A41" t="s">
        <v>463</v>
      </c>
      <c r="B41" t="s">
        <v>29</v>
      </c>
      <c r="E41" t="s">
        <v>989</v>
      </c>
      <c r="F41" t="s">
        <v>990</v>
      </c>
    </row>
    <row r="42" spans="1:6">
      <c r="A42" t="s">
        <v>469</v>
      </c>
      <c r="B42" t="s">
        <v>29</v>
      </c>
      <c r="F42" t="s">
        <v>991</v>
      </c>
    </row>
    <row r="43" spans="1:6">
      <c r="A43" t="s">
        <v>488</v>
      </c>
      <c r="B43" t="s">
        <v>933</v>
      </c>
      <c r="D43" t="s">
        <v>957</v>
      </c>
      <c r="E43" t="s">
        <v>992</v>
      </c>
      <c r="F43" t="s">
        <v>993</v>
      </c>
    </row>
    <row r="44" spans="1:6">
      <c r="A44" t="s">
        <v>492</v>
      </c>
      <c r="B44" t="s">
        <v>994</v>
      </c>
      <c r="E44" t="s">
        <v>972</v>
      </c>
      <c r="F44" t="s">
        <v>995</v>
      </c>
    </row>
    <row r="45" spans="1:6">
      <c r="A45" t="s">
        <v>521</v>
      </c>
      <c r="B45" t="s">
        <v>933</v>
      </c>
      <c r="D45" t="s">
        <v>957</v>
      </c>
      <c r="E45" t="s">
        <v>985</v>
      </c>
      <c r="F45" t="s">
        <v>996</v>
      </c>
    </row>
    <row r="46" spans="1:6">
      <c r="A46" t="s">
        <v>529</v>
      </c>
      <c r="B46" t="s">
        <v>933</v>
      </c>
      <c r="E46" t="s">
        <v>972</v>
      </c>
      <c r="F46" s="15" t="s">
        <v>997</v>
      </c>
    </row>
    <row r="47" spans="1:6">
      <c r="A47" t="s">
        <v>533</v>
      </c>
      <c r="B47" t="s">
        <v>29</v>
      </c>
      <c r="E47" t="s">
        <v>998</v>
      </c>
      <c r="F47" t="s">
        <v>999</v>
      </c>
    </row>
    <row r="48" spans="1:6">
      <c r="A48" t="s">
        <v>558</v>
      </c>
      <c r="B48" t="s">
        <v>933</v>
      </c>
      <c r="D48" t="s">
        <v>961</v>
      </c>
      <c r="E48" t="s">
        <v>1000</v>
      </c>
      <c r="F48" t="s">
        <v>1001</v>
      </c>
    </row>
    <row r="49" spans="1:9">
      <c r="A49" t="s">
        <v>573</v>
      </c>
      <c r="B49" t="s">
        <v>29</v>
      </c>
      <c r="E49" t="s">
        <v>1002</v>
      </c>
      <c r="F49" t="s">
        <v>1003</v>
      </c>
    </row>
    <row r="51" spans="1:9">
      <c r="A51" s="6" t="s">
        <v>1005</v>
      </c>
      <c r="B51" s="6"/>
      <c r="C51" s="6"/>
      <c r="D51" s="6"/>
      <c r="E51" s="6"/>
      <c r="F51" s="6"/>
      <c r="G51" s="6"/>
      <c r="H51" s="6"/>
      <c r="I5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dataSet80</vt:lpstr>
      <vt:lpstr>venue80</vt:lpstr>
      <vt:lpstr>DARE80</vt:lpstr>
      <vt:lpstr>QtyPPReported</vt:lpstr>
      <vt:lpstr>SLRsOutcomesVerified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García Mireles</dc:creator>
  <cp:lastModifiedBy>Alberto García Mireles</cp:lastModifiedBy>
  <dcterms:created xsi:type="dcterms:W3CDTF">2025-01-09T01:07:52Z</dcterms:created>
  <dcterms:modified xsi:type="dcterms:W3CDTF">2025-06-27T00:23:57Z</dcterms:modified>
</cp:coreProperties>
</file>