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emf" ContentType="image/x-emf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bq25505(70" sheetId="1" state="visible" r:id="rId1"/>
    <sheet name="Sheet3" sheetId="2" state="visible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/>
</workbook>
</file>

<file path=xl/sharedStrings.xml><?xml version="1.0" encoding="utf-8"?>
<sst xmlns="http://schemas.openxmlformats.org/spreadsheetml/2006/main" count="60" uniqueCount="60">
  <si>
    <t xml:space="preserve">User Input</t>
  </si>
  <si>
    <t>VBIAS</t>
  </si>
  <si>
    <t>V</t>
  </si>
  <si>
    <t>Fixed</t>
  </si>
  <si>
    <t xml:space="preserve">Comparator threshold for VSTOR of charger.</t>
  </si>
  <si>
    <t xml:space="preserve">Comparator threshold voltages indicating when</t>
  </si>
  <si>
    <t xml:space="preserve">For the bq25570 only, comparator threshold</t>
  </si>
  <si>
    <t xml:space="preserve">Maximum power point threshold, e.g. ~0.7-0.8 of</t>
  </si>
  <si>
    <t xml:space="preserve">Typically the max storage element voltage, </t>
  </si>
  <si>
    <t xml:space="preserve">VSTOR has risen above VBAT_OK_HYST or fallen</t>
  </si>
  <si>
    <t xml:space="preserve">for VOUT of buck converter.</t>
  </si>
  <si>
    <t xml:space="preserve">solar panel's open circuit voltage.</t>
  </si>
  <si>
    <t xml:space="preserve">e.g. 4.2V for LiIon battery.</t>
  </si>
  <si>
    <t xml:space="preserve">below VBAT_OK.</t>
  </si>
  <si>
    <r>
      <rPr>
        <sz val="14"/>
        <color theme="0" tint="-0.34998626667073579"/>
        <rFont val="Calibri"/>
        <scheme val="minor"/>
      </rPr>
      <t xml:space="preserve">VBAT_UV </t>
    </r>
    <r>
      <rPr>
        <u val="single"/>
        <sz val="14"/>
        <color theme="0" tint="-0.34998626667073579"/>
        <rFont val="Calibri"/>
        <scheme val="minor"/>
      </rPr>
      <t>&lt;</t>
    </r>
    <r>
      <rPr>
        <sz val="14"/>
        <color theme="1"/>
        <rFont val="Calibri"/>
        <scheme val="minor"/>
      </rPr>
      <t xml:space="preserve"> VBAT_OV </t>
    </r>
    <r>
      <rPr>
        <u val="single"/>
        <sz val="14"/>
        <color theme="0" tint="-0.34998626667073579"/>
        <rFont val="Calibri"/>
        <scheme val="minor"/>
      </rPr>
      <t>&lt;</t>
    </r>
    <r>
      <rPr>
        <sz val="14"/>
        <color theme="0" tint="-0.34998626667073579"/>
        <rFont val="Calibri"/>
        <scheme val="minor"/>
      </rPr>
      <t xml:space="preserve"> 5.5V</t>
    </r>
  </si>
  <si>
    <r>
      <rPr>
        <sz val="14"/>
        <color theme="1" tint="0.499984740745262"/>
        <rFont val="Calibri"/>
        <scheme val="minor"/>
      </rPr>
      <t xml:space="preserve">VBAT_OV </t>
    </r>
    <r>
      <rPr>
        <u val="single"/>
        <sz val="14"/>
        <color theme="1" tint="0.499984740745262"/>
        <rFont val="Calibri"/>
        <scheme val="minor"/>
      </rPr>
      <t>&gt;</t>
    </r>
    <r>
      <rPr>
        <sz val="14"/>
        <color theme="1"/>
        <rFont val="Calibri"/>
        <scheme val="minor"/>
      </rPr>
      <t xml:space="preserve"> VBAT_OK_HYST </t>
    </r>
    <r>
      <rPr>
        <u val="single"/>
        <sz val="14"/>
        <color theme="1" tint="0.499984740745262"/>
        <rFont val="Calibri"/>
        <scheme val="minor"/>
      </rPr>
      <t>&gt;</t>
    </r>
    <r>
      <rPr>
        <sz val="14"/>
        <color theme="1" tint="0.499984740745262"/>
        <rFont val="Calibri"/>
        <scheme val="minor"/>
      </rPr>
      <t xml:space="preserve"> VBAT_UV</t>
    </r>
  </si>
  <si>
    <r>
      <rPr>
        <sz val="14"/>
        <color theme="0" tint="-0.34998626667073579"/>
        <rFont val="Calibri"/>
        <scheme val="minor"/>
      </rPr>
      <t xml:space="preserve">1.3V </t>
    </r>
    <r>
      <rPr>
        <u val="single"/>
        <sz val="14"/>
        <color theme="0" tint="-0.34998626667073579"/>
        <rFont val="Calibri"/>
        <scheme val="minor"/>
      </rPr>
      <t>&lt;</t>
    </r>
    <r>
      <rPr>
        <sz val="14"/>
        <color theme="0" tint="-0.249977111117893"/>
        <rFont val="Calibri"/>
        <scheme val="minor"/>
      </rPr>
      <t xml:space="preserve"> </t>
    </r>
    <r>
      <rPr>
        <sz val="14"/>
        <color theme="1"/>
        <rFont val="Calibri"/>
        <scheme val="minor"/>
      </rPr>
      <t xml:space="preserve">VOUT </t>
    </r>
    <r>
      <rPr>
        <u val="single"/>
        <sz val="14"/>
        <color theme="0" tint="-0.499984740745262"/>
        <rFont val="Calibri"/>
        <scheme val="minor"/>
      </rPr>
      <t>&lt;</t>
    </r>
    <r>
      <rPr>
        <sz val="14"/>
        <color theme="0" tint="-0.499984740745262"/>
        <rFont val="Calibri"/>
        <scheme val="minor"/>
      </rPr>
      <t xml:space="preserve"> VBAT_OV</t>
    </r>
  </si>
  <si>
    <t>MPPT</t>
  </si>
  <si>
    <t>Desired</t>
  </si>
  <si>
    <r>
      <t>RSUM</t>
    </r>
    <r>
      <rPr>
        <vertAlign val="superscript"/>
        <sz val="11"/>
        <color indexed="2"/>
        <rFont val="Calibri"/>
        <scheme val="minor"/>
      </rPr>
      <t>1</t>
    </r>
  </si>
  <si>
    <r>
      <t>M</t>
    </r>
    <r>
      <rPr>
        <sz val="11"/>
        <color theme="1"/>
        <rFont val="Symbol"/>
      </rPr>
      <t>W</t>
    </r>
  </si>
  <si>
    <t>VBAT_OK</t>
  </si>
  <si>
    <t xml:space="preserve">&gt; VBAT_UV</t>
  </si>
  <si>
    <t>VIN_DC(OC)</t>
  </si>
  <si>
    <t xml:space="preserve">Open Circuit Volts</t>
  </si>
  <si>
    <t>VBAT_OV</t>
  </si>
  <si>
    <t>VBAT_OK_HYST</t>
  </si>
  <si>
    <t xml:space="preserve">&gt; VBAT_OK</t>
  </si>
  <si>
    <t>VOUT</t>
  </si>
  <si>
    <t>VREF_SAMP</t>
  </si>
  <si>
    <t xml:space="preserve">MPP voltage</t>
  </si>
  <si>
    <r>
      <t xml:space="preserve">closest 1% resistor</t>
    </r>
    <r>
      <rPr>
        <vertAlign val="superscript"/>
        <sz val="11"/>
        <color rgb="FFC00000"/>
        <rFont val="Calibri"/>
        <scheme val="minor"/>
      </rPr>
      <t>1</t>
    </r>
  </si>
  <si>
    <t>Exact</t>
  </si>
  <si>
    <t>&lt;</t>
  </si>
  <si>
    <t xml:space="preserve">&gt; </t>
  </si>
  <si>
    <t>Computed</t>
  </si>
  <si>
    <t>ROK1</t>
  </si>
  <si>
    <r>
      <t>M</t>
    </r>
    <r>
      <rPr>
        <sz val="11"/>
        <color rgb="FFC00000"/>
        <rFont val="Symbol"/>
      </rPr>
      <t>W</t>
    </r>
  </si>
  <si>
    <t>ROC1</t>
  </si>
  <si>
    <t>ROV1</t>
  </si>
  <si>
    <t>ROK2</t>
  </si>
  <si>
    <t>ROUT1</t>
  </si>
  <si>
    <r>
      <t>+10MEG</t>
    </r>
    <r>
      <rPr>
        <vertAlign val="superscript"/>
        <sz val="11"/>
        <color theme="1"/>
        <rFont val="Calibri"/>
        <scheme val="minor"/>
      </rPr>
      <t>2</t>
    </r>
  </si>
  <si>
    <t>ROV2</t>
  </si>
  <si>
    <t>ROK3</t>
  </si>
  <si>
    <t>ROC2</t>
  </si>
  <si>
    <t>ROUT2</t>
  </si>
  <si>
    <t xml:space="preserve">VREF SAMP</t>
  </si>
  <si>
    <t>Selected</t>
  </si>
  <si>
    <r>
      <t>'+10MEG</t>
    </r>
    <r>
      <rPr>
        <vertAlign val="superscript"/>
        <sz val="11"/>
        <color theme="1"/>
        <rFont val="Calibri"/>
        <scheme val="minor"/>
      </rPr>
      <t>2</t>
    </r>
  </si>
  <si>
    <r>
      <t xml:space="preserve">Typ voltage</t>
    </r>
    <r>
      <rPr>
        <b/>
        <vertAlign val="superscript"/>
        <sz val="11"/>
        <color theme="1"/>
        <rFont val="Calibri"/>
        <scheme val="minor"/>
      </rPr>
      <t>3</t>
    </r>
  </si>
  <si>
    <t>VBAT_OV(typ)</t>
  </si>
  <si>
    <t xml:space="preserve">% diff</t>
  </si>
  <si>
    <t xml:space="preserve">VBAT_OK (typ)</t>
  </si>
  <si>
    <t>VOUT(typ)</t>
  </si>
  <si>
    <t xml:space="preserve">VBAT_OK_HYST (typ)</t>
  </si>
  <si>
    <r>
      <rPr>
        <vertAlign val="superscript"/>
        <sz val="11"/>
        <color indexed="2"/>
        <rFont val="Calibri"/>
        <scheme val="minor"/>
      </rPr>
      <t>1</t>
    </r>
    <r>
      <rPr>
        <sz val="11"/>
        <color indexed="2"/>
        <rFont val="Calibri"/>
        <scheme val="minor"/>
      </rPr>
      <t xml:space="preserve">If the available 1% resistors for the recommend resistor total (RSUM) produce too high of % difference, try using the closest 1% &gt; and &lt; resistor cross combo OR increasing or</t>
    </r>
  </si>
  <si>
    <t xml:space="preserve">decreasing RSUM in order to find a closer 1% resistor match OR adding 1 or more additional resistors and use two resistors in series that sum to the recommended value.</t>
  </si>
  <si>
    <r>
      <rPr>
        <vertAlign val="superscript"/>
        <sz val="11"/>
        <color theme="1"/>
        <rFont val="Calibri"/>
        <scheme val="minor"/>
      </rPr>
      <t>2</t>
    </r>
    <r>
      <rPr>
        <sz val="11"/>
        <color theme="1"/>
        <rFont val="Calibri"/>
        <scheme val="minor"/>
      </rPr>
      <t xml:space="preserve">Granularity of resistors values &gt; 10 Mohm is greatly reduced so you may need to use a 10 Mohm resistor in series with a smaller resistor in order to achieve the desired resistance value.</t>
    </r>
  </si>
  <si>
    <r>
      <rPr>
        <vertAlign val="superscript"/>
        <sz val="11"/>
        <color theme="1"/>
        <rFont val="Calibri"/>
        <scheme val="minor"/>
      </rPr>
      <t>3</t>
    </r>
    <r>
      <rPr>
        <sz val="11"/>
        <color theme="1"/>
        <rFont val="Calibri"/>
        <scheme val="minor"/>
      </rPr>
      <t xml:space="preserve">Total dc regulation accuracy is a function of VBIAS tolerance, resistor tolerance, line regulation, load regulation and output voltage ripple (i.e., output capacitance).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</si>
</sst>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"/>
  </numFmts>
  <fonts count="8">
    <font>
      <name val="Calibri"/>
      <color theme="1"/>
      <sz val="11.000000"/>
      <scheme val="minor"/>
    </font>
    <font>
      <name val="Calibri"/>
      <sz val="11.000000"/>
      <scheme val="minor"/>
    </font>
    <font>
      <name val="Calibri"/>
      <color theme="1"/>
      <sz val="14.000000"/>
      <scheme val="minor"/>
    </font>
    <font>
      <name val="Calibri"/>
      <b/>
      <color theme="1"/>
      <sz val="11.000000"/>
      <scheme val="minor"/>
    </font>
    <font>
      <name val="Calibri"/>
      <color theme="0" tint="-0.499984740745262"/>
      <sz val="11.000000"/>
      <scheme val="minor"/>
    </font>
    <font>
      <name val="Calibri"/>
      <color rgb="FFC00000"/>
      <sz val="11.000000"/>
      <scheme val="minor"/>
    </font>
    <font>
      <name val="Calibri"/>
      <b/>
      <sz val="11.000000"/>
      <scheme val="minor"/>
    </font>
    <font>
      <name val="Calibri"/>
      <color indexed="2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theme="0" tint="-0.34998626667073579"/>
        <bgColor theme="0" tint="-0.34998626667073579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95">
    <xf fontId="0" fillId="0" borderId="0" numFmtId="0" xfId="0"/>
    <xf fontId="0" fillId="2" borderId="0" numFmtId="0" xfId="0" applyFill="1"/>
    <xf fontId="1" fillId="3" borderId="1" numFmtId="0" xfId="0" applyFont="1" applyFill="1" applyBorder="1"/>
    <xf fontId="0" fillId="3" borderId="2" numFmtId="0" xfId="0" applyFill="1" applyBorder="1"/>
    <xf fontId="0" fillId="3" borderId="0" numFmtId="0" xfId="0" applyFill="1"/>
    <xf fontId="0" fillId="4" borderId="0" numFmtId="0" xfId="0" applyFill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4" borderId="3" numFmtId="0" xfId="0" applyFill="1" applyBorder="1"/>
    <xf fontId="0" fillId="0" borderId="6" numFmtId="0" xfId="0" applyBorder="1"/>
    <xf fontId="0" fillId="0" borderId="7" numFmtId="0" xfId="0" applyBorder="1"/>
    <xf fontId="0" fillId="0" borderId="8" numFmtId="0" xfId="0" applyBorder="1"/>
    <xf fontId="1" fillId="4" borderId="3" numFmtId="0" xfId="0" applyFont="1" applyFill="1" applyBorder="1"/>
    <xf fontId="1" fillId="0" borderId="9" numFmtId="0" xfId="0" applyFont="1" applyBorder="1"/>
    <xf fontId="0" fillId="0" borderId="0" numFmtId="0" xfId="0"/>
    <xf fontId="0" fillId="0" borderId="10" numFmtId="0" xfId="0" applyBorder="1"/>
    <xf fontId="0" fillId="4" borderId="9" numFmtId="0" xfId="0" applyFill="1" applyBorder="1"/>
    <xf fontId="1" fillId="4" borderId="9" numFmtId="0" xfId="0" applyFont="1" applyFill="1" applyBorder="1"/>
    <xf fontId="1" fillId="0" borderId="11" numFmtId="0" xfId="0" applyFont="1" applyBorder="1"/>
    <xf fontId="0" fillId="0" borderId="12" numFmtId="0" xfId="0" applyBorder="1"/>
    <xf fontId="0" fillId="0" borderId="13" numFmtId="0" xfId="0" applyBorder="1"/>
    <xf fontId="0" fillId="0" borderId="11" numFmtId="0" xfId="0" applyBorder="1"/>
    <xf fontId="1" fillId="0" borderId="14" numFmtId="0" xfId="0" applyFont="1" applyBorder="1"/>
    <xf fontId="0" fillId="0" borderId="14" numFmtId="0" xfId="0" applyBorder="1"/>
    <xf fontId="0" fillId="0" borderId="15" numFmtId="0" xfId="0" applyBorder="1"/>
    <xf fontId="0" fillId="0" borderId="16" numFmtId="0" xfId="0" applyBorder="1"/>
    <xf fontId="2" fillId="0" borderId="17" numFmtId="0" xfId="0" applyFont="1" applyBorder="1" applyAlignment="1">
      <alignment horizontal="center"/>
    </xf>
    <xf fontId="2" fillId="0" borderId="18" numFmtId="0" xfId="0" applyFont="1" applyBorder="1" applyAlignment="1">
      <alignment horizontal="center"/>
    </xf>
    <xf fontId="2" fillId="0" borderId="19" numFmtId="0" xfId="0" applyFont="1" applyBorder="1" applyAlignment="1">
      <alignment horizontal="center"/>
    </xf>
    <xf fontId="3" fillId="0" borderId="0" numFmtId="0" xfId="0" applyFont="1"/>
    <xf fontId="4" fillId="5" borderId="1" numFmtId="0" xfId="0" applyFont="1" applyFill="1" applyBorder="1"/>
    <xf fontId="4" fillId="5" borderId="20" numFmtId="0" xfId="0" applyFont="1" applyFill="1" applyBorder="1"/>
    <xf fontId="4" fillId="5" borderId="2" numFmtId="0" xfId="0" applyFont="1" applyFill="1" applyBorder="1"/>
    <xf fontId="0" fillId="5" borderId="21" numFmtId="0" xfId="0" applyFill="1" applyBorder="1"/>
    <xf fontId="1" fillId="3" borderId="22" numFmtId="0" xfId="0" applyFont="1" applyFill="1" applyBorder="1"/>
    <xf fontId="0" fillId="2" borderId="20" numFmtId="0" xfId="0" applyFill="1" applyBorder="1" applyProtection="1">
      <protection locked="0"/>
    </xf>
    <xf fontId="0" fillId="3" borderId="20" numFmtId="0" xfId="0" applyFill="1" applyBorder="1"/>
    <xf fontId="0" fillId="5" borderId="23" numFmtId="0" xfId="0" applyFill="1" applyBorder="1"/>
    <xf fontId="0" fillId="3" borderId="22" numFmtId="0" xfId="0" applyFill="1" applyBorder="1"/>
    <xf fontId="1" fillId="5" borderId="20" numFmtId="0" xfId="0" applyFont="1" applyFill="1" applyBorder="1"/>
    <xf fontId="0" fillId="5" borderId="22" numFmtId="0" xfId="0" applyFill="1" applyBorder="1"/>
    <xf fontId="0" fillId="5" borderId="20" numFmtId="0" xfId="0" applyFill="1" applyBorder="1" applyProtection="1">
      <protection locked="0"/>
    </xf>
    <xf fontId="0" fillId="5" borderId="20" numFmtId="0" xfId="0" applyFill="1" applyBorder="1"/>
    <xf fontId="5" fillId="3" borderId="24" numFmtId="0" xfId="0" applyFont="1" applyFill="1" applyBorder="1" applyAlignment="1">
      <alignment horizontal="center"/>
    </xf>
    <xf fontId="5" fillId="3" borderId="25" numFmtId="0" xfId="0" applyFont="1" applyFill="1" applyBorder="1" applyAlignment="1">
      <alignment horizontal="center"/>
    </xf>
    <xf fontId="0" fillId="3" borderId="20" numFmtId="0" xfId="0" applyFill="1" applyBorder="1" applyAlignment="1">
      <alignment horizontal="center"/>
    </xf>
    <xf fontId="5" fillId="3" borderId="20" numFmtId="0" xfId="0" applyFont="1" applyFill="1" applyBorder="1" applyAlignment="1">
      <alignment horizontal="center" vertical="center"/>
    </xf>
    <xf fontId="0" fillId="3" borderId="22" numFmtId="0" xfId="0" applyFill="1" applyBorder="1" applyProtection="1"/>
    <xf fontId="0" fillId="3" borderId="20" numFmtId="160" xfId="0" applyNumberFormat="1" applyFill="1" applyBorder="1" applyProtection="1"/>
    <xf fontId="5" fillId="3" borderId="20" numFmtId="160" xfId="0" applyNumberFormat="1" applyFont="1" applyFill="1" applyBorder="1" applyProtection="1"/>
    <xf fontId="5" fillId="3" borderId="23" numFmtId="0" xfId="0" applyFont="1" applyFill="1" applyBorder="1" applyProtection="1"/>
    <xf fontId="0" fillId="3" borderId="22" numFmtId="0" xfId="0" applyFill="1" applyBorder="1" applyProtection="1" quotePrefix="1"/>
    <xf fontId="0" fillId="3" borderId="24" numFmtId="160" xfId="0" applyNumberFormat="1" applyFill="1" applyBorder="1" applyProtection="1"/>
    <xf fontId="5" fillId="3" borderId="24" numFmtId="160" xfId="0" applyNumberFormat="1" applyFont="1" applyFill="1" applyBorder="1" applyProtection="1"/>
    <xf fontId="1" fillId="3" borderId="24" numFmtId="160" xfId="0" applyNumberFormat="1" applyFont="1" applyFill="1" applyBorder="1" applyProtection="1"/>
    <xf fontId="0" fillId="5" borderId="20" numFmtId="160" xfId="0" applyNumberFormat="1" applyFill="1" applyBorder="1" applyProtection="1"/>
    <xf fontId="5" fillId="3" borderId="20" numFmtId="160" xfId="0" applyNumberFormat="1" applyFont="1" applyFill="1" applyBorder="1"/>
    <xf fontId="5" fillId="3" borderId="23" numFmtId="0" xfId="0" applyFont="1" applyFill="1" applyBorder="1"/>
    <xf fontId="0" fillId="3" borderId="26" numFmtId="0" xfId="0" applyFill="1" applyBorder="1"/>
    <xf fontId="5" fillId="3" borderId="27" numFmtId="160" xfId="0" applyNumberFormat="1" applyFont="1" applyFill="1" applyBorder="1"/>
    <xf fontId="5" fillId="3" borderId="20" numFmtId="0" xfId="0" applyFont="1" applyFill="1" applyBorder="1"/>
    <xf fontId="0" fillId="5" borderId="28" numFmtId="0" xfId="0" applyFill="1" applyBorder="1"/>
    <xf fontId="0" fillId="3" borderId="20" numFmtId="2" xfId="0" applyNumberFormat="1" applyFill="1" applyBorder="1" applyProtection="1"/>
    <xf fontId="3" fillId="3" borderId="22" numFmtId="0" xfId="0" applyFont="1" applyFill="1" applyBorder="1"/>
    <xf fontId="3" fillId="3" borderId="20" numFmtId="160" xfId="0" applyNumberFormat="1" applyFont="1" applyFill="1" applyBorder="1"/>
    <xf fontId="1" fillId="3" borderId="0" numFmtId="0" xfId="0" applyFont="1" applyFill="1"/>
    <xf fontId="6" fillId="3" borderId="20" numFmtId="2" xfId="0" applyNumberFormat="1" applyFont="1" applyFill="1" applyBorder="1"/>
    <xf fontId="3" fillId="3" borderId="23" numFmtId="0" xfId="0" applyFont="1" applyFill="1" applyBorder="1"/>
    <xf fontId="3" fillId="3" borderId="29" numFmtId="0" xfId="0" applyFont="1" applyFill="1" applyBorder="1"/>
    <xf fontId="3" fillId="3" borderId="20" numFmtId="0" xfId="0" applyFont="1" applyFill="1" applyBorder="1"/>
    <xf fontId="0" fillId="5" borderId="30" numFmtId="0" xfId="0" applyFill="1" applyBorder="1"/>
    <xf fontId="0" fillId="5" borderId="31" numFmtId="2" xfId="0" applyNumberFormat="1" applyFill="1" applyBorder="1"/>
    <xf fontId="0" fillId="5" borderId="31" numFmtId="0" xfId="0" applyFill="1" applyBorder="1"/>
    <xf fontId="0" fillId="5" borderId="32" numFmtId="0" xfId="0" applyFill="1" applyBorder="1"/>
    <xf fontId="3" fillId="3" borderId="30" numFmtId="0" xfId="0" applyFont="1" applyFill="1" applyBorder="1"/>
    <xf fontId="3" fillId="3" borderId="27" numFmtId="160" xfId="0" applyNumberFormat="1" applyFont="1" applyFill="1" applyBorder="1"/>
    <xf fontId="3" fillId="3" borderId="31" numFmtId="0" xfId="0" applyFont="1" applyFill="1" applyBorder="1"/>
    <xf fontId="3" fillId="3" borderId="27" numFmtId="2" xfId="0" applyNumberFormat="1" applyFont="1" applyFill="1" applyBorder="1"/>
    <xf fontId="3" fillId="3" borderId="33" numFmtId="0" xfId="0" applyFont="1" applyFill="1" applyBorder="1"/>
    <xf fontId="3" fillId="3" borderId="31" numFmtId="160" xfId="0" applyNumberFormat="1" applyFont="1" applyFill="1" applyBorder="1"/>
    <xf fontId="0" fillId="3" borderId="34" numFmtId="0" xfId="0" applyFill="1" applyBorder="1"/>
    <xf fontId="6" fillId="3" borderId="31" numFmtId="2" xfId="0" applyNumberFormat="1" applyFont="1" applyFill="1" applyBorder="1"/>
    <xf fontId="4" fillId="0" borderId="0" numFmtId="0" xfId="0" applyFont="1"/>
    <xf fontId="1" fillId="0" borderId="0" numFmtId="0" xfId="0" applyFont="1"/>
    <xf fontId="7" fillId="0" borderId="0" numFmtId="0" xfId="0" applyFont="1"/>
    <xf fontId="0" fillId="0" borderId="0" numFmtId="9" xfId="0" applyNumberFormat="1"/>
    <xf fontId="0" fillId="0" borderId="20" numFmtId="0" xfId="0" applyBorder="1" applyAlignment="1">
      <alignment horizontal="center" wrapText="1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left" vertical="center"/>
    </xf>
    <xf fontId="0" fillId="0" borderId="0" numFmtId="0" xfId="0" applyProtection="1">
      <protection locked="0"/>
    </xf>
    <xf fontId="0" fillId="0" borderId="0" numFmtId="2" xfId="0" applyNumberFormat="1"/>
    <xf fontId="7" fillId="0" borderId="0" numFmtId="2" xfId="0" applyNumberFormat="1" applyFont="1"/>
    <xf fontId="0" fillId="0" borderId="29" numFmtId="0" xfId="0" applyBorder="1" applyAlignment="1">
      <alignment horizontal="center" wrapText="1"/>
    </xf>
    <xf fontId="0" fillId="0" borderId="0" numFmt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<Relationships xmlns="http://schemas.openxmlformats.org/package/2006/relationships"><Relationship 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>
      <xdr:nvCxnSpPr>
        <xdr:cNvPr id="4" name="Straight Arrow Connector 3" hidden="0"/>
        <xdr:cNvCxnSpPr>
          <a:cxnSpLocks/>
        </xdr:cNvCxnSpPr>
        <xdr:nvPr isPhoto="0" userDrawn="0"/>
      </xdr:nvCxnSpPr>
      <xdr:spPr bwMode="auto"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twoCell"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>
      <xdr:nvCxnSpPr>
        <xdr:cNvPr id="6" name="Straight Arrow Connector 5" hidden="0"/>
        <xdr:cNvCxnSpPr>
          <a:cxnSpLocks/>
        </xdr:cNvCxnSpPr>
        <xdr:nvPr isPhoto="0" userDrawn="0"/>
      </xdr:nvCxnSpPr>
      <xdr:spPr bwMode="auto"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twoCell"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>
      <xdr:nvCxnSpPr>
        <xdr:cNvPr id="10" name="Straight Arrow Connector 9" hidden="0"/>
        <xdr:cNvCxnSpPr>
          <a:cxnSpLocks/>
        </xdr:cNvCxnSpPr>
        <xdr:nvPr isPhoto="0" userDrawn="0"/>
      </xdr:nvCxnSpPr>
      <xdr:spPr bwMode="auto"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twoCell">
    <xdr:from>
      <xdr:col>2</xdr:col>
      <xdr:colOff>9525</xdr:colOff>
      <xdr:row>15</xdr:row>
      <xdr:rowOff>123824</xdr:rowOff>
    </xdr:from>
    <xdr:to>
      <xdr:col>3</xdr:col>
      <xdr:colOff>9525</xdr:colOff>
      <xdr:row>15</xdr:row>
      <xdr:rowOff>123824</xdr:rowOff>
    </xdr:to>
    <xdr:cxnSp>
      <xdr:nvCxnSpPr>
        <xdr:cNvPr id="12" name="Straight Arrow Connector 11" hidden="0"/>
        <xdr:cNvCxnSpPr>
          <a:cxnSpLocks/>
        </xdr:cNvCxnSpPr>
        <xdr:nvPr isPhoto="0" userDrawn="0"/>
      </xdr:nvCxnSpPr>
      <xdr:spPr bwMode="auto"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twoCell"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>
      <xdr:nvCxnSpPr>
        <xdr:cNvPr id="15" name="Straight Arrow Connector 14" hidden="0"/>
        <xdr:cNvCxnSpPr>
          <a:cxnSpLocks/>
        </xdr:cNvCxnSpPr>
        <xdr:nvPr isPhoto="0" userDrawn="0"/>
      </xdr:nvCxnSpPr>
      <xdr:spPr bwMode="auto"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twoCell"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>
      <xdr:nvCxnSpPr>
        <xdr:cNvPr id="16" name="Straight Arrow Connector 15" hidden="0"/>
        <xdr:cNvCxnSpPr>
          <a:cxnSpLocks/>
        </xdr:cNvCxnSpPr>
        <xdr:nvPr isPhoto="0" userDrawn="0"/>
      </xdr:nvCxnSpPr>
      <xdr:spPr bwMode="auto"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twoCell"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>
      <xdr:nvCxnSpPr>
        <xdr:cNvPr id="18" name="Straight Arrow Connector 17" hidden="0"/>
        <xdr:cNvCxnSpPr>
          <a:cxnSpLocks/>
        </xdr:cNvCxnSpPr>
        <xdr:nvPr isPhoto="0" userDrawn="0"/>
      </xdr:nvCxnSpPr>
      <xdr:spPr bwMode="auto"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twoCell"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>
      <xdr:nvCxnSpPr>
        <xdr:cNvPr id="20" name="Straight Arrow Connector 19" hidden="0"/>
        <xdr:cNvCxnSpPr>
          <a:cxnSpLocks/>
        </xdr:cNvCxnSpPr>
        <xdr:nvPr isPhoto="0" userDrawn="0"/>
      </xdr:nvCxnSpPr>
      <xdr:spPr bwMode="auto"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twoCell"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>
      <xdr:nvCxnSpPr>
        <xdr:cNvPr id="17" name="Straight Arrow Connector 16" hidden="0"/>
        <xdr:cNvCxnSpPr>
          <a:cxnSpLocks/>
        </xdr:cNvCxnSpPr>
        <xdr:nvPr isPhoto="0" userDrawn="0"/>
      </xdr:nvCxnSpPr>
      <xdr:spPr bwMode="auto"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twoCell"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>
      <xdr:nvCxnSpPr>
        <xdr:cNvPr id="24" name="Straight Arrow Connector 23" hidden="0"/>
        <xdr:cNvCxnSpPr>
          <a:cxnSpLocks/>
        </xdr:cNvCxnSpPr>
        <xdr:nvPr isPhoto="0" userDrawn="0"/>
      </xdr:nvCxnSpPr>
      <xdr:spPr bwMode="auto"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4" Type="http://schemas.openxmlformats.org/officeDocument/2006/relationships/vmlDrawing" Target="../drawings/vmlDrawing1.vml"/><Relationship  Id="rId3" Type="http://schemas.openxmlformats.org/officeDocument/2006/relationships/drawing" Target="../drawings/drawing1.xml"/><Relationship  Id="rId2" Type="http://schemas.openxmlformats.org/officeDocument/2006/relationships/oleObject" Target="../embeddings/oleObject1.bin"/><Relationship  Id="rId1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xSplit="1" topLeftCell="B1" activePane="topRight" state="frozen"/>
      <selection activeCell="F18" activeCellId="0" sqref="F18"/>
    </sheetView>
  </sheetViews>
  <sheetFormatPr defaultRowHeight="14.25"/>
  <cols>
    <col customWidth="1" min="1" max="1" width="13.140625"/>
    <col customWidth="1" min="2" max="2" width="14.140625"/>
    <col customWidth="1" min="3" max="3" width="6.7109375"/>
    <col customWidth="1" min="4" max="5" width="8.7109375"/>
    <col customWidth="1" min="6" max="6" width="6.7109375"/>
    <col customWidth="1" min="7" max="7" width="2.7109375"/>
    <col customWidth="1" min="8" max="8" width="19.28515625"/>
    <col customWidth="1" min="9" max="9" width="6.7109375"/>
    <col customWidth="1" min="10" max="11" width="8.7109375"/>
    <col customWidth="1" min="12" max="12" width="6.7109375"/>
    <col customWidth="1" min="13" max="13" width="2.7109375"/>
    <col customWidth="1" min="14" max="14" width="13.85546875"/>
    <col customWidth="1" min="15" max="15" width="6.7109375"/>
    <col customWidth="1" min="16" max="17" width="8.7109375"/>
    <col customWidth="1" min="18" max="18" width="6.7109375"/>
    <col customWidth="1" min="19" max="19" width="2.7109375"/>
    <col customWidth="1" min="20" max="20" width="12.7109375"/>
    <col customWidth="1" min="21" max="21" width="6.7109375"/>
    <col customWidth="1" min="22" max="24" width="8.7109375"/>
  </cols>
  <sheetData>
    <row r="1">
      <c r="A1" s="1" t="s">
        <v>0</v>
      </c>
      <c r="B1" s="2" t="s">
        <v>1</v>
      </c>
      <c r="C1" s="3">
        <v>1.21</v>
      </c>
      <c r="D1" s="3" t="s">
        <v>2</v>
      </c>
    </row>
    <row r="2" ht="15.75">
      <c r="A2" s="4" t="s">
        <v>3</v>
      </c>
    </row>
    <row r="3">
      <c r="A3" s="5"/>
      <c r="B3" s="6" t="s">
        <v>4</v>
      </c>
      <c r="C3" s="7"/>
      <c r="D3" s="7"/>
      <c r="E3" s="7"/>
      <c r="F3" s="8"/>
      <c r="H3" s="9" t="s">
        <v>5</v>
      </c>
      <c r="I3" s="7"/>
      <c r="J3" s="7"/>
      <c r="K3" s="7"/>
      <c r="L3" s="8"/>
      <c r="N3" s="10" t="s">
        <v>6</v>
      </c>
      <c r="O3" s="11"/>
      <c r="P3" s="11"/>
      <c r="Q3" s="11"/>
      <c r="R3" s="12"/>
      <c r="T3" s="13" t="s">
        <v>7</v>
      </c>
      <c r="U3" s="7"/>
      <c r="V3" s="7"/>
      <c r="W3" s="7"/>
      <c r="X3" s="8"/>
    </row>
    <row r="4">
      <c r="A4" s="5"/>
      <c r="B4" s="14" t="s">
        <v>8</v>
      </c>
      <c r="C4" s="15"/>
      <c r="D4" s="15"/>
      <c r="E4" s="15"/>
      <c r="F4" s="16"/>
      <c r="G4" s="15"/>
      <c r="H4" s="17" t="s">
        <v>9</v>
      </c>
      <c r="I4" s="15"/>
      <c r="J4" s="15"/>
      <c r="K4" s="15"/>
      <c r="L4" s="16"/>
      <c r="N4" s="14" t="s">
        <v>10</v>
      </c>
      <c r="O4" s="15"/>
      <c r="P4" s="15"/>
      <c r="Q4" s="15"/>
      <c r="R4" s="16"/>
      <c r="T4" s="18" t="s">
        <v>11</v>
      </c>
      <c r="U4" s="15"/>
      <c r="V4" s="15"/>
      <c r="W4" s="15"/>
      <c r="X4" s="16"/>
    </row>
    <row r="5" ht="15.75">
      <c r="A5" s="5"/>
      <c r="B5" s="19" t="s">
        <v>12</v>
      </c>
      <c r="C5" s="20"/>
      <c r="D5" s="20"/>
      <c r="E5" s="20"/>
      <c r="F5" s="21"/>
      <c r="G5" s="15"/>
      <c r="H5" s="22" t="s">
        <v>13</v>
      </c>
      <c r="I5" s="20"/>
      <c r="J5" s="20"/>
      <c r="K5" s="20"/>
      <c r="L5" s="21"/>
      <c r="N5" s="23"/>
      <c r="O5" s="20"/>
      <c r="P5" s="20"/>
      <c r="Q5" s="20"/>
      <c r="R5" s="21"/>
      <c r="T5" s="24"/>
      <c r="U5" s="25"/>
      <c r="V5" s="25"/>
      <c r="W5" s="25"/>
      <c r="X5" s="26"/>
    </row>
    <row r="6" ht="18.75">
      <c r="B6" s="27" t="s">
        <v>14</v>
      </c>
      <c r="C6" s="28"/>
      <c r="D6" s="28"/>
      <c r="E6" s="28"/>
      <c r="F6" s="29"/>
      <c r="H6" s="27" t="s">
        <v>15</v>
      </c>
      <c r="I6" s="28"/>
      <c r="J6" s="28"/>
      <c r="K6" s="28"/>
      <c r="L6" s="29"/>
      <c r="N6" s="27" t="s">
        <v>16</v>
      </c>
      <c r="O6" s="28"/>
      <c r="P6" s="28"/>
      <c r="Q6" s="28"/>
      <c r="R6" s="29"/>
      <c r="T6" s="27" t="s">
        <v>17</v>
      </c>
      <c r="U6" s="28"/>
      <c r="V6" s="28"/>
      <c r="W6" s="28"/>
      <c r="X6" s="29"/>
    </row>
    <row r="7" ht="17.25">
      <c r="A7" s="30" t="s">
        <v>18</v>
      </c>
      <c r="B7" s="31"/>
      <c r="C7" s="32"/>
      <c r="D7" s="32"/>
      <c r="E7" s="33"/>
      <c r="F7" s="34"/>
      <c r="H7" s="35" t="s">
        <v>19</v>
      </c>
      <c r="I7" s="36">
        <v>13</v>
      </c>
      <c r="J7" s="37" t="s">
        <v>20</v>
      </c>
      <c r="K7" s="32"/>
      <c r="L7" s="38"/>
      <c r="N7" s="31"/>
      <c r="O7" s="32"/>
      <c r="P7" s="32"/>
      <c r="Q7" s="33"/>
      <c r="R7" s="34"/>
      <c r="T7" s="35" t="s">
        <v>19</v>
      </c>
      <c r="U7" s="36">
        <v>20</v>
      </c>
      <c r="V7" s="37" t="s">
        <v>20</v>
      </c>
      <c r="W7" s="32"/>
      <c r="X7" s="38"/>
    </row>
    <row r="8" ht="17.25">
      <c r="A8" s="30" t="s">
        <v>18</v>
      </c>
      <c r="B8" s="35" t="s">
        <v>19</v>
      </c>
      <c r="C8" s="36">
        <v>13</v>
      </c>
      <c r="D8" s="37" t="s">
        <v>20</v>
      </c>
      <c r="E8" s="32"/>
      <c r="F8" s="38"/>
      <c r="H8" s="39" t="s">
        <v>21</v>
      </c>
      <c r="I8" s="36">
        <v>2</v>
      </c>
      <c r="J8" s="37" t="s">
        <v>2</v>
      </c>
      <c r="K8" s="40" t="s">
        <v>22</v>
      </c>
      <c r="L8" s="38"/>
      <c r="N8" s="35" t="s">
        <v>19</v>
      </c>
      <c r="O8" s="36">
        <v>13</v>
      </c>
      <c r="P8" s="37" t="s">
        <v>20</v>
      </c>
      <c r="Q8" s="32"/>
      <c r="R8" s="38"/>
      <c r="T8" s="39" t="s">
        <v>23</v>
      </c>
      <c r="U8" s="36">
        <v>3</v>
      </c>
      <c r="V8" s="37" t="s">
        <v>2</v>
      </c>
      <c r="W8" s="40" t="s">
        <v>24</v>
      </c>
      <c r="X8" s="38"/>
    </row>
    <row r="9">
      <c r="A9" s="30" t="s">
        <v>18</v>
      </c>
      <c r="B9" s="39" t="s">
        <v>25</v>
      </c>
      <c r="C9" s="36">
        <v>5.5</v>
      </c>
      <c r="D9" s="37" t="s">
        <v>2</v>
      </c>
      <c r="E9" s="40"/>
      <c r="F9" s="38"/>
      <c r="H9" s="39" t="s">
        <v>26</v>
      </c>
      <c r="I9" s="36">
        <v>2.5</v>
      </c>
      <c r="J9" s="37" t="s">
        <v>2</v>
      </c>
      <c r="K9" s="40" t="s">
        <v>27</v>
      </c>
      <c r="L9" s="38"/>
      <c r="N9" s="39" t="s">
        <v>28</v>
      </c>
      <c r="O9" s="36">
        <v>1.8</v>
      </c>
      <c r="P9" s="37" t="s">
        <v>2</v>
      </c>
      <c r="Q9" s="40"/>
      <c r="R9" s="38"/>
      <c r="T9" s="39" t="s">
        <v>29</v>
      </c>
      <c r="U9" s="36">
        <v>2.3999999999999999</v>
      </c>
      <c r="V9" s="37" t="s">
        <v>2</v>
      </c>
      <c r="W9" s="40" t="s">
        <v>30</v>
      </c>
      <c r="X9" s="38"/>
    </row>
    <row r="10">
      <c r="B10" s="41"/>
      <c r="C10" s="42"/>
      <c r="D10" s="43"/>
      <c r="E10" s="32"/>
      <c r="F10" s="38"/>
      <c r="H10" s="41"/>
      <c r="I10" s="43"/>
      <c r="J10" s="43"/>
      <c r="K10" s="32"/>
      <c r="L10" s="38"/>
      <c r="N10" s="41"/>
      <c r="O10" s="42"/>
      <c r="P10" s="43"/>
      <c r="Q10" s="32"/>
      <c r="R10" s="38"/>
      <c r="T10" s="41"/>
      <c r="U10" s="42"/>
      <c r="V10" s="43"/>
      <c r="W10" s="43"/>
      <c r="X10" s="38"/>
    </row>
    <row r="11" ht="17.25">
      <c r="B11" s="41"/>
      <c r="C11" s="43"/>
      <c r="D11" s="43"/>
      <c r="E11" s="32"/>
      <c r="F11" s="38"/>
      <c r="H11" s="41"/>
      <c r="I11" s="43"/>
      <c r="J11" s="44" t="s">
        <v>31</v>
      </c>
      <c r="K11" s="45"/>
      <c r="L11" s="38"/>
      <c r="N11" s="41"/>
      <c r="O11" s="43"/>
      <c r="P11" s="43"/>
      <c r="Q11" s="32"/>
      <c r="R11" s="38"/>
      <c r="T11" s="41"/>
      <c r="U11" s="43"/>
      <c r="V11" s="44" t="s">
        <v>31</v>
      </c>
      <c r="W11" s="45"/>
      <c r="X11" s="38"/>
    </row>
    <row r="12" ht="17.25">
      <c r="B12" s="41"/>
      <c r="C12" s="43"/>
      <c r="D12" s="44" t="s">
        <v>31</v>
      </c>
      <c r="E12" s="45"/>
      <c r="F12" s="38"/>
      <c r="H12" s="41"/>
      <c r="I12" s="46" t="s">
        <v>32</v>
      </c>
      <c r="J12" s="47" t="s">
        <v>33</v>
      </c>
      <c r="K12" s="47" t="s">
        <v>34</v>
      </c>
      <c r="L12" s="38"/>
      <c r="N12" s="41"/>
      <c r="O12" s="43"/>
      <c r="P12" s="44" t="s">
        <v>31</v>
      </c>
      <c r="Q12" s="45"/>
      <c r="R12" s="38"/>
      <c r="T12" s="41"/>
      <c r="U12" s="46" t="s">
        <v>32</v>
      </c>
      <c r="V12" s="47" t="s">
        <v>33</v>
      </c>
      <c r="W12" s="47" t="s">
        <v>34</v>
      </c>
      <c r="X12" s="38"/>
    </row>
    <row r="13" ht="15">
      <c r="A13" s="30" t="s">
        <v>35</v>
      </c>
      <c r="B13" s="41"/>
      <c r="C13" s="46" t="s">
        <v>32</v>
      </c>
      <c r="D13" s="47" t="s">
        <v>33</v>
      </c>
      <c r="E13" s="47" t="s">
        <v>34</v>
      </c>
      <c r="F13" s="38"/>
      <c r="H13" s="48" t="s">
        <v>36</v>
      </c>
      <c r="I13" s="49">
        <f>C1/I9*I7</f>
        <v>6.2919999999999998</v>
      </c>
      <c r="J13" s="50">
        <f t="shared" ref="J13:J15" si="0">IF(I13&gt;1,VLOOKUP(I13*10,$AA$27:$AA$133,1)/10,IF(I13&gt;0.099,VLOOKUP(I13*100,$AB$27:$AB$133,1)/100,VLOOKUP(I13*1000,$AB$27:$AB$133,1)/1000))</f>
        <v>6.1899999999999995</v>
      </c>
      <c r="K13" s="50">
        <f t="shared" ref="K13:K15" ca="1" si="1">IF(I13&gt;1,OFFSET($AA$27,MATCH(I13*10,$AA$27:$AA$133,1),0)/10,IF(I13&gt;0.099, OFFSET($AB$27,MATCH(I13*100,$AB$27:$AB$133,1),0)/100,OFFSET($AB$27,MATCH(I13*1000,$AB$27:$AB$133,1),0)/1000))</f>
        <v>6.3399999999999999</v>
      </c>
      <c r="L13" s="51" t="s">
        <v>37</v>
      </c>
      <c r="N13" s="41"/>
      <c r="O13" s="46" t="s">
        <v>32</v>
      </c>
      <c r="P13" s="47" t="s">
        <v>33</v>
      </c>
      <c r="Q13" s="47" t="s">
        <v>34</v>
      </c>
      <c r="R13" s="38"/>
      <c r="T13" s="48" t="s">
        <v>38</v>
      </c>
      <c r="U13" s="49">
        <f>IF(U9/U8*U7&gt;10, U9/U8*U7-10, U9/U8*U7)</f>
        <v>5.9999999999999982</v>
      </c>
      <c r="V13" s="50">
        <f>IF(U13&gt;1,VLOOKUP(U13*10,$AA$27:$AA$133,1)/10,IF(U13&gt;0.099,VLOOKUP(U13*100,$AB$27:$AB$133,1)/100,VLOOKUP(U13*1000,$AB$27:$AB$133,1)/1000))</f>
        <v>5.9000000000000004</v>
      </c>
      <c r="W13" s="50">
        <f ca="1">IF(U13&gt;1,OFFSET($AA$27,MATCH(U13*10,$AA$27:$AA$133,1),0)/10,IF(U13&gt;0.099, OFFSET($AB$27,MATCH(U13*100,$AB$27:$AB$133,1),0)/100,OFFSET($AB$27,MATCH(U13*1000,$AB$27:$AB$133,1),0)/1000))</f>
        <v>6.04</v>
      </c>
      <c r="X13" s="51" t="s">
        <v>37</v>
      </c>
    </row>
    <row r="14" ht="15">
      <c r="A14" s="30" t="s">
        <v>35</v>
      </c>
      <c r="B14" s="48" t="s">
        <v>39</v>
      </c>
      <c r="C14" s="49">
        <f>C8*$C$1/C9*3/2</f>
        <v>4.29</v>
      </c>
      <c r="D14" s="50">
        <f t="shared" ref="D14:D15" si="2">IF(C14&gt;1,VLOOKUP(C14*10,$AA$27:$AA$133,1)/10,IF(C14&gt;0.099,VLOOKUP(C14*100,$AB$27:$AB$133,1)/100,VLOOKUP(C14*1000,$AB$27:$AB$133,1)/1000))</f>
        <v>4.2200000000000006</v>
      </c>
      <c r="E14" s="50">
        <f t="shared" ref="E14:E15" ca="1" si="3">IF(C14&gt;1,OFFSET($AA$27,MATCH(C14*10,$AA$27:$AA$133,1),0)/10,IF(C14&gt;0.099, OFFSET($AB$27,MATCH(C14*100,$AB$27:$AB$133,1),0)/100,OFFSET($AB$27,MATCH(C14*1000,$AB$27:$AB$133,1),0)/1000))</f>
        <v>4.3200000000000003</v>
      </c>
      <c r="F14" s="51" t="s">
        <v>37</v>
      </c>
      <c r="H14" s="48" t="s">
        <v>40</v>
      </c>
      <c r="I14" s="49">
        <f>(I8/C1-1)*I13</f>
        <v>4.1080000000000005</v>
      </c>
      <c r="J14" s="50">
        <f t="shared" si="0"/>
        <v>4.0200000000000005</v>
      </c>
      <c r="K14" s="50">
        <f t="shared" ca="1" si="1"/>
        <v>4.1200000000000001</v>
      </c>
      <c r="L14" s="51" t="s">
        <v>37</v>
      </c>
      <c r="N14" s="48" t="s">
        <v>41</v>
      </c>
      <c r="O14" s="49">
        <f>IF(O8*$C$1/O9&lt;=10, O8*$C$1/O9, O8*$C$1/O9-10)</f>
        <v>8.7388888888888889</v>
      </c>
      <c r="P14" s="50">
        <f>IF(O14&gt;1,VLOOKUP(O14*10,$AA$26:$AA$132,1)/10,IF(O14&gt;0.099,VLOOKUP(O14*100,$AB$26:$AB$132,1)/100,VLOOKUP(O14*1000,$AB$26:$AB$132,1)/1000))</f>
        <v>0</v>
      </c>
      <c r="Q14" s="50">
        <f ca="1">IF(O14&gt;1,OFFSET($AA$26,MATCH(O14*10,$AA$26:$AA$132,1),0)/10,IF(O14&gt;0.099, OFFSET($AB$26,MATCH(O14*100,$AB$26:$AB$132,1),0)/100,OFFSET($AB$26,MATCH(O14*1000,$AB$26:$AB$132,1),0)/1000))</f>
        <v>8.870000000000001</v>
      </c>
      <c r="R14" s="51" t="s">
        <v>37</v>
      </c>
      <c r="T14" s="52" t="s">
        <v>42</v>
      </c>
      <c r="U14" s="53">
        <f>IF(U9/U8*U7&lt;=10,0,10)</f>
        <v>10</v>
      </c>
      <c r="V14" s="54">
        <f>IF(U9/U8*U7&lt;=10,0,10)</f>
        <v>10</v>
      </c>
      <c r="W14" s="54">
        <f>IF(U9/U8*U7&lt;=10,0,10)</f>
        <v>10</v>
      </c>
      <c r="X14" s="51" t="s">
        <v>37</v>
      </c>
    </row>
    <row r="15" ht="15">
      <c r="A15" s="30" t="s">
        <v>35</v>
      </c>
      <c r="B15" s="48" t="s">
        <v>43</v>
      </c>
      <c r="C15" s="49">
        <f>C8-C14</f>
        <v>8.7100000000000009</v>
      </c>
      <c r="D15" s="50">
        <f t="shared" si="2"/>
        <v>0</v>
      </c>
      <c r="E15" s="50">
        <f t="shared" ca="1" si="3"/>
        <v>8.870000000000001</v>
      </c>
      <c r="F15" s="51" t="s">
        <v>37</v>
      </c>
      <c r="H15" s="48" t="s">
        <v>44</v>
      </c>
      <c r="I15" s="49">
        <f>I7-I13-I14</f>
        <v>2.5999999999999996</v>
      </c>
      <c r="J15" s="50">
        <f t="shared" si="0"/>
        <v>2.5499999999999998</v>
      </c>
      <c r="K15" s="50">
        <f t="shared" ca="1" si="1"/>
        <v>2.6100000000000003</v>
      </c>
      <c r="L15" s="51" t="s">
        <v>37</v>
      </c>
      <c r="N15" s="52" t="s">
        <v>42</v>
      </c>
      <c r="O15" s="55">
        <f>IF(O8*$C$1/O9&lt;=10,0,10)</f>
        <v>0</v>
      </c>
      <c r="P15" s="54">
        <f>IF(O8*$C$1/O9&lt;=10,0,10)</f>
        <v>0</v>
      </c>
      <c r="Q15" s="54">
        <f>IF(O8*$C$1/O9&lt;=10,0,10)</f>
        <v>0</v>
      </c>
      <c r="R15" s="51" t="s">
        <v>37</v>
      </c>
      <c r="T15" s="48" t="s">
        <v>45</v>
      </c>
      <c r="U15" s="49">
        <f>IF(U7-U9/U8*U7&gt;10, U7-U9/U8*U7-10, U7-U9/U8*U7)</f>
        <v>4.0000000000000018</v>
      </c>
      <c r="V15" s="50">
        <f>IF(U15&gt;1,VLOOKUP(U15*10,$AA$27:$AA$133,1)/10,IF(U15&gt;0.099,VLOOKUP(U15*100,$AB$27:$AB$133,1)/100,VLOOKUP(U15*1000,$AB$27:$AB$133,1)/1000))</f>
        <v>3.9200000000000004</v>
      </c>
      <c r="W15" s="50">
        <f ca="1">IF(U15&gt;1,OFFSET($AA$27,MATCH(U15*10,$AA$27:$AA$133,1),0)/10,IF(U15&gt;0.099, OFFSET($AB$27,MATCH(U15*100,$AB$27:$AB$133,1),0)/100,OFFSET($AB$27,MATCH(U15*1000,$AB$27:$AB$133,1),0)/1000))</f>
        <v>4.0200000000000005</v>
      </c>
      <c r="X15" s="51" t="s">
        <v>37</v>
      </c>
    </row>
    <row r="16" ht="15">
      <c r="A16" s="30" t="s">
        <v>35</v>
      </c>
      <c r="B16" s="48" t="s">
        <v>25</v>
      </c>
      <c r="C16" s="56"/>
      <c r="D16" s="57">
        <f>C1*(1+D15/D14)*3/2</f>
        <v>1.8149999999999999</v>
      </c>
      <c r="E16" s="57">
        <f ca="1">C1*(1+E15/E14)*3/2</f>
        <v>5.5416319444444451</v>
      </c>
      <c r="F16" s="58" t="s">
        <v>2</v>
      </c>
      <c r="H16" s="39" t="s">
        <v>21</v>
      </c>
      <c r="I16" s="43"/>
      <c r="J16" s="57">
        <f>C1*(1+J14/J13)</f>
        <v>1.995815831987076</v>
      </c>
      <c r="K16" s="57">
        <f ca="1">C1*(1+K14/K13)</f>
        <v>1.9963091482649842</v>
      </c>
      <c r="L16" s="58" t="s">
        <v>2</v>
      </c>
      <c r="N16" s="48" t="s">
        <v>46</v>
      </c>
      <c r="O16" s="49">
        <f>IF(O8*$C$1/O9&lt;=10, O8-O14, O8-O14-10)</f>
        <v>4.2611111111111111</v>
      </c>
      <c r="P16" s="50">
        <f>IF(O16&gt;1,VLOOKUP(O16*10,$AA$26:$AA$132,1)/10,IF(O16&gt;0.099,VLOOKUP(O16*100,$AB$26:$AB$132,1)/100,VLOOKUP(O16*1000,$AB$26:$AB$132,1)/1000))</f>
        <v>4.2200000000000006</v>
      </c>
      <c r="Q16" s="50">
        <f ca="1">IF(O16&gt;1,OFFSET($AA$26,MATCH(O16*10,$AA$26:$AA$132,1),0)/10,IF(O16&gt;0.099, OFFSET($AB$26,MATCH(O16*100,$AB$26:$AB$132,1),0)/100,OFFSET($AB$26,MATCH(O16*1000,$AB$26:$AB$132,1),0)/1000))</f>
        <v>4.3200000000000003</v>
      </c>
      <c r="R16" s="51" t="s">
        <v>37</v>
      </c>
      <c r="T16" s="52" t="s">
        <v>42</v>
      </c>
      <c r="U16" s="49">
        <f>IF(U7-U9/U8*U7&lt;=10, 0, 10)</f>
        <v>0</v>
      </c>
      <c r="V16" s="50">
        <f>IF(U7-U9/U8*U7&lt;=10, 0, 10)</f>
        <v>0</v>
      </c>
      <c r="W16" s="50">
        <f>IF(U7-U9/U8*U7&lt;=10, 0, 10)</f>
        <v>0</v>
      </c>
      <c r="X16" s="51" t="s">
        <v>37</v>
      </c>
    </row>
    <row r="17">
      <c r="A17" s="30" t="s">
        <v>35</v>
      </c>
      <c r="B17" s="41"/>
      <c r="C17" s="43"/>
      <c r="D17" s="43"/>
      <c r="E17" s="43"/>
      <c r="F17" s="38"/>
      <c r="H17" s="59" t="s">
        <v>26</v>
      </c>
      <c r="I17" s="43"/>
      <c r="J17" s="57">
        <f>(C1*((J13+J14+J15)/J13))</f>
        <v>2.494281098546042</v>
      </c>
      <c r="K17" s="60">
        <f ca="1">(C1*((K13+K14+K15)/K13))</f>
        <v>2.4944321766561512</v>
      </c>
      <c r="L17" s="58" t="s">
        <v>2</v>
      </c>
      <c r="N17" s="39" t="s">
        <v>28</v>
      </c>
      <c r="O17" s="43"/>
      <c r="P17" s="57" t="e">
        <f>$C$1*(1+P16/(P14+P15))</f>
        <v>#DIV/0!</v>
      </c>
      <c r="Q17" s="57">
        <f ca="1">$C$1*(1+Q16/(Q14+Q15))</f>
        <v>1.7993122886133033</v>
      </c>
      <c r="R17" s="61" t="s">
        <v>2</v>
      </c>
      <c r="T17" s="39" t="s">
        <v>47</v>
      </c>
      <c r="U17" s="43"/>
      <c r="V17" s="57">
        <f>U8*(V13+V14)/(V13+V14+V15+V16)</f>
        <v>2.4066599394550958</v>
      </c>
      <c r="W17" s="57">
        <f ca="1">U8*(W13+W14)/(W13+W14+W15+W16)</f>
        <v>2.398803589232303</v>
      </c>
      <c r="X17" s="51" t="s">
        <v>2</v>
      </c>
    </row>
    <row r="18">
      <c r="A18" s="30"/>
      <c r="B18" s="41"/>
      <c r="C18" s="43"/>
      <c r="D18" s="43"/>
      <c r="E18" s="43"/>
      <c r="F18" s="38"/>
      <c r="H18" s="41"/>
      <c r="I18" s="43"/>
      <c r="J18" s="62"/>
      <c r="K18" s="43"/>
      <c r="L18" s="38"/>
      <c r="N18" s="41"/>
      <c r="O18" s="43"/>
      <c r="P18" s="43"/>
      <c r="Q18" s="43"/>
      <c r="R18" s="38"/>
      <c r="T18" s="41"/>
      <c r="U18" s="43"/>
      <c r="V18" s="43"/>
      <c r="W18" s="43"/>
      <c r="X18" s="38"/>
    </row>
    <row r="19">
      <c r="A19" s="30" t="s">
        <v>48</v>
      </c>
      <c r="B19" s="39" t="s">
        <v>39</v>
      </c>
      <c r="C19" s="36">
        <v>4.7000000000000002</v>
      </c>
      <c r="D19" s="37" t="s">
        <v>20</v>
      </c>
      <c r="E19" s="43"/>
      <c r="F19" s="38"/>
      <c r="H19" s="39" t="s">
        <v>36</v>
      </c>
      <c r="I19" s="36">
        <v>6.2000000000000002</v>
      </c>
      <c r="J19" s="37" t="s">
        <v>20</v>
      </c>
      <c r="K19" s="43"/>
      <c r="L19" s="38"/>
      <c r="N19" s="39" t="s">
        <v>41</v>
      </c>
      <c r="O19" s="36">
        <v>9.0999999999999996</v>
      </c>
      <c r="P19" s="37" t="s">
        <v>20</v>
      </c>
      <c r="Q19" s="43"/>
      <c r="R19" s="38"/>
      <c r="T19" s="39" t="s">
        <v>38</v>
      </c>
      <c r="U19" s="36">
        <v>8</v>
      </c>
      <c r="V19" s="37" t="s">
        <v>20</v>
      </c>
      <c r="W19" s="43"/>
      <c r="X19" s="38"/>
    </row>
    <row r="20" ht="17.25">
      <c r="A20" s="30" t="s">
        <v>48</v>
      </c>
      <c r="B20" s="39" t="s">
        <v>43</v>
      </c>
      <c r="C20" s="36">
        <v>9.0999999999999996</v>
      </c>
      <c r="D20" s="37" t="s">
        <v>20</v>
      </c>
      <c r="E20" s="43"/>
      <c r="F20" s="38"/>
      <c r="H20" s="39" t="s">
        <v>40</v>
      </c>
      <c r="I20" s="36">
        <v>4.2999999999999998</v>
      </c>
      <c r="J20" s="37" t="s">
        <v>20</v>
      </c>
      <c r="K20" s="43"/>
      <c r="L20" s="38"/>
      <c r="N20" s="52" t="s">
        <v>49</v>
      </c>
      <c r="O20" s="63">
        <f>O15</f>
        <v>0</v>
      </c>
      <c r="P20" s="37" t="s">
        <v>20</v>
      </c>
      <c r="Q20" s="43"/>
      <c r="R20" s="38"/>
      <c r="T20" s="52" t="s">
        <v>42</v>
      </c>
      <c r="U20" s="49">
        <f>U14</f>
        <v>10</v>
      </c>
      <c r="V20" s="37" t="s">
        <v>20</v>
      </c>
      <c r="W20" s="43"/>
      <c r="X20" s="38"/>
    </row>
    <row r="21">
      <c r="A21" s="30" t="s">
        <v>48</v>
      </c>
      <c r="B21" s="41"/>
      <c r="C21" s="42"/>
      <c r="D21" s="43"/>
      <c r="E21" s="43"/>
      <c r="F21" s="38"/>
      <c r="H21" s="39" t="s">
        <v>44</v>
      </c>
      <c r="I21" s="36">
        <v>2.3999999999999999</v>
      </c>
      <c r="J21" s="37" t="s">
        <v>20</v>
      </c>
      <c r="K21" s="43"/>
      <c r="L21" s="38"/>
      <c r="N21" s="39" t="s">
        <v>46</v>
      </c>
      <c r="O21" s="36">
        <v>4.7000000000000002</v>
      </c>
      <c r="P21" s="37" t="s">
        <v>20</v>
      </c>
      <c r="Q21" s="43"/>
      <c r="R21" s="38"/>
      <c r="T21" s="39" t="s">
        <v>45</v>
      </c>
      <c r="U21" s="36">
        <v>2</v>
      </c>
      <c r="V21" s="37" t="s">
        <v>20</v>
      </c>
      <c r="W21" s="43"/>
      <c r="X21" s="38"/>
    </row>
    <row r="22" ht="17.25">
      <c r="A22" s="30"/>
      <c r="B22" s="41"/>
      <c r="C22" s="43"/>
      <c r="D22" s="43"/>
      <c r="E22" s="43"/>
      <c r="F22" s="38"/>
      <c r="H22" s="41"/>
      <c r="I22" s="43"/>
      <c r="J22" s="43"/>
      <c r="K22" s="43"/>
      <c r="L22" s="38"/>
      <c r="N22" s="41"/>
      <c r="O22" s="43"/>
      <c r="P22" s="43"/>
      <c r="Q22" s="43"/>
      <c r="R22" s="38"/>
      <c r="T22" s="52" t="s">
        <v>42</v>
      </c>
      <c r="U22" s="49">
        <f>U16</f>
        <v>0</v>
      </c>
      <c r="V22" s="37" t="s">
        <v>20</v>
      </c>
      <c r="W22" s="43"/>
      <c r="X22" s="38"/>
    </row>
    <row r="23" ht="17.25">
      <c r="A23" s="30" t="s">
        <v>50</v>
      </c>
      <c r="B23" s="64" t="s">
        <v>51</v>
      </c>
      <c r="C23" s="65">
        <f>$C$1*(1+C20/C19)*3/2</f>
        <v>5.3291489361702125</v>
      </c>
      <c r="D23" s="66" t="s">
        <v>2</v>
      </c>
      <c r="E23" s="67">
        <f>(C23-C9)/C23*100</f>
        <v>-3.2059727711901687</v>
      </c>
      <c r="F23" s="68" t="s">
        <v>52</v>
      </c>
      <c r="H23" s="64" t="s">
        <v>53</v>
      </c>
      <c r="I23" s="65">
        <f>C1*(1+I20/I19)</f>
        <v>2.0491935483870964</v>
      </c>
      <c r="J23" s="69" t="s">
        <v>2</v>
      </c>
      <c r="K23" s="67">
        <f t="shared" ref="K23:K24" si="4">(I23-I8)/I23*100</f>
        <v>2.4006296733569301</v>
      </c>
      <c r="L23" s="68" t="s">
        <v>52</v>
      </c>
      <c r="N23" s="64" t="s">
        <v>54</v>
      </c>
      <c r="O23" s="65">
        <f>$C$1*(1+O21/(O19+O20))</f>
        <v>1.8349450549450548</v>
      </c>
      <c r="P23" s="67">
        <f>(O23-O9)/O23*100</f>
        <v>1.9044196909809443</v>
      </c>
      <c r="Q23" s="70" t="s">
        <v>52</v>
      </c>
      <c r="R23" s="38"/>
      <c r="T23" s="41"/>
      <c r="U23" s="43"/>
      <c r="V23" s="43"/>
      <c r="W23" s="43"/>
      <c r="X23" s="38"/>
    </row>
    <row r="24" ht="18">
      <c r="A24" s="30" t="s">
        <v>50</v>
      </c>
      <c r="B24" s="71"/>
      <c r="C24" s="72"/>
      <c r="D24" s="72"/>
      <c r="E24" s="73"/>
      <c r="F24" s="74"/>
      <c r="H24" s="75" t="s">
        <v>55</v>
      </c>
      <c r="I24" s="76">
        <f>(C1*((I19+I20+I21)/I19))</f>
        <v>2.5175806451612903</v>
      </c>
      <c r="J24" s="77" t="s">
        <v>2</v>
      </c>
      <c r="K24" s="78">
        <f t="shared" si="4"/>
        <v>0.69831507463642761</v>
      </c>
      <c r="L24" s="79" t="s">
        <v>52</v>
      </c>
      <c r="N24" s="71"/>
      <c r="O24" s="72"/>
      <c r="P24" s="72"/>
      <c r="Q24" s="73"/>
      <c r="R24" s="74"/>
      <c r="T24" s="75" t="s">
        <v>29</v>
      </c>
      <c r="U24" s="80">
        <f>U8*(U19+U20)/(U19+U20+U21+U22)</f>
        <v>2.7000000000000002</v>
      </c>
      <c r="V24" s="81" t="s">
        <v>2</v>
      </c>
      <c r="W24" s="82">
        <f>(U24-U9)/U24*100</f>
        <v>11.11111111111112</v>
      </c>
      <c r="X24" s="79" t="s">
        <v>52</v>
      </c>
    </row>
    <row r="25">
      <c r="A25" s="30"/>
      <c r="B25" s="15"/>
      <c r="D25" s="15"/>
      <c r="E25" s="83"/>
      <c r="F25" s="11"/>
      <c r="G25" s="15"/>
      <c r="I25" s="11"/>
      <c r="J25" s="11"/>
      <c r="K25" s="11"/>
      <c r="N25" s="15"/>
      <c r="O25" s="15"/>
      <c r="P25" s="15"/>
      <c r="Q25" s="15"/>
      <c r="R25" s="11"/>
      <c r="T25" s="15"/>
      <c r="U25" s="15"/>
      <c r="V25" s="15"/>
      <c r="W25" s="15"/>
      <c r="X25" s="15"/>
    </row>
    <row r="26" ht="17.25">
      <c r="B26" s="84"/>
      <c r="D26" s="15"/>
      <c r="E26" s="85" t="s">
        <v>56</v>
      </c>
      <c r="F26" s="15"/>
      <c r="G26" s="15"/>
      <c r="AA26" s="86">
        <v>1.e-002</v>
      </c>
      <c r="AB26" s="86">
        <v>1.e-002</v>
      </c>
    </row>
    <row r="27">
      <c r="B27" s="84"/>
      <c r="D27" s="15"/>
      <c r="E27" s="85" t="s">
        <v>57</v>
      </c>
      <c r="F27" s="15"/>
      <c r="G27" s="15"/>
      <c r="AA27" s="87">
        <v>10</v>
      </c>
      <c r="AB27" s="87">
        <v>10</v>
      </c>
    </row>
    <row r="28" ht="17.25">
      <c r="B28" s="15"/>
      <c r="C28" s="15"/>
      <c r="D28" s="15"/>
      <c r="E28" s="15" t="s">
        <v>58</v>
      </c>
      <c r="F28" s="15"/>
      <c r="G28" s="15"/>
      <c r="AA28" s="87">
        <v>11</v>
      </c>
      <c r="AB28" s="87">
        <v>11</v>
      </c>
    </row>
    <row r="29" ht="17.25">
      <c r="B29" s="15"/>
      <c r="C29" s="15"/>
      <c r="D29" s="88"/>
      <c r="E29" s="89" t="s">
        <v>59</v>
      </c>
      <c r="F29" s="15"/>
      <c r="G29" s="15"/>
      <c r="AA29" s="87">
        <v>11.300000000000001</v>
      </c>
      <c r="AB29" s="87">
        <v>11.300000000000001</v>
      </c>
    </row>
    <row r="30">
      <c r="B30" s="15"/>
      <c r="C30" s="90"/>
      <c r="D30" s="15"/>
      <c r="E30" s="15"/>
      <c r="F30" s="15"/>
      <c r="G30" s="15"/>
      <c r="AA30" s="87">
        <v>12.699999999999999</v>
      </c>
      <c r="AB30" s="87">
        <v>12.4</v>
      </c>
    </row>
    <row r="31">
      <c r="B31" s="15"/>
      <c r="C31" s="90"/>
      <c r="D31" s="15"/>
      <c r="E31" s="15"/>
      <c r="F31" s="15"/>
      <c r="G31" s="15"/>
      <c r="AA31" s="87">
        <v>13</v>
      </c>
      <c r="AB31" s="87">
        <v>12.699999999999999</v>
      </c>
    </row>
    <row r="32">
      <c r="B32" s="15"/>
      <c r="C32" s="90"/>
      <c r="D32" s="15"/>
      <c r="E32" s="15"/>
      <c r="F32" s="15"/>
      <c r="G32" s="15"/>
      <c r="AA32" s="87">
        <v>13.300000000000001</v>
      </c>
      <c r="AB32" s="87">
        <v>13</v>
      </c>
    </row>
    <row r="33">
      <c r="B33" s="15"/>
      <c r="C33" s="15"/>
      <c r="D33" s="15"/>
      <c r="E33" s="15"/>
      <c r="F33" s="15"/>
      <c r="G33" s="15"/>
      <c r="AA33" s="87">
        <v>13.699999999999999</v>
      </c>
      <c r="AB33" s="87">
        <v>13.300000000000001</v>
      </c>
    </row>
    <row r="34">
      <c r="B34" s="15"/>
      <c r="C34" s="91"/>
      <c r="D34" s="92"/>
      <c r="E34" s="15"/>
      <c r="F34" s="15"/>
      <c r="G34" s="15"/>
      <c r="AA34" s="87">
        <v>14</v>
      </c>
      <c r="AB34" s="87">
        <v>13.699999999999999</v>
      </c>
    </row>
    <row r="35">
      <c r="B35" s="15"/>
      <c r="C35" s="91"/>
      <c r="D35" s="91"/>
      <c r="E35" s="15"/>
      <c r="F35" s="15"/>
      <c r="G35" s="15"/>
      <c r="AA35" s="87">
        <v>14.300000000000001</v>
      </c>
      <c r="AB35" s="87">
        <v>14</v>
      </c>
    </row>
    <row r="36">
      <c r="AA36" s="87">
        <v>14.699999999999999</v>
      </c>
      <c r="AB36" s="87">
        <v>14.300000000000001</v>
      </c>
    </row>
    <row r="37">
      <c r="AA37" s="87">
        <v>15</v>
      </c>
      <c r="AB37" s="87">
        <v>14.699999999999999</v>
      </c>
    </row>
    <row r="38">
      <c r="AA38" s="87">
        <v>15.4</v>
      </c>
      <c r="AB38" s="87">
        <v>15</v>
      </c>
    </row>
    <row r="39">
      <c r="AA39" s="87">
        <v>15.800000000000001</v>
      </c>
      <c r="AB39" s="87">
        <v>15.4</v>
      </c>
    </row>
    <row r="40">
      <c r="AA40" s="87">
        <v>16.199999999999999</v>
      </c>
      <c r="AB40" s="87">
        <v>15.800000000000001</v>
      </c>
    </row>
    <row r="41">
      <c r="AA41" s="87">
        <v>16.5</v>
      </c>
      <c r="AB41" s="87">
        <v>16</v>
      </c>
    </row>
    <row r="42">
      <c r="AA42" s="87">
        <v>16.899999999999999</v>
      </c>
      <c r="AB42" s="87">
        <v>16.199999999999999</v>
      </c>
    </row>
    <row r="43">
      <c r="AA43" s="87">
        <v>17.399999999999999</v>
      </c>
      <c r="AB43" s="87">
        <v>16.5</v>
      </c>
    </row>
    <row r="44">
      <c r="AA44" s="87">
        <v>17.800000000000001</v>
      </c>
      <c r="AB44" s="87">
        <v>16.899999999999999</v>
      </c>
    </row>
    <row r="45">
      <c r="AA45" s="87">
        <v>18.199999999999999</v>
      </c>
      <c r="AB45" s="87">
        <v>17.399999999999999</v>
      </c>
    </row>
    <row r="46">
      <c r="AA46" s="87">
        <v>18.699999999999999</v>
      </c>
      <c r="AB46" s="87">
        <v>17.800000000000001</v>
      </c>
    </row>
    <row r="47">
      <c r="AA47" s="87">
        <v>19.100000000000001</v>
      </c>
      <c r="AB47" s="87">
        <v>18</v>
      </c>
    </row>
    <row r="48">
      <c r="AA48" s="87">
        <v>19.600000000000001</v>
      </c>
      <c r="AB48" s="87">
        <v>18.199999999999999</v>
      </c>
    </row>
    <row r="49">
      <c r="AA49" s="87">
        <v>20</v>
      </c>
      <c r="AB49" s="87">
        <v>18.699999999999999</v>
      </c>
    </row>
    <row r="50">
      <c r="AA50" s="87">
        <v>20.5</v>
      </c>
      <c r="AB50" s="87">
        <v>19.100000000000001</v>
      </c>
    </row>
    <row r="51">
      <c r="AA51" s="87">
        <v>21</v>
      </c>
      <c r="AB51" s="87">
        <v>19.600000000000001</v>
      </c>
    </row>
    <row r="52">
      <c r="AA52" s="87">
        <v>21.5</v>
      </c>
      <c r="AB52" s="87">
        <v>20</v>
      </c>
    </row>
    <row r="53">
      <c r="AA53" s="87">
        <v>22.100000000000001</v>
      </c>
      <c r="AB53" s="87">
        <v>20.5</v>
      </c>
    </row>
    <row r="54">
      <c r="AA54" s="87">
        <v>22.600000000000001</v>
      </c>
      <c r="AB54" s="87">
        <v>21</v>
      </c>
    </row>
    <row r="55">
      <c r="AA55" s="87">
        <v>23.199999999999999</v>
      </c>
      <c r="AB55" s="87">
        <v>21.5</v>
      </c>
    </row>
    <row r="56">
      <c r="AA56" s="87">
        <v>23.699999999999999</v>
      </c>
      <c r="AB56" s="87">
        <v>22</v>
      </c>
    </row>
    <row r="57">
      <c r="AA57" s="87">
        <v>24.300000000000001</v>
      </c>
      <c r="AB57" s="87">
        <v>22.100000000000001</v>
      </c>
    </row>
    <row r="58">
      <c r="AA58" s="87">
        <v>24.899999999999999</v>
      </c>
      <c r="AB58" s="87">
        <v>22.600000000000001</v>
      </c>
    </row>
    <row r="59">
      <c r="AA59" s="87">
        <v>25.5</v>
      </c>
      <c r="AB59" s="87">
        <v>23.199999999999999</v>
      </c>
    </row>
    <row r="60">
      <c r="AA60" s="87">
        <v>26.100000000000001</v>
      </c>
      <c r="AB60" s="87">
        <v>23.699999999999999</v>
      </c>
    </row>
    <row r="61">
      <c r="AA61" s="87">
        <v>26.699999999999999</v>
      </c>
      <c r="AB61" s="87">
        <v>24.300000000000001</v>
      </c>
    </row>
    <row r="62">
      <c r="AA62" s="87">
        <v>27.399999999999999</v>
      </c>
      <c r="AB62" s="87">
        <v>24.899999999999999</v>
      </c>
    </row>
    <row r="63">
      <c r="AA63" s="87">
        <v>28</v>
      </c>
      <c r="AB63" s="87">
        <v>25.5</v>
      </c>
    </row>
    <row r="64">
      <c r="AA64" s="87">
        <v>28.699999999999999</v>
      </c>
      <c r="AB64" s="87">
        <v>26.100000000000001</v>
      </c>
    </row>
    <row r="65">
      <c r="AA65" s="87">
        <v>29.399999999999999</v>
      </c>
      <c r="AB65" s="87">
        <v>26.699999999999999</v>
      </c>
    </row>
    <row r="66">
      <c r="AA66" s="87">
        <v>30.100000000000001</v>
      </c>
      <c r="AB66" s="87">
        <v>27</v>
      </c>
    </row>
    <row r="67">
      <c r="AA67" s="87">
        <v>30.899999999999999</v>
      </c>
      <c r="AB67" s="87">
        <v>27.399999999999999</v>
      </c>
    </row>
    <row r="68">
      <c r="AA68" s="87">
        <v>31.600000000000001</v>
      </c>
      <c r="AB68" s="87">
        <v>28</v>
      </c>
    </row>
    <row r="69">
      <c r="AA69" s="87">
        <v>32.399999999999999</v>
      </c>
      <c r="AB69" s="87">
        <v>28.699999999999999</v>
      </c>
    </row>
    <row r="70">
      <c r="AA70" s="87">
        <v>33.200000000000003</v>
      </c>
      <c r="AB70" s="87">
        <v>29.399999999999999</v>
      </c>
    </row>
    <row r="71">
      <c r="AA71" s="87">
        <v>34</v>
      </c>
      <c r="AB71" s="87">
        <v>30</v>
      </c>
    </row>
    <row r="72">
      <c r="AA72" s="87">
        <v>34.799999999999997</v>
      </c>
      <c r="AB72" s="87">
        <v>30.100000000000001</v>
      </c>
    </row>
    <row r="73">
      <c r="AA73" s="87">
        <v>35.700000000000003</v>
      </c>
      <c r="AB73" s="87">
        <v>30.899999999999999</v>
      </c>
    </row>
    <row r="74">
      <c r="AA74" s="87">
        <v>36.5</v>
      </c>
      <c r="AB74" s="87">
        <v>31.600000000000001</v>
      </c>
    </row>
    <row r="75">
      <c r="AA75" s="87">
        <v>37.399999999999999</v>
      </c>
      <c r="AB75" s="87">
        <v>32.399999999999999</v>
      </c>
    </row>
    <row r="76">
      <c r="AA76" s="87">
        <v>38.299999999999997</v>
      </c>
      <c r="AB76" s="87">
        <v>33</v>
      </c>
    </row>
    <row r="77">
      <c r="AA77" s="87">
        <v>39.200000000000003</v>
      </c>
      <c r="AB77" s="87">
        <v>33.200000000000003</v>
      </c>
    </row>
    <row r="78">
      <c r="AA78" s="87">
        <v>40.200000000000003</v>
      </c>
      <c r="AB78" s="87">
        <v>34</v>
      </c>
    </row>
    <row r="79">
      <c r="AA79" s="87">
        <v>41.200000000000003</v>
      </c>
      <c r="AB79" s="87">
        <v>34.799999999999997</v>
      </c>
    </row>
    <row r="80">
      <c r="AA80" s="87">
        <v>42.200000000000003</v>
      </c>
      <c r="AB80" s="87">
        <v>35.700000000000003</v>
      </c>
    </row>
    <row r="81">
      <c r="AA81" s="87">
        <v>43.200000000000003</v>
      </c>
      <c r="AB81" s="87">
        <v>36</v>
      </c>
    </row>
    <row r="82">
      <c r="AA82" s="87">
        <v>44.200000000000003</v>
      </c>
      <c r="AB82" s="87">
        <v>36.5</v>
      </c>
    </row>
    <row r="83">
      <c r="AA83" s="87">
        <v>45.299999999999997</v>
      </c>
      <c r="AB83" s="87">
        <v>37.399999999999999</v>
      </c>
    </row>
    <row r="84">
      <c r="AA84" s="87">
        <v>46.399999999999999</v>
      </c>
      <c r="AB84" s="87">
        <v>38.299999999999997</v>
      </c>
    </row>
    <row r="85">
      <c r="AA85" s="87">
        <v>47.5</v>
      </c>
      <c r="AB85" s="87">
        <v>39</v>
      </c>
    </row>
    <row r="86">
      <c r="AA86" s="87">
        <v>48.700000000000003</v>
      </c>
      <c r="AB86" s="87">
        <v>39.200000000000003</v>
      </c>
    </row>
    <row r="87">
      <c r="AA87" s="87">
        <v>49.899999999999999</v>
      </c>
      <c r="AB87" s="87">
        <v>40.200000000000003</v>
      </c>
    </row>
    <row r="88">
      <c r="AA88" s="87">
        <v>51.100000000000001</v>
      </c>
      <c r="AB88" s="87">
        <v>41.200000000000003</v>
      </c>
    </row>
    <row r="89">
      <c r="AA89" s="87">
        <v>52.299999999999997</v>
      </c>
      <c r="AB89" s="87">
        <v>42.200000000000003</v>
      </c>
    </row>
    <row r="90">
      <c r="AA90" s="87">
        <v>53.600000000000001</v>
      </c>
      <c r="AB90" s="87">
        <v>43</v>
      </c>
    </row>
    <row r="91">
      <c r="AA91" s="87">
        <v>54.899999999999999</v>
      </c>
      <c r="AB91" s="87">
        <v>43.200000000000003</v>
      </c>
    </row>
    <row r="92">
      <c r="AA92" s="87">
        <v>56.200000000000003</v>
      </c>
      <c r="AB92" s="87">
        <v>44.200000000000003</v>
      </c>
    </row>
    <row r="93">
      <c r="AA93" s="87">
        <v>57.600000000000001</v>
      </c>
      <c r="AB93" s="87">
        <v>45.299999999999997</v>
      </c>
    </row>
    <row r="94">
      <c r="AA94" s="87">
        <v>59</v>
      </c>
      <c r="AB94" s="87">
        <v>46.399999999999999</v>
      </c>
    </row>
    <row r="95">
      <c r="AA95" s="87">
        <v>60.399999999999999</v>
      </c>
      <c r="AB95" s="87">
        <v>47</v>
      </c>
    </row>
    <row r="96">
      <c r="AA96" s="87">
        <v>61.899999999999999</v>
      </c>
      <c r="AB96" s="87">
        <v>47.5</v>
      </c>
    </row>
    <row r="97">
      <c r="AA97" s="87">
        <v>63.399999999999999</v>
      </c>
      <c r="AB97" s="87">
        <v>48.700000000000003</v>
      </c>
    </row>
    <row r="98">
      <c r="AA98" s="87">
        <v>64.900000000000006</v>
      </c>
      <c r="AB98" s="87">
        <v>49.899999999999999</v>
      </c>
    </row>
    <row r="99">
      <c r="AA99" s="87">
        <v>66.5</v>
      </c>
      <c r="AB99" s="87">
        <v>51</v>
      </c>
    </row>
    <row r="100">
      <c r="AA100" s="87">
        <v>68.099999999999994</v>
      </c>
      <c r="AB100" s="87">
        <v>51.100000000000001</v>
      </c>
    </row>
    <row r="101">
      <c r="AA101" s="87">
        <v>69.799999999999997</v>
      </c>
      <c r="AB101" s="87">
        <v>52.299999999999997</v>
      </c>
    </row>
    <row r="102">
      <c r="AA102" s="87">
        <v>71.5</v>
      </c>
      <c r="AB102" s="87">
        <v>53.600000000000001</v>
      </c>
    </row>
    <row r="103">
      <c r="AA103" s="87">
        <v>73.200000000000003</v>
      </c>
      <c r="AB103" s="87">
        <v>54.899999999999999</v>
      </c>
    </row>
    <row r="104">
      <c r="AA104" s="87">
        <v>75</v>
      </c>
      <c r="AB104" s="87">
        <v>56</v>
      </c>
    </row>
    <row r="105">
      <c r="AA105" s="87">
        <v>76.799999999999997</v>
      </c>
      <c r="AB105" s="87">
        <v>56.200000000000003</v>
      </c>
    </row>
    <row r="106">
      <c r="AA106" s="87">
        <v>78.700000000000003</v>
      </c>
      <c r="AB106" s="87">
        <v>57.600000000000001</v>
      </c>
    </row>
    <row r="107">
      <c r="AA107" s="87">
        <v>80.599999999999994</v>
      </c>
      <c r="AB107" s="87">
        <v>59</v>
      </c>
    </row>
    <row r="108">
      <c r="AA108" s="87">
        <v>82.5</v>
      </c>
      <c r="AB108" s="87">
        <v>60.399999999999999</v>
      </c>
    </row>
    <row r="109">
      <c r="AA109" s="87">
        <v>84.5</v>
      </c>
      <c r="AB109" s="87">
        <v>61.899999999999999</v>
      </c>
    </row>
    <row r="110">
      <c r="AA110" s="87">
        <v>86.599999999999994</v>
      </c>
      <c r="AB110" s="87">
        <v>62</v>
      </c>
    </row>
    <row r="111">
      <c r="AA111" s="87">
        <v>88.700000000000003</v>
      </c>
      <c r="AB111" s="87">
        <v>63.399999999999999</v>
      </c>
    </row>
    <row r="112">
      <c r="AA112" s="87">
        <v>90.900000000000006</v>
      </c>
      <c r="AB112" s="87">
        <v>64.900000000000006</v>
      </c>
    </row>
    <row r="113">
      <c r="AA113" s="87">
        <v>93.099999999999994</v>
      </c>
      <c r="AB113" s="87">
        <v>66.5</v>
      </c>
    </row>
    <row r="114">
      <c r="AA114" s="87">
        <v>95.299999999999997</v>
      </c>
      <c r="AB114" s="87">
        <v>68</v>
      </c>
    </row>
    <row r="115">
      <c r="AA115" s="87">
        <v>97.599999999999994</v>
      </c>
      <c r="AB115" s="87">
        <v>68.099999999999994</v>
      </c>
    </row>
    <row r="116">
      <c r="AA116" s="87">
        <v>100</v>
      </c>
      <c r="AB116" s="87">
        <v>69.799999999999997</v>
      </c>
    </row>
    <row r="117">
      <c r="AA117" s="87"/>
      <c r="AB117" s="87">
        <v>71.5</v>
      </c>
    </row>
    <row r="118">
      <c r="AA118" s="87"/>
      <c r="AB118" s="87">
        <v>73.200000000000003</v>
      </c>
    </row>
    <row r="119">
      <c r="AA119" s="87"/>
      <c r="AB119" s="87">
        <v>75</v>
      </c>
    </row>
    <row r="120">
      <c r="AA120" s="87"/>
      <c r="AB120" s="87">
        <v>76.799999999999997</v>
      </c>
    </row>
    <row r="121">
      <c r="AA121" s="87"/>
      <c r="AB121" s="87">
        <v>78.700000000000003</v>
      </c>
    </row>
    <row r="122">
      <c r="AA122" s="87"/>
      <c r="AB122" s="87">
        <v>80.599999999999994</v>
      </c>
    </row>
    <row r="123">
      <c r="AA123" s="87"/>
      <c r="AB123" s="87">
        <v>82</v>
      </c>
    </row>
    <row r="124">
      <c r="AA124" s="87"/>
      <c r="AB124" s="87">
        <v>82.5</v>
      </c>
    </row>
    <row r="125">
      <c r="AA125" s="87"/>
      <c r="AB125" s="87">
        <v>84.5</v>
      </c>
    </row>
    <row r="126">
      <c r="AA126" s="87"/>
      <c r="AB126" s="87">
        <v>86.599999999999994</v>
      </c>
    </row>
    <row r="127">
      <c r="AA127" s="87"/>
      <c r="AB127" s="87">
        <v>88.700000000000003</v>
      </c>
    </row>
    <row r="128">
      <c r="AA128" s="87"/>
      <c r="AB128" s="87">
        <v>90.900000000000006</v>
      </c>
    </row>
    <row r="129">
      <c r="AA129" s="87"/>
      <c r="AB129" s="87">
        <v>91</v>
      </c>
    </row>
    <row r="130">
      <c r="AA130" s="87"/>
      <c r="AB130" s="87">
        <v>93.099999999999994</v>
      </c>
    </row>
    <row r="131">
      <c r="AA131" s="87"/>
      <c r="AB131" s="87">
        <v>95.299999999999997</v>
      </c>
    </row>
    <row r="132">
      <c r="AA132" s="87"/>
      <c r="AB132" s="87">
        <v>97.599999999999994</v>
      </c>
    </row>
    <row r="133">
      <c r="AB133" s="93">
        <v>100</v>
      </c>
    </row>
    <row r="147">
      <c r="H147" s="94"/>
    </row>
    <row r="148">
      <c r="H148" s="94"/>
    </row>
    <row r="149">
      <c r="H149" s="94"/>
    </row>
    <row r="150">
      <c r="H150" s="94"/>
    </row>
    <row r="151">
      <c r="H151" s="94"/>
    </row>
    <row r="152">
      <c r="H152" s="94"/>
    </row>
    <row r="153">
      <c r="H153" s="94"/>
    </row>
  </sheetData>
  <sheetProtection password="DEEC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8">
    <mergeCell ref="B6:F6"/>
    <mergeCell ref="H6:L6"/>
    <mergeCell ref="N6:R6"/>
    <mergeCell ref="T6:X6"/>
    <mergeCell ref="J11:K11"/>
    <mergeCell ref="V11:W11"/>
    <mergeCell ref="D12:E12"/>
    <mergeCell ref="P12:Q12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1200" verticalDpi="1200" copies="1"/>
  <headerFooter/>
  <drawing r:id="rId3"/>
  <legacyDrawing r:id="rId4"/>
  <oleObjects>
    <mc:AlternateContent xmlns:mc="http://schemas.openxmlformats.org/markup-compatibility/2006">
      <mc:Choice Requires="x14">
        <oleObject progId="Visio.Drawing.11" dvAspect="DVASPECT_CONTENT" shapeId="1025" r:id="rId2">
          <objectPr defaultSize="0" r:id="rId1">
            <anchor siz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161924</xdr:rowOff>
              </to>
            </anchor>
          </objectPr>
        </oleObject>
      </mc:Choice>
      <mc:Fallback>
        <oleObject progId="Visio.Drawing.11" dvAspect="DVASPECT_CONTENT" shapeId="1025" r:id="rId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J32" activeCellId="0" sqref="J29:J32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Company>Texas Instruments Incorporated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revision>5</cp:revision>
  <dcterms:created xsi:type="dcterms:W3CDTF">2012-10-17T01:41:25Z</dcterms:created>
  <dcterms:modified xsi:type="dcterms:W3CDTF">2022-11-01T13:15:00Z</dcterms:modified>
</cp:coreProperties>
</file>