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elix/Desktop/"/>
    </mc:Choice>
  </mc:AlternateContent>
  <xr:revisionPtr revIDLastSave="0" documentId="8_{175F3A34-C2BA-C049-BC9E-4053815EA00F}" xr6:coauthVersionLast="43" xr6:coauthVersionMax="43" xr10:uidLastSave="{00000000-0000-0000-0000-000000000000}"/>
  <bookViews>
    <workbookView xWindow="1520" yWindow="460" windowWidth="27280" windowHeight="16400" xr2:uid="{00000000-000D-0000-FFFF-FFFF00000000}"/>
  </bookViews>
  <sheets>
    <sheet name="Balance Sheet" sheetId="1" r:id="rId1"/>
    <sheet name="Income" sheetId="2" r:id="rId2"/>
    <sheet name="Cash Flow" sheetId="4" r:id="rId3"/>
    <sheet name="Stats" sheetId="3" r:id="rId4"/>
    <sheet name="科目列表" sheetId="11" r:id="rId5"/>
    <sheet name="Sheet1" sheetId="9" r:id="rId6"/>
    <sheet name="Sheet2" sheetId="10" r:id="rId7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2" l="1"/>
  <c r="D32" i="2"/>
  <c r="D31" i="2"/>
  <c r="D30" i="2"/>
  <c r="D28" i="2"/>
  <c r="D27" i="2"/>
  <c r="D26" i="2"/>
  <c r="D24" i="2"/>
  <c r="D23" i="2"/>
  <c r="D21" i="2"/>
  <c r="D20" i="2"/>
  <c r="D19" i="2"/>
  <c r="D16" i="2"/>
  <c r="D15" i="2"/>
  <c r="D14" i="2"/>
  <c r="D13" i="2"/>
  <c r="D12" i="2"/>
  <c r="D11" i="2"/>
  <c r="D10" i="2"/>
  <c r="D9" i="2"/>
  <c r="D8" i="2"/>
  <c r="D7" i="2"/>
  <c r="D5" i="2"/>
  <c r="D4" i="2"/>
  <c r="B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33" i="11"/>
  <c r="H41" i="1" l="1"/>
  <c r="G41" i="1"/>
  <c r="G10" i="1"/>
  <c r="H9" i="1"/>
  <c r="G9" i="1"/>
  <c r="D40" i="1"/>
  <c r="C40" i="1"/>
  <c r="D15" i="1"/>
  <c r="C15" i="1"/>
  <c r="D13" i="1"/>
  <c r="C13" i="1"/>
  <c r="D8" i="1"/>
  <c r="C8" i="1"/>
  <c r="G42" i="1"/>
  <c r="H42" i="1"/>
  <c r="H37" i="1"/>
  <c r="H36" i="1"/>
  <c r="H34" i="1"/>
  <c r="H10" i="1"/>
  <c r="H19" i="1"/>
  <c r="H20" i="1"/>
  <c r="H21" i="1"/>
  <c r="H22" i="1"/>
  <c r="H23" i="1"/>
  <c r="H24" i="1"/>
  <c r="H25" i="1"/>
  <c r="H18" i="1"/>
  <c r="H33" i="1"/>
  <c r="G33" i="1"/>
  <c r="G37" i="1"/>
  <c r="G36" i="1"/>
  <c r="G34" i="1"/>
  <c r="D28" i="1"/>
  <c r="C28" i="1"/>
  <c r="C29" i="1"/>
  <c r="H5" i="1"/>
  <c r="H6" i="1"/>
  <c r="H7" i="1"/>
  <c r="H8" i="1"/>
  <c r="H11" i="1"/>
  <c r="H12" i="1"/>
  <c r="H13" i="1"/>
  <c r="H14" i="1"/>
  <c r="H15" i="1"/>
  <c r="H4" i="1"/>
  <c r="G19" i="1"/>
  <c r="G20" i="1"/>
  <c r="G21" i="1"/>
  <c r="G22" i="1"/>
  <c r="G23" i="1"/>
  <c r="G24" i="1"/>
  <c r="G25" i="1"/>
  <c r="G18" i="1"/>
  <c r="G5" i="1"/>
  <c r="G6" i="1"/>
  <c r="G7" i="1"/>
  <c r="G8" i="1"/>
  <c r="G11" i="1"/>
  <c r="G12" i="1"/>
  <c r="G13" i="1"/>
  <c r="G14" i="1"/>
  <c r="G15" i="1"/>
  <c r="G4" i="1"/>
  <c r="C24" i="1"/>
  <c r="C25" i="1"/>
  <c r="C26" i="1"/>
  <c r="C27" i="1"/>
  <c r="C30" i="1"/>
  <c r="C31" i="1"/>
  <c r="C32" i="1"/>
  <c r="C33" i="1"/>
  <c r="C34" i="1"/>
  <c r="C35" i="1"/>
  <c r="C36" i="1"/>
  <c r="C37" i="1"/>
  <c r="C38" i="1"/>
  <c r="C39" i="1"/>
  <c r="C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23" i="1"/>
  <c r="D5" i="1"/>
  <c r="D6" i="1"/>
  <c r="D7" i="1"/>
  <c r="D9" i="1"/>
  <c r="D10" i="1"/>
  <c r="D11" i="1"/>
  <c r="D12" i="1"/>
  <c r="D14" i="1"/>
  <c r="D4" i="1"/>
  <c r="C5" i="1"/>
  <c r="C6" i="1"/>
  <c r="C7" i="1"/>
  <c r="C9" i="1"/>
  <c r="C10" i="1"/>
  <c r="C11" i="1"/>
  <c r="C12" i="1"/>
  <c r="C14" i="1"/>
  <c r="C4" i="1"/>
  <c r="G26" i="1" l="1"/>
  <c r="H26" i="1"/>
  <c r="D16" i="1"/>
  <c r="C16" i="1"/>
  <c r="D42" i="1"/>
  <c r="C42" i="1"/>
  <c r="H16" i="1"/>
  <c r="G16" i="1"/>
  <c r="G27" i="1" s="1"/>
  <c r="G43" i="1" s="1"/>
  <c r="D43" i="1" l="1"/>
  <c r="C43" i="1"/>
  <c r="H27" i="1"/>
  <c r="H43" i="1" s="1"/>
</calcChain>
</file>

<file path=xl/sharedStrings.xml><?xml version="1.0" encoding="utf-8"?>
<sst xmlns="http://schemas.openxmlformats.org/spreadsheetml/2006/main" count="385" uniqueCount="371">
  <si>
    <t>资 产</t>
  </si>
  <si>
    <t>行次</t>
  </si>
  <si>
    <t>年初值</t>
  </si>
  <si>
    <t>本期</t>
  </si>
  <si>
    <t>负债及股东权益</t>
  </si>
  <si>
    <t>流动资产：</t>
  </si>
  <si>
    <t>流动负债</t>
  </si>
  <si>
    <t>    短期借款</t>
  </si>
  <si>
    <t>    交易性金融负债</t>
  </si>
  <si>
    <t>    应收票据</t>
  </si>
  <si>
    <t>    应付账款</t>
  </si>
  <si>
    <t>    应收账款</t>
  </si>
  <si>
    <t>    应付票据</t>
  </si>
  <si>
    <t>    预付帐项</t>
  </si>
  <si>
    <t>    预收帐项</t>
  </si>
  <si>
    <t>    应收利息</t>
  </si>
  <si>
    <t>    应付职工薪酬</t>
  </si>
  <si>
    <t>    应收股利</t>
  </si>
  <si>
    <t>    应交税费</t>
  </si>
  <si>
    <t>    其他应收款</t>
  </si>
  <si>
    <t>    应付利息</t>
  </si>
  <si>
    <t>    存货</t>
  </si>
  <si>
    <t>    其他应付款</t>
  </si>
  <si>
    <t>    一年内到期的非流动资产</t>
  </si>
  <si>
    <t>    一年内到期的非流动负债</t>
  </si>
  <si>
    <t>    其他流动资产</t>
  </si>
  <si>
    <t>    其他流动负债</t>
  </si>
  <si>
    <t>    其他会计科目1</t>
  </si>
  <si>
    <t>    其他会计科目3</t>
  </si>
  <si>
    <t>        流动负债合计</t>
  </si>
  <si>
    <t>非流动负债</t>
  </si>
  <si>
    <t>    长期借款</t>
  </si>
  <si>
    <t>    应付债券</t>
  </si>
  <si>
    <t>    长期应付款</t>
  </si>
  <si>
    <t>    专项应付款</t>
  </si>
  <si>
    <t>非流动资产</t>
  </si>
  <si>
    <t>    预计负债</t>
  </si>
  <si>
    <t>    可供出售金融资产</t>
  </si>
  <si>
    <t>    递延所得税负债</t>
  </si>
  <si>
    <t>    持有至到期投资</t>
  </si>
  <si>
    <t>    其他非流动负债</t>
  </si>
  <si>
    <t>    长期应收款</t>
  </si>
  <si>
    <t>    其他会计科目4</t>
  </si>
  <si>
    <t>    长期股权投资</t>
  </si>
  <si>
    <t>        非流动负债合计</t>
  </si>
  <si>
    <t>    投资性房地产</t>
  </si>
  <si>
    <t>负债合计</t>
  </si>
  <si>
    <t>    固定资产</t>
  </si>
  <si>
    <t>    在建工程</t>
  </si>
  <si>
    <t>    工程物资</t>
  </si>
  <si>
    <t>    固定资产清理</t>
  </si>
  <si>
    <t>    生产性生物资产</t>
  </si>
  <si>
    <t>所有者权益（或股东权益 ）</t>
  </si>
  <si>
    <t>    油气资产</t>
  </si>
  <si>
    <t>实收资本（或股本）</t>
  </si>
  <si>
    <t>    无形资产</t>
  </si>
  <si>
    <t>资本公积</t>
  </si>
  <si>
    <t>        其中：土地使用权</t>
  </si>
  <si>
    <t>    减：库存股</t>
  </si>
  <si>
    <t>    开发支出</t>
  </si>
  <si>
    <t>盈余公积</t>
  </si>
  <si>
    <t>    商誉</t>
  </si>
  <si>
    <t>未分配利润</t>
  </si>
  <si>
    <t>    长期待摊费用</t>
  </si>
  <si>
    <t>外币报表折算差额</t>
  </si>
  <si>
    <t>    递延所得税资产</t>
  </si>
  <si>
    <t>其他会计科目5</t>
  </si>
  <si>
    <t>    其他非流动资产</t>
  </si>
  <si>
    <t>归属于母公司所有者权益合计</t>
  </si>
  <si>
    <t>    其他会计科目2</t>
  </si>
  <si>
    <t>少数股东权益</t>
  </si>
  <si>
    <t>        非流动资产合计</t>
  </si>
  <si>
    <t>所有者权益（或股东权益）合计</t>
  </si>
  <si>
    <t>资产总计</t>
  </si>
  <si>
    <t>负债和所有者权益（或股东权益）总计</t>
  </si>
  <si>
    <t>其他资产（平衡用科目）</t>
  </si>
  <si>
    <t>其他负债（平衡用科目）</t>
  </si>
  <si>
    <t>项 目</t>
  </si>
  <si>
    <t>上年累计数</t>
  </si>
  <si>
    <t>本年累计数</t>
  </si>
  <si>
    <t>一、营业总收入</t>
  </si>
  <si>
    <t>    营业收入</t>
  </si>
  <si>
    <t>二、营业总成本</t>
  </si>
  <si>
    <t>    营业成本</t>
  </si>
  <si>
    <t>    营业税金及附加</t>
  </si>
  <si>
    <t>    销售费用</t>
  </si>
  <si>
    <t>    管理费用</t>
  </si>
  <si>
    <t>    财务费用</t>
  </si>
  <si>
    <t>    资产减值损失</t>
  </si>
  <si>
    <t>    加：公允价值变动收益（损失以“－”号填列）</t>
  </si>
  <si>
    <t>        投资收益（损失以“－”号填列）</t>
  </si>
  <si>
    <t>          其中：对联营企业和合营企业的投资收益</t>
  </si>
  <si>
    <t>        汇兑收益（损失以“－”号填列）</t>
  </si>
  <si>
    <t>三、营业利润（亏损以“－”号填列）</t>
  </si>
  <si>
    <t>    加：营业外收入</t>
  </si>
  <si>
    <t>    减：营业外支出</t>
  </si>
  <si>
    <t>        其中：非流动资产处置损失</t>
  </si>
  <si>
    <t>四、利润总额（亏损总额以“－”号填列）</t>
  </si>
  <si>
    <t>    减：所得税费用</t>
  </si>
  <si>
    <t>五、净利润（净亏损以“－”号填列）</t>
  </si>
  <si>
    <t>    归属于母公司所有者的净利润</t>
  </si>
  <si>
    <t>    少数股东损益</t>
  </si>
  <si>
    <t>六、每股收益</t>
  </si>
  <si>
    <t>    基本每股收益</t>
  </si>
  <si>
    <t>    稀释每股收益</t>
  </si>
  <si>
    <t>项目</t>
  </si>
  <si>
    <t>指标值</t>
  </si>
  <si>
    <t>一、规模指标</t>
  </si>
  <si>
    <t>净资产</t>
  </si>
  <si>
    <t>销售收入</t>
  </si>
  <si>
    <t>长期资产占比(%)</t>
  </si>
  <si>
    <t>固定资产净值</t>
  </si>
  <si>
    <t>销售收入+预收账款增加数</t>
  </si>
  <si>
    <t>二、偿债能力</t>
  </si>
  <si>
    <t>资产负债率(%)</t>
  </si>
  <si>
    <t>资产负债率(房地产)(%)</t>
  </si>
  <si>
    <t>流动比率(%)</t>
  </si>
  <si>
    <t>流动比率(房地产)(%)</t>
  </si>
  <si>
    <t>速动比率(%)</t>
  </si>
  <si>
    <t>经营活动现金净流量与流动负债比例(%)</t>
  </si>
  <si>
    <t>应付帐款周转速度(次数)</t>
  </si>
  <si>
    <t>应付帐款周转天数</t>
  </si>
  <si>
    <t>利息保障倍数</t>
  </si>
  <si>
    <t>三、经营能力</t>
  </si>
  <si>
    <t>应收帐款周转速度(次数)</t>
  </si>
  <si>
    <t>应收账款周转天数</t>
  </si>
  <si>
    <t>存货周转速度(次数)</t>
  </si>
  <si>
    <t>存货周转天数</t>
  </si>
  <si>
    <t>预收账款周转天数</t>
  </si>
  <si>
    <t>预付账款周转天数</t>
  </si>
  <si>
    <t>总资产周转速度(次数)</t>
  </si>
  <si>
    <t>开发房产销售率(%)</t>
  </si>
  <si>
    <t>主营业务收入现金率(%)</t>
  </si>
  <si>
    <t>四、经营效益</t>
  </si>
  <si>
    <t>销售利润率(%)</t>
  </si>
  <si>
    <t>净资产收益率(%)</t>
  </si>
  <si>
    <t>毛利率(%)</t>
  </si>
  <si>
    <t>资产报酬率(%)</t>
  </si>
  <si>
    <t>营业利润率(%)</t>
  </si>
  <si>
    <t>税前利润率(%)</t>
  </si>
  <si>
    <t>销售净利率(%)</t>
  </si>
  <si>
    <t>成本费用利润率(%)</t>
  </si>
  <si>
    <t>投资收益率(%)</t>
  </si>
  <si>
    <t>投资收益现金率(%)</t>
  </si>
  <si>
    <t>五、发展潜力</t>
  </si>
  <si>
    <t>销售收入增长率(%)</t>
  </si>
  <si>
    <t>净利润增长率(%)</t>
  </si>
  <si>
    <t>净资产增长率(%)</t>
  </si>
  <si>
    <t>六、贸易融资</t>
  </si>
  <si>
    <t>自有资金比例(%)</t>
  </si>
  <si>
    <t>经营周转能力</t>
  </si>
  <si>
    <t>一般经营循环资金周转量</t>
  </si>
  <si>
    <t>六、效率比率</t>
  </si>
  <si>
    <t>权益净利率(%)</t>
  </si>
  <si>
    <t>七、其他比率</t>
  </si>
  <si>
    <t>权益乘数(%)</t>
  </si>
  <si>
    <t>负债与所有者权益比率(%)</t>
  </si>
  <si>
    <t>EBITDA/付息性总债务</t>
  </si>
  <si>
    <t>调整后的资产负债率(大中型工业企业)</t>
  </si>
  <si>
    <t>全部资本化比率(%)</t>
  </si>
  <si>
    <t>存货周转天数变动率</t>
  </si>
  <si>
    <t>有形净资产</t>
  </si>
  <si>
    <t>EBIT/调整后的流动负债</t>
  </si>
  <si>
    <t>现金总负债比</t>
  </si>
  <si>
    <t>房地产流动比</t>
  </si>
  <si>
    <t>销售收入/付息性债务</t>
  </si>
  <si>
    <t>主营业务利润/净资产</t>
  </si>
  <si>
    <t>应收帐款周转天数</t>
  </si>
  <si>
    <t>利润变动率</t>
  </si>
  <si>
    <t>三年平均成本费用利润率</t>
  </si>
  <si>
    <t xml:space="preserve"> </t>
    <phoneticPr fontId="1" type="noConversion"/>
  </si>
  <si>
    <t>金额</t>
  </si>
  <si>
    <t>销售商品和提供劳务收到的现金</t>
  </si>
  <si>
    <t>收到的税费返还</t>
  </si>
  <si>
    <t>收到的其他与经营活动有关的现金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</si>
  <si>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</si>
  <si>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</si>
  <si>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</si>
  <si>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</si>
  <si>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支付的其他与经营活动有关的现金</t>
  </si>
  <si>
    <t>经营活动现金流出小计</t>
  </si>
  <si>
    <t>经营活动产生的现金流量净额1</t>
  </si>
  <si>
    <t>收回投资所收到的现金</t>
  </si>
  <si>
    <t>取得投资收益所收到的现金</t>
  </si>
  <si>
    <t>处置固定资产无形资产和其他长期资产所收回的现金净额</t>
  </si>
  <si>
    <t>收到的其他与投资活动有关的现金</t>
  </si>
  <si>
    <t>投资活动现金流入小计</t>
  </si>
  <si>
    <t>购建固定资产无形资产和其他长期资产所支付的现金</t>
  </si>
  <si>
    <t>投资所支付的现金</t>
  </si>
  <si>
    <t>支付的其他与投资活动有关的现金</t>
  </si>
  <si>
    <t>投资活动现金流出小计</t>
  </si>
  <si>
    <t>投资活动产生的现金流量净额</t>
  </si>
  <si>
    <t>吸收投资所收到的现金</t>
  </si>
  <si>
    <t>借款所收到的现金</t>
  </si>
  <si>
    <t>收到的其他与筹资活动有关的现金</t>
  </si>
  <si>
    <t>筹资活动现金流入小计</t>
  </si>
  <si>
    <t>偿还债务所支付的现金</t>
  </si>
  <si>
    <t>分配股利、利润或偿付利息所支付的现金</t>
  </si>
  <si>
    <t>支付的其他与筹资活动有关的现金</t>
  </si>
  <si>
    <t>筹资活动现金流出小计</t>
  </si>
  <si>
    <t>筹集活动产生的现金流量净额</t>
  </si>
  <si>
    <t>汇率变动对现金的影响</t>
  </si>
  <si>
    <t>现金及现金等价物净增加额1</t>
  </si>
  <si>
    <t>净利润</t>
  </si>
  <si>
    <t>计提的资产减值准备</t>
  </si>
  <si>
    <t>固定资产折旧</t>
  </si>
  <si>
    <t>无形资产摊销</t>
  </si>
  <si>
    <t>长期待摊费用摊销</t>
  </si>
  <si>
    <t>待摊费用减少</t>
  </si>
  <si>
    <t>预提费用增加</t>
  </si>
  <si>
    <t>处置固定资产无形资产和其他长期资产的损失</t>
  </si>
  <si>
    <t>固定资产报废损失</t>
  </si>
  <si>
    <t>财务费用</t>
  </si>
  <si>
    <t>投资损失</t>
  </si>
  <si>
    <t>递延税款贷项</t>
  </si>
  <si>
    <t>存货的减少</t>
  </si>
  <si>
    <t>经营性应收项目的减少</t>
  </si>
  <si>
    <t>经营性应付项目的增加</t>
  </si>
  <si>
    <t>其他</t>
  </si>
  <si>
    <t>经营活动产生的现金流量净额2</t>
  </si>
  <si>
    <t>债务转为资本</t>
  </si>
  <si>
    <t>一年内到期的可转换公司债券</t>
  </si>
  <si>
    <t>融资租入固定资产</t>
  </si>
  <si>
    <t>其 他</t>
  </si>
  <si>
    <t>货币资金的期末余额</t>
  </si>
  <si>
    <t>货币资金的期初余额</t>
  </si>
  <si>
    <t>现金等价物的期末余额</t>
  </si>
  <si>
    <t>现金等价物的期初余额</t>
  </si>
  <si>
    <t>现金及现金等价物净增加额2</t>
  </si>
  <si>
    <t>资产负债表</t>
    <phoneticPr fontId="1" type="noConversion"/>
  </si>
  <si>
    <t>损益表</t>
    <phoneticPr fontId="1" type="noConversion"/>
  </si>
  <si>
    <t>财务指标表</t>
    <phoneticPr fontId="1" type="noConversion"/>
  </si>
  <si>
    <t>年度现金流量表(人工)</t>
    <phoneticPr fontId="1" type="noConversion"/>
  </si>
  <si>
    <t>资        产</t>
  </si>
  <si>
    <t>年初数</t>
  </si>
  <si>
    <t>期末数</t>
  </si>
  <si>
    <t>负债和股东权益</t>
  </si>
  <si>
    <t>流动负债:</t>
  </si>
  <si>
    <t xml:space="preserve">    短期借款</t>
  </si>
  <si>
    <t xml:space="preserve">    应付票据</t>
  </si>
  <si>
    <t xml:space="preserve">    应付账款</t>
  </si>
  <si>
    <t xml:space="preserve">    应付工资</t>
  </si>
  <si>
    <t xml:space="preserve">    应付福利费</t>
  </si>
  <si>
    <t xml:space="preserve">    应付利润</t>
  </si>
  <si>
    <t xml:space="preserve">    应交税金</t>
  </si>
  <si>
    <t xml:space="preserve">    其他应交款</t>
  </si>
  <si>
    <t xml:space="preserve">    其他应付款</t>
  </si>
  <si>
    <t xml:space="preserve">    预提费用</t>
  </si>
  <si>
    <t xml:space="preserve">    一年内到期的长期负债</t>
  </si>
  <si>
    <t>长期投资:</t>
  </si>
  <si>
    <t xml:space="preserve">    其他流动负债</t>
  </si>
  <si>
    <t xml:space="preserve">    流动负债合计</t>
  </si>
  <si>
    <t xml:space="preserve"> 长期负债:</t>
  </si>
  <si>
    <t xml:space="preserve">    长期借款</t>
  </si>
  <si>
    <t>固定资产:</t>
  </si>
  <si>
    <t xml:space="preserve">    长期应付款</t>
  </si>
  <si>
    <t xml:space="preserve">    其他长期负债</t>
  </si>
  <si>
    <t xml:space="preserve">    长期负债合计</t>
  </si>
  <si>
    <t xml:space="preserve">    负债合计</t>
  </si>
  <si>
    <t>所有者权益（或股东权益）</t>
  </si>
  <si>
    <t xml:space="preserve">    实收资本</t>
  </si>
  <si>
    <t>无形资产及其他资产:</t>
  </si>
  <si>
    <t xml:space="preserve">    资本公积</t>
  </si>
  <si>
    <t xml:space="preserve">    盈余公积</t>
  </si>
  <si>
    <t xml:space="preserve">     其中：法定公益金</t>
  </si>
  <si>
    <t xml:space="preserve">    未分配利润</t>
  </si>
  <si>
    <t>负债和所有者权益（或股东权益）合计</t>
  </si>
  <si>
    <t>货币资金</t>
  </si>
  <si>
    <t>    交易性金融资产</t>
    <phoneticPr fontId="1" type="noConversion"/>
  </si>
  <si>
    <t>    货币资金</t>
    <phoneticPr fontId="1" type="noConversion"/>
  </si>
  <si>
    <t>        流动资产合计</t>
    <phoneticPr fontId="1" type="noConversion"/>
  </si>
  <si>
    <t>应收票据</t>
  </si>
  <si>
    <t>应收账款</t>
  </si>
  <si>
    <t>其他应收款</t>
  </si>
  <si>
    <t>存货</t>
  </si>
  <si>
    <t>其他流动资产</t>
  </si>
  <si>
    <t>长期股权投资</t>
  </si>
  <si>
    <t>工程物资</t>
  </si>
  <si>
    <t>在建工程</t>
  </si>
  <si>
    <t>固定资产清理</t>
  </si>
  <si>
    <t>无形资产</t>
  </si>
  <si>
    <t>长期待摊费用</t>
  </si>
  <si>
    <t xml:space="preserve">    货币资金</t>
  </si>
  <si>
    <t xml:space="preserve">    短期投资</t>
  </si>
  <si>
    <t xml:space="preserve">    应收票据</t>
  </si>
  <si>
    <t xml:space="preserve">    应收股息</t>
  </si>
  <si>
    <t xml:space="preserve">    应收账款</t>
  </si>
  <si>
    <t xml:space="preserve">    其他应收款</t>
  </si>
  <si>
    <t xml:space="preserve">    存货</t>
  </si>
  <si>
    <t xml:space="preserve">    待摊费用</t>
  </si>
  <si>
    <t xml:space="preserve">    一年内到期的长期债权投资</t>
  </si>
  <si>
    <t xml:space="preserve">    其他流动资产</t>
  </si>
  <si>
    <t xml:space="preserve">    流动资产合计</t>
  </si>
  <si>
    <t xml:space="preserve">    长期股权投资</t>
  </si>
  <si>
    <t xml:space="preserve">    长期债权投资</t>
  </si>
  <si>
    <t xml:space="preserve">    长期投资合计</t>
  </si>
  <si>
    <t xml:space="preserve">    固定资产原价</t>
  </si>
  <si>
    <t xml:space="preserve">      减:累计折旧</t>
  </si>
  <si>
    <t xml:space="preserve">    固定资产净值</t>
  </si>
  <si>
    <t xml:space="preserve">    工程物资</t>
  </si>
  <si>
    <t xml:space="preserve">    在建工程</t>
  </si>
  <si>
    <t xml:space="preserve">    固定资产清理</t>
  </si>
  <si>
    <t xml:space="preserve">    固定资产合计</t>
  </si>
  <si>
    <t xml:space="preserve">    无形资产</t>
  </si>
  <si>
    <t xml:space="preserve">    长期待摊费用</t>
  </si>
  <si>
    <t xml:space="preserve">    其他长期资产</t>
  </si>
  <si>
    <t xml:space="preserve">    无形资产及其他资产合计</t>
  </si>
  <si>
    <t xml:space="preserve">    资产合计</t>
  </si>
  <si>
    <t>库存股</t>
    <phoneticPr fontId="3" type="noConversion"/>
  </si>
  <si>
    <t>交易性金融资产</t>
  </si>
  <si>
    <t>预付帐项</t>
  </si>
  <si>
    <t>应收利息</t>
  </si>
  <si>
    <t>应收股利</t>
  </si>
  <si>
    <t>一年内到期的非流动资产</t>
  </si>
  <si>
    <t>可供出售金融资产</t>
  </si>
  <si>
    <t>持有至到期投资</t>
  </si>
  <si>
    <t>长期应收款</t>
  </si>
  <si>
    <t>投资性房地产</t>
  </si>
  <si>
    <t>固定资产</t>
  </si>
  <si>
    <t>生产性生物资产</t>
  </si>
  <si>
    <t>油气资产</t>
  </si>
  <si>
    <t>土地使用权</t>
  </si>
  <si>
    <t>开发支出</t>
  </si>
  <si>
    <t>商誉</t>
  </si>
  <si>
    <t>递延所得税资产</t>
  </si>
  <si>
    <t>其他非流动资产</t>
  </si>
  <si>
    <t>其他会计科目2</t>
  </si>
  <si>
    <t>短期借款</t>
  </si>
  <si>
    <t>交易性金融负债</t>
  </si>
  <si>
    <t>应付账款</t>
  </si>
  <si>
    <t>应付票据</t>
  </si>
  <si>
    <t>预收帐项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</si>
  <si>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</si>
  <si>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</si>
  <si>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</si>
  <si>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</si>
  <si>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</si>
  <si>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</si>
  <si>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长期借款</t>
  </si>
  <si>
    <t>应付债券</t>
  </si>
  <si>
    <t>长期应付款</t>
  </si>
  <si>
    <t>专项应付款</t>
  </si>
  <si>
    <t>预计负债</t>
  </si>
  <si>
    <t>递延所得税负债</t>
  </si>
  <si>
    <t>其他非流动负债</t>
  </si>
  <si>
    <t>收资本（或股本）</t>
  </si>
  <si>
    <t>本公积</t>
  </si>
  <si>
    <t>盈余公积</t>
    <phoneticPr fontId="3" type="noConversion"/>
  </si>
  <si>
    <t>未分配利润</t>
    <phoneticPr fontId="3" type="noConversion"/>
  </si>
  <si>
    <t>外币报表折算差额</t>
    <phoneticPr fontId="3" type="noConversion"/>
  </si>
  <si>
    <t>少数股东权益</t>
    <phoneticPr fontId="3" type="noConversion"/>
  </si>
  <si>
    <t>归属于母公司所有者权益合计</t>
    <phoneticPr fontId="3" type="noConversion"/>
  </si>
  <si>
    <t>一、营业收入</t>
  </si>
  <si>
    <t xml:space="preserve">  减：营业成本</t>
  </si>
  <si>
    <t xml:space="preserve">      营业税金及附加</t>
  </si>
  <si>
    <t xml:space="preserve">      营业费用</t>
  </si>
  <si>
    <t xml:space="preserve">      管理费用</t>
  </si>
  <si>
    <t xml:space="preserve">      财务费用</t>
  </si>
  <si>
    <t xml:space="preserve">  加：公允价值变动权益(损失以“-”号填列)</t>
  </si>
  <si>
    <t xml:space="preserve">        投资收益(损失以“-”号填列)</t>
  </si>
  <si>
    <t xml:space="preserve">      其中：对联营企业和合营企业的投资收益</t>
  </si>
  <si>
    <t>二、营业利润(亏损以“-”号填列)</t>
  </si>
  <si>
    <t xml:space="preserve">  加：营业外收入</t>
  </si>
  <si>
    <t xml:space="preserve">  减：营业外支出</t>
  </si>
  <si>
    <t xml:space="preserve">      其中：非流动资产处置损失</t>
  </si>
  <si>
    <t>三、利润总额(亏损总额以“-”号填列)</t>
  </si>
  <si>
    <t xml:space="preserve">  减：所得税费用</t>
  </si>
  <si>
    <t>四、净利润(净亏损以“-”号填列)</t>
  </si>
  <si>
    <t>五、每股收益：</t>
  </si>
  <si>
    <t>　　㈠基本每股收益</t>
  </si>
  <si>
    <t>　　㈡稀释每股收益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</si>
</sst>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;\-#,##0.00;&quot;&quot;"/>
    <numFmt numFmtId="177" formatCode="#,##0.00_ "/>
  </numFmts>
  <fonts count="5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CCC8EB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right" vertical="center" wrapText="1"/>
    </xf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40" fontId="0" fillId="2" borderId="1" xfId="0" applyNumberFormat="1" applyFill="1" applyBorder="1" applyAlignment="1">
      <alignment horizontal="right" vertical="center" wrapText="1"/>
    </xf>
    <xf numFmtId="40" fontId="0" fillId="4" borderId="1" xfId="0" applyNumberFormat="1" applyFill="1" applyBorder="1" applyAlignment="1">
      <alignment horizontal="right" vertical="center" wrapText="1"/>
    </xf>
    <xf numFmtId="177" fontId="0" fillId="4" borderId="1" xfId="0" applyNumberFormat="1" applyFill="1" applyBorder="1" applyAlignment="1">
      <alignment horizontal="right" vertical="center" wrapText="1"/>
    </xf>
    <xf numFmtId="177" fontId="0" fillId="2" borderId="1" xfId="0" applyNumberFormat="1" applyFill="1" applyBorder="1" applyAlignment="1">
      <alignment horizontal="right" vertical="center" wrapText="1"/>
    </xf>
    <xf numFmtId="0" fontId="4" fillId="6" borderId="5" xfId="0" quotePrefix="1" applyFont="1" applyFill="1" applyBorder="1" applyAlignment="1">
      <alignment horizontal="center" vertical="center"/>
    </xf>
    <xf numFmtId="0" fontId="4" fillId="6" borderId="5" xfId="0" quotePrefix="1" applyFont="1" applyFill="1" applyBorder="1">
      <alignment vertical="center"/>
    </xf>
    <xf numFmtId="0" fontId="0" fillId="6" borderId="5" xfId="0" applyFill="1" applyBorder="1" applyAlignment="1">
      <alignment horizontal="right" vertical="center"/>
    </xf>
    <xf numFmtId="9" fontId="4" fillId="6" borderId="5" xfId="0" quotePrefix="1" applyNumberFormat="1" applyFont="1" applyFill="1" applyBorder="1">
      <alignment vertical="center"/>
    </xf>
    <xf numFmtId="176" fontId="4" fillId="6" borderId="5" xfId="0" applyNumberFormat="1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4"/>
  <sheetViews>
    <sheetView showGridLines="0" tabSelected="1" zoomScale="132" workbookViewId="0">
      <selection activeCell="C17" sqref="C17"/>
    </sheetView>
  </sheetViews>
  <sheetFormatPr baseColWidth="10" defaultRowHeight="14"/>
  <cols>
    <col min="1" max="1" width="33.83203125" bestFit="1" customWidth="1"/>
    <col min="2" max="2" width="5.1640625" bestFit="1" customWidth="1"/>
    <col min="3" max="3" width="16.1640625" bestFit="1" customWidth="1"/>
    <col min="4" max="4" width="18.33203125" customWidth="1"/>
    <col min="5" max="5" width="35.83203125" bestFit="1" customWidth="1"/>
    <col min="6" max="6" width="5.1640625" bestFit="1" customWidth="1"/>
    <col min="7" max="7" width="16.1640625" bestFit="1" customWidth="1"/>
    <col min="8" max="8" width="19.6640625" bestFit="1" customWidth="1"/>
    <col min="9" max="256" width="8.83203125" customWidth="1"/>
  </cols>
  <sheetData>
    <row r="1" spans="1:8" s="1" customFormat="1" ht="13.5" customHeight="1">
      <c r="A1" s="42" t="s">
        <v>229</v>
      </c>
      <c r="B1" s="43"/>
      <c r="C1" s="43"/>
      <c r="D1" s="43"/>
      <c r="E1" s="43"/>
      <c r="F1" s="43"/>
      <c r="G1" s="43"/>
      <c r="H1" s="44"/>
    </row>
    <row r="2" spans="1:8" s="1" customFormat="1" ht="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</v>
      </c>
      <c r="G2" s="2" t="s">
        <v>2</v>
      </c>
      <c r="H2" s="2" t="s">
        <v>3</v>
      </c>
    </row>
    <row r="3" spans="1:8" s="1" customFormat="1" ht="15">
      <c r="A3" s="3" t="s">
        <v>5</v>
      </c>
      <c r="B3" s="4">
        <v>1</v>
      </c>
      <c r="C3" s="5"/>
      <c r="D3" s="5"/>
      <c r="E3" s="3" t="s">
        <v>6</v>
      </c>
      <c r="F3" s="4">
        <v>43</v>
      </c>
      <c r="G3" s="5"/>
      <c r="H3" s="5"/>
    </row>
    <row r="4" spans="1:8" s="1" customFormat="1" ht="15">
      <c r="A4" s="6" t="s">
        <v>269</v>
      </c>
      <c r="B4" s="7">
        <v>2</v>
      </c>
      <c r="C4" s="36">
        <f>_xlfn.IFNA(VLOOKUP("*"&amp;TRIM(SUBSTITUTE(A4,_xlfn.UNICHAR(_xlfn.UNICODE(LEFT(A4,1))),""))&amp;"*",Sheet1!$A$1:$C$31,2,FALSE),"无此科目")</f>
        <v>0</v>
      </c>
      <c r="D4" s="36">
        <f>_xlfn.IFNA(VLOOKUP("*"&amp;TRIM(SUBSTITUTE(A4,_xlfn.UNICHAR(_xlfn.UNICODE(LEFT(A4,1))),""))&amp;"*",Sheet1!$A$1:$C$31,3,FALSE),"无此科目")</f>
        <v>15884118.800000001</v>
      </c>
      <c r="E4" s="6" t="s">
        <v>7</v>
      </c>
      <c r="F4" s="7">
        <v>44</v>
      </c>
      <c r="G4" s="8">
        <f>_xlfn.IFNA(VLOOKUP("*"&amp;TRIM(SUBSTITUTE(E4,_xlfn.UNICHAR(_xlfn.UNICODE(LEFT(E4,1))),""))&amp;"*",Sheet1!$E$1:$H$31,3,FALSE),"无此科目")</f>
        <v>0</v>
      </c>
      <c r="H4" s="8">
        <f>_xlfn.IFNA(VLOOKUP("*"&amp;TRIM(SUBSTITUTE(E4,_xlfn.UNICHAR(_xlfn.UNICODE(LEFT(E4,1))),""))&amp;"*",Sheet1!$E$1:$H$31,4,FALSE),"无此科目")</f>
        <v>0</v>
      </c>
    </row>
    <row r="5" spans="1:8" s="1" customFormat="1" ht="15">
      <c r="A5" s="6" t="s">
        <v>268</v>
      </c>
      <c r="B5" s="7">
        <v>3</v>
      </c>
      <c r="C5" s="36" t="str">
        <f>_xlfn.IFNA(VLOOKUP("*"&amp;TRIM(SUBSTITUTE(A5,_xlfn.UNICHAR(_xlfn.UNICODE(LEFT(A5,1))),""))&amp;"*",Sheet1!$A$1:$C$31,2,FALSE),"无此科目")</f>
        <v>无此科目</v>
      </c>
      <c r="D5" s="36" t="str">
        <f>_xlfn.IFNA(VLOOKUP("*"&amp;TRIM(SUBSTITUTE(A5,_xlfn.UNICHAR(_xlfn.UNICODE(LEFT(A5,1))),""))&amp;"*",Sheet1!$A$1:$C$31,3,FALSE),"无此科目")</f>
        <v>无此科目</v>
      </c>
      <c r="E5" s="6" t="s">
        <v>8</v>
      </c>
      <c r="F5" s="7">
        <v>45</v>
      </c>
      <c r="G5" s="36" t="str">
        <f>_xlfn.IFNA(VLOOKUP("*"&amp;TRIM(SUBSTITUTE(E5,_xlfn.UNICHAR(_xlfn.UNICODE(LEFT(E5,1))),""))&amp;"*",Sheet1!$E$1:$H$31,3,FALSE),"无此科目")</f>
        <v>无此科目</v>
      </c>
      <c r="H5" s="36" t="str">
        <f>_xlfn.IFNA(VLOOKUP("*"&amp;TRIM(SUBSTITUTE(E5,_xlfn.UNICHAR(_xlfn.UNICODE(LEFT(E5,1))),""))&amp;"*",Sheet1!$E$1:$H$31,4,FALSE),"无此科目")</f>
        <v>无此科目</v>
      </c>
    </row>
    <row r="6" spans="1:8" s="1" customFormat="1" ht="15">
      <c r="A6" s="6" t="s">
        <v>9</v>
      </c>
      <c r="B6" s="7">
        <v>4</v>
      </c>
      <c r="C6" s="36">
        <f>_xlfn.IFNA(VLOOKUP("*"&amp;TRIM(SUBSTITUTE(A6,_xlfn.UNICHAR(_xlfn.UNICODE(LEFT(A6,1))),""))&amp;"*",Sheet1!$A$1:$C$31,2,FALSE),"无此科目")</f>
        <v>0</v>
      </c>
      <c r="D6" s="36">
        <f>_xlfn.IFNA(VLOOKUP("*"&amp;TRIM(SUBSTITUTE(A6,_xlfn.UNICHAR(_xlfn.UNICODE(LEFT(A6,1))),""))&amp;"*",Sheet1!$A$1:$C$31,3,FALSE),"无此科目")</f>
        <v>0</v>
      </c>
      <c r="E6" s="6" t="s">
        <v>10</v>
      </c>
      <c r="F6" s="7">
        <v>46</v>
      </c>
      <c r="G6" s="36">
        <f>_xlfn.IFNA(VLOOKUP("*"&amp;TRIM(SUBSTITUTE(E6,_xlfn.UNICHAR(_xlfn.UNICODE(LEFT(E6,1))),""))&amp;"*",Sheet1!$E$1:$H$31,3,FALSE),"无此科目")</f>
        <v>0</v>
      </c>
      <c r="H6" s="36">
        <f>_xlfn.IFNA(VLOOKUP("*"&amp;TRIM(SUBSTITUTE(E6,_xlfn.UNICHAR(_xlfn.UNICODE(LEFT(E6,1))),""))&amp;"*",Sheet1!$E$1:$H$31,4,FALSE),"无此科目")</f>
        <v>146950</v>
      </c>
    </row>
    <row r="7" spans="1:8" s="1" customFormat="1" ht="15">
      <c r="A7" s="6" t="s">
        <v>11</v>
      </c>
      <c r="B7" s="7">
        <v>5</v>
      </c>
      <c r="C7" s="36">
        <f>_xlfn.IFNA(VLOOKUP("*"&amp;TRIM(SUBSTITUTE(A7,_xlfn.UNICHAR(_xlfn.UNICODE(LEFT(A7,1))),""))&amp;"*",Sheet1!$A$1:$C$31,2,FALSE),"无此科目")</f>
        <v>0</v>
      </c>
      <c r="D7" s="36">
        <f>_xlfn.IFNA(VLOOKUP("*"&amp;TRIM(SUBSTITUTE(A7,_xlfn.UNICHAR(_xlfn.UNICODE(LEFT(A7,1))),""))&amp;"*",Sheet1!$A$1:$C$31,3,FALSE),"无此科目")</f>
        <v>0</v>
      </c>
      <c r="E7" s="6" t="s">
        <v>12</v>
      </c>
      <c r="F7" s="7">
        <v>47</v>
      </c>
      <c r="G7" s="36">
        <f>_xlfn.IFNA(VLOOKUP("*"&amp;TRIM(SUBSTITUTE(E7,_xlfn.UNICHAR(_xlfn.UNICODE(LEFT(E7,1))),""))&amp;"*",Sheet1!$E$1:$H$31,3,FALSE),"无此科目")</f>
        <v>0</v>
      </c>
      <c r="H7" s="36">
        <f>_xlfn.IFNA(VLOOKUP("*"&amp;TRIM(SUBSTITUTE(E7,_xlfn.UNICHAR(_xlfn.UNICODE(LEFT(E7,1))),""))&amp;"*",Sheet1!$E$1:$H$31,4,FALSE),"无此科目")</f>
        <v>0</v>
      </c>
    </row>
    <row r="8" spans="1:8" s="1" customFormat="1" ht="15">
      <c r="A8" s="6" t="s">
        <v>13</v>
      </c>
      <c r="B8" s="7">
        <v>6</v>
      </c>
      <c r="C8" s="36" t="str">
        <f>_xlfn.IFNA(VLOOKUP("*"&amp;"预付"&amp;"?" &amp; "款",Sheet1!$A$1:$C$31,2,FALSE),"无此科目")</f>
        <v>无此科目</v>
      </c>
      <c r="D8" s="36" t="str">
        <f>_xlfn.IFNA(VLOOKUP("*"&amp;"预付"&amp;"?" &amp; "款",Sheet1!$A$1:$C$31,3,FALSE),"无此科目")</f>
        <v>无此科目</v>
      </c>
      <c r="E8" s="6" t="s">
        <v>14</v>
      </c>
      <c r="F8" s="7">
        <v>48</v>
      </c>
      <c r="G8" s="36" t="str">
        <f>_xlfn.IFNA(VLOOKUP("*"&amp;TRIM(SUBSTITUTE(E8,_xlfn.UNICHAR(_xlfn.UNICODE(LEFT(E8,1))),""))&amp;"*",Sheet1!$E$1:$H$31,3,FALSE),"无此科目")</f>
        <v>无此科目</v>
      </c>
      <c r="H8" s="36" t="str">
        <f>_xlfn.IFNA(VLOOKUP("*"&amp;TRIM(SUBSTITUTE(E8,_xlfn.UNICHAR(_xlfn.UNICODE(LEFT(E8,1))),""))&amp;"*",Sheet1!$E$1:$H$31,4,FALSE),"无此科目")</f>
        <v>无此科目</v>
      </c>
    </row>
    <row r="9" spans="1:8" s="1" customFormat="1" ht="15">
      <c r="A9" s="6" t="s">
        <v>15</v>
      </c>
      <c r="B9" s="7">
        <v>7</v>
      </c>
      <c r="C9" s="36" t="str">
        <f>_xlfn.IFNA(VLOOKUP("*"&amp;TRIM(SUBSTITUTE(A9,_xlfn.UNICHAR(_xlfn.UNICODE(LEFT(A9,1))),""))&amp;"*",Sheet1!$A$1:$C$31,2,FALSE),"无此科目")</f>
        <v>无此科目</v>
      </c>
      <c r="D9" s="36" t="str">
        <f>_xlfn.IFNA(VLOOKUP("*"&amp;TRIM(SUBSTITUTE(A9,_xlfn.UNICHAR(_xlfn.UNICODE(LEFT(A9,1))),""))&amp;"*",Sheet1!$A$1:$C$31,3,FALSE),"无此科目")</f>
        <v>无此科目</v>
      </c>
      <c r="E9" s="6" t="s">
        <v>16</v>
      </c>
      <c r="F9" s="7">
        <v>49</v>
      </c>
      <c r="G9" s="36">
        <f>_xlfn.IFNA(VLOOKUP("*" &amp; "应付职工薪酬" &amp; "*",Sheet1!$E$1:$H$31,3,FALSE),_xlfn.IFNA(VLOOKUP("*" &amp; "福利费" &amp; "*",Sheet1!$E$1:$H$31,3,FALSE),"无此科目"))</f>
        <v>0</v>
      </c>
      <c r="H9" s="36">
        <f>_xlfn.IFNA(VLOOKUP("*" &amp; "应付职工薪酬" &amp; "*",Sheet1!$E$1:$H$31,4,FALSE),_xlfn.IFNA(VLOOKUP("*" &amp; "福利费" &amp; "*",Sheet1!$E$1:$H$31,4,FALSE),"无此科目"))</f>
        <v>0</v>
      </c>
    </row>
    <row r="10" spans="1:8" s="1" customFormat="1" ht="15">
      <c r="A10" s="6" t="s">
        <v>17</v>
      </c>
      <c r="B10" s="7">
        <v>8</v>
      </c>
      <c r="C10" s="36" t="str">
        <f>_xlfn.IFNA(VLOOKUP("*"&amp;TRIM(SUBSTITUTE(A10,_xlfn.UNICHAR(_xlfn.UNICODE(LEFT(A10,1))),""))&amp;"*",Sheet1!$A$1:$C$31,2,FALSE),"无此科目")</f>
        <v>无此科目</v>
      </c>
      <c r="D10" s="36" t="str">
        <f>_xlfn.IFNA(VLOOKUP("*"&amp;TRIM(SUBSTITUTE(A10,_xlfn.UNICHAR(_xlfn.UNICODE(LEFT(A10,1))),""))&amp;"*",Sheet1!$A$1:$C$31,3,FALSE),"无此科目")</f>
        <v>无此科目</v>
      </c>
      <c r="E10" s="6" t="s">
        <v>18</v>
      </c>
      <c r="F10" s="7">
        <v>50</v>
      </c>
      <c r="G10" s="36">
        <f>_xlfn.IFNA(VLOOKUP("*"&amp;"应交税"&amp;"*",Sheet1!$E$1:$H$31,3,FALSE),"无此科目")</f>
        <v>0</v>
      </c>
      <c r="H10" s="36">
        <f>_xlfn.IFNA(VLOOKUP("*"&amp;"应交税"&amp;"*",Sheet1!$E$1:$H$31,4,FALSE),"无此科目")</f>
        <v>142999.16</v>
      </c>
    </row>
    <row r="11" spans="1:8" s="1" customFormat="1" ht="15">
      <c r="A11" s="6" t="s">
        <v>19</v>
      </c>
      <c r="B11" s="7">
        <v>9</v>
      </c>
      <c r="C11" s="36">
        <f>_xlfn.IFNA(VLOOKUP("*"&amp;TRIM(SUBSTITUTE(A11,_xlfn.UNICHAR(_xlfn.UNICODE(LEFT(A11,1))),""))&amp;"*",Sheet1!$A$1:$C$31,2,FALSE),"无此科目")</f>
        <v>0</v>
      </c>
      <c r="D11" s="36">
        <f>_xlfn.IFNA(VLOOKUP("*"&amp;TRIM(SUBSTITUTE(A11,_xlfn.UNICHAR(_xlfn.UNICODE(LEFT(A11,1))),""))&amp;"*",Sheet1!$A$1:$C$31,3,FALSE),"无此科目")</f>
        <v>0</v>
      </c>
      <c r="E11" s="6" t="s">
        <v>20</v>
      </c>
      <c r="F11" s="7">
        <v>51</v>
      </c>
      <c r="G11" s="36" t="str">
        <f>_xlfn.IFNA(VLOOKUP("*"&amp;TRIM(SUBSTITUTE(E11,_xlfn.UNICHAR(_xlfn.UNICODE(LEFT(E11,1))),""))&amp;"*",Sheet1!$E$1:$H$31,3,FALSE),"无此科目")</f>
        <v>无此科目</v>
      </c>
      <c r="H11" s="36" t="str">
        <f>_xlfn.IFNA(VLOOKUP("*"&amp;TRIM(SUBSTITUTE(E11,_xlfn.UNICHAR(_xlfn.UNICODE(LEFT(E11,1))),""))&amp;"*",Sheet1!$E$1:$H$31,4,FALSE),"无此科目")</f>
        <v>无此科目</v>
      </c>
    </row>
    <row r="12" spans="1:8" s="1" customFormat="1" ht="15">
      <c r="A12" s="6" t="s">
        <v>21</v>
      </c>
      <c r="B12" s="7">
        <v>10</v>
      </c>
      <c r="C12" s="36">
        <f>_xlfn.IFNA(VLOOKUP("*"&amp;TRIM(SUBSTITUTE(A12,_xlfn.UNICHAR(_xlfn.UNICODE(LEFT(A12,1))),""))&amp;"*",Sheet1!$A$1:$C$31,2,FALSE),"无此科目")</f>
        <v>0</v>
      </c>
      <c r="D12" s="36">
        <f>_xlfn.IFNA(VLOOKUP("*"&amp;TRIM(SUBSTITUTE(A12,_xlfn.UNICHAR(_xlfn.UNICODE(LEFT(A12,1))),""))&amp;"*",Sheet1!$A$1:$C$31,3,FALSE),"无此科目")</f>
        <v>0</v>
      </c>
      <c r="E12" s="6" t="s">
        <v>22</v>
      </c>
      <c r="F12" s="7">
        <v>52</v>
      </c>
      <c r="G12" s="36">
        <f>_xlfn.IFNA(VLOOKUP("*"&amp;TRIM(SUBSTITUTE(E12,_xlfn.UNICHAR(_xlfn.UNICODE(LEFT(E12,1))),""))&amp;"*",Sheet1!$E$1:$H$31,3,FALSE),"无此科目")</f>
        <v>0</v>
      </c>
      <c r="H12" s="36">
        <f>_xlfn.IFNA(VLOOKUP("*"&amp;TRIM(SUBSTITUTE(E12,_xlfn.UNICHAR(_xlfn.UNICODE(LEFT(E12,1))),""))&amp;"*",Sheet1!$E$1:$H$31,4,FALSE),"无此科目")</f>
        <v>-13147.21</v>
      </c>
    </row>
    <row r="13" spans="1:8" s="1" customFormat="1" ht="15">
      <c r="A13" s="6" t="s">
        <v>23</v>
      </c>
      <c r="B13" s="7">
        <v>11</v>
      </c>
      <c r="C13" s="36">
        <f>_xlfn.IFNA(VLOOKUP("*"&amp;"一年内到期的"&amp;"*",Sheet1!$A$1:$C$31,2,FALSE),"无此科目")</f>
        <v>0</v>
      </c>
      <c r="D13" s="36">
        <f>_xlfn.IFNA(VLOOKUP("*"&amp;"一年内到期的"&amp;"*",Sheet1!$A$1:$C$31,3,FALSE),"无此科目")</f>
        <v>0</v>
      </c>
      <c r="E13" s="6" t="s">
        <v>24</v>
      </c>
      <c r="F13" s="7">
        <v>53</v>
      </c>
      <c r="G13" s="36" t="str">
        <f>_xlfn.IFNA(VLOOKUP("*"&amp;TRIM(SUBSTITUTE(E13,_xlfn.UNICHAR(_xlfn.UNICODE(LEFT(E13,1))),""))&amp;"*",Sheet1!$E$1:$H$31,3,FALSE),"无此科目")</f>
        <v>无此科目</v>
      </c>
      <c r="H13" s="36" t="str">
        <f>_xlfn.IFNA(VLOOKUP("*"&amp;TRIM(SUBSTITUTE(E13,_xlfn.UNICHAR(_xlfn.UNICODE(LEFT(E13,1))),""))&amp;"*",Sheet1!$E$1:$H$31,4,FALSE),"无此科目")</f>
        <v>无此科目</v>
      </c>
    </row>
    <row r="14" spans="1:8" s="1" customFormat="1" ht="15">
      <c r="A14" s="6" t="s">
        <v>25</v>
      </c>
      <c r="B14" s="7">
        <v>12</v>
      </c>
      <c r="C14" s="36">
        <f>_xlfn.IFNA(VLOOKUP("*"&amp;TRIM(SUBSTITUTE(A14,_xlfn.UNICHAR(_xlfn.UNICODE(LEFT(A14,1))),""))&amp;"*",Sheet1!$A$1:$C$31,2,FALSE),"无此科目")</f>
        <v>0</v>
      </c>
      <c r="D14" s="36">
        <f>_xlfn.IFNA(VLOOKUP("*"&amp;TRIM(SUBSTITUTE(A14,_xlfn.UNICHAR(_xlfn.UNICODE(LEFT(A14,1))),""))&amp;"*",Sheet1!$A$1:$C$31,3,FALSE),"无此科目")</f>
        <v>0</v>
      </c>
      <c r="E14" s="6" t="s">
        <v>26</v>
      </c>
      <c r="F14" s="7">
        <v>54</v>
      </c>
      <c r="G14" s="36">
        <f>_xlfn.IFNA(VLOOKUP("*"&amp;TRIM(SUBSTITUTE(E14,_xlfn.UNICHAR(_xlfn.UNICODE(LEFT(E14,1))),""))&amp;"*",Sheet1!$E$1:$H$31,3,FALSE),"无此科目")</f>
        <v>0</v>
      </c>
      <c r="H14" s="36">
        <f>_xlfn.IFNA(VLOOKUP("*"&amp;TRIM(SUBSTITUTE(E14,_xlfn.UNICHAR(_xlfn.UNICODE(LEFT(E14,1))),""))&amp;"*",Sheet1!$E$1:$H$31,4,FALSE),"无此科目")</f>
        <v>0</v>
      </c>
    </row>
    <row r="15" spans="1:8" s="1" customFormat="1" ht="15">
      <c r="A15" s="6" t="s">
        <v>27</v>
      </c>
      <c r="B15" s="7">
        <v>13</v>
      </c>
      <c r="C15" s="36">
        <f>_xlfn.IFNA(VLOOKUP("*"&amp;"其他"&amp;"*",Sheet1!$A$1:$C$31,2,FALSE),"无此科目")</f>
        <v>0</v>
      </c>
      <c r="D15" s="36">
        <f>_xlfn.IFNA(VLOOKUP("*"&amp;"其他"&amp;"*",Sheet1!$A$1:$C$31,3,FALSE),"无此科目")</f>
        <v>0</v>
      </c>
      <c r="E15" s="6" t="s">
        <v>28</v>
      </c>
      <c r="F15" s="7">
        <v>55</v>
      </c>
      <c r="G15" s="36" t="str">
        <f>_xlfn.IFNA(VLOOKUP("*"&amp;TRIM(SUBSTITUTE(E15,_xlfn.UNICHAR(_xlfn.UNICODE(LEFT(E15,1))),""))&amp;"*",Sheet1!$E$1:$H$31,3,FALSE),"无此科目")</f>
        <v>无此科目</v>
      </c>
      <c r="H15" s="36" t="str">
        <f>_xlfn.IFNA(VLOOKUP("*"&amp;TRIM(SUBSTITUTE(E15,_xlfn.UNICHAR(_xlfn.UNICODE(LEFT(E15,1))),""))&amp;"*",Sheet1!$E$1:$H$31,4,FALSE),"无此科目")</f>
        <v>无此科目</v>
      </c>
    </row>
    <row r="16" spans="1:8" s="1" customFormat="1" ht="15">
      <c r="A16" s="10" t="s">
        <v>270</v>
      </c>
      <c r="B16" s="11">
        <v>14</v>
      </c>
      <c r="C16" s="36">
        <f>SUM(C4:C15)</f>
        <v>0</v>
      </c>
      <c r="D16" s="36">
        <f>SUM(D4:D15)</f>
        <v>15884118.800000001</v>
      </c>
      <c r="E16" s="10" t="s">
        <v>29</v>
      </c>
      <c r="F16" s="11">
        <v>56</v>
      </c>
      <c r="G16" s="12">
        <f>SUM(G4:G15)</f>
        <v>0</v>
      </c>
      <c r="H16" s="12">
        <f>SUM(H4:H15)</f>
        <v>276801.95</v>
      </c>
    </row>
    <row r="17" spans="1:8" s="1" customFormat="1" ht="15">
      <c r="A17" s="6"/>
      <c r="B17" s="7">
        <v>15</v>
      </c>
      <c r="C17" s="9"/>
      <c r="D17" s="36"/>
      <c r="E17" s="3" t="s">
        <v>30</v>
      </c>
      <c r="F17" s="4">
        <v>57</v>
      </c>
      <c r="G17" s="5"/>
      <c r="H17" s="5"/>
    </row>
    <row r="18" spans="1:8" s="1" customFormat="1" ht="15">
      <c r="A18" s="6"/>
      <c r="B18" s="7">
        <v>16</v>
      </c>
      <c r="C18" s="9"/>
      <c r="D18" s="36"/>
      <c r="E18" s="6" t="s">
        <v>31</v>
      </c>
      <c r="F18" s="7">
        <v>58</v>
      </c>
      <c r="G18" s="48">
        <f>_xlfn.IFNA(VLOOKUP("*"&amp;TRIM(SUBSTITUTE(E18,_xlfn.UNICHAR(_xlfn.UNICODE(LEFT(E18,1))),""))&amp;"*",Sheet1!$E$1:$H$31,3,FALSE),"无此科目")</f>
        <v>0</v>
      </c>
      <c r="H18" s="48">
        <f>_xlfn.IFNA(VLOOKUP("*"&amp;TRIM(SUBSTITUTE(E18,_xlfn.UNICHAR(_xlfn.UNICODE(LEFT(E18,1))),""))&amp;"*",Sheet1!$E$1:$H$31,4,FALSE),"无此科目")</f>
        <v>0</v>
      </c>
    </row>
    <row r="19" spans="1:8" s="1" customFormat="1" ht="15">
      <c r="A19" s="6"/>
      <c r="B19" s="7">
        <v>17</v>
      </c>
      <c r="C19" s="9"/>
      <c r="D19" s="36"/>
      <c r="E19" s="6" t="s">
        <v>32</v>
      </c>
      <c r="F19" s="7">
        <v>59</v>
      </c>
      <c r="G19" s="48" t="str">
        <f>_xlfn.IFNA(VLOOKUP("*"&amp;TRIM(SUBSTITUTE(E19,_xlfn.UNICHAR(_xlfn.UNICODE(LEFT(E19,1))),""))&amp;"*",Sheet1!$E$1:$H$31,3,FALSE),"无此科目")</f>
        <v>无此科目</v>
      </c>
      <c r="H19" s="48" t="str">
        <f>_xlfn.IFNA(VLOOKUP("*"&amp;TRIM(SUBSTITUTE(E19,_xlfn.UNICHAR(_xlfn.UNICODE(LEFT(E19,1))),""))&amp;"*",Sheet1!$E$1:$H$31,4,FALSE),"无此科目")</f>
        <v>无此科目</v>
      </c>
    </row>
    <row r="20" spans="1:8" s="1" customFormat="1" ht="15">
      <c r="A20" s="6"/>
      <c r="B20" s="7">
        <v>18</v>
      </c>
      <c r="C20" s="9"/>
      <c r="D20" s="36"/>
      <c r="E20" s="6" t="s">
        <v>33</v>
      </c>
      <c r="F20" s="7">
        <v>60</v>
      </c>
      <c r="G20" s="48">
        <f>_xlfn.IFNA(VLOOKUP("*"&amp;TRIM(SUBSTITUTE(E20,_xlfn.UNICHAR(_xlfn.UNICODE(LEFT(E20,1))),""))&amp;"*",Sheet1!$E$1:$H$31,3,FALSE),"无此科目")</f>
        <v>0</v>
      </c>
      <c r="H20" s="48">
        <f>_xlfn.IFNA(VLOOKUP("*"&amp;TRIM(SUBSTITUTE(E20,_xlfn.UNICHAR(_xlfn.UNICODE(LEFT(E20,1))),""))&amp;"*",Sheet1!$E$1:$H$31,4,FALSE),"无此科目")</f>
        <v>0</v>
      </c>
    </row>
    <row r="21" spans="1:8" s="1" customFormat="1" ht="15">
      <c r="A21" s="6"/>
      <c r="B21" s="7">
        <v>19</v>
      </c>
      <c r="C21" s="9"/>
      <c r="D21" s="36"/>
      <c r="E21" s="6" t="s">
        <v>34</v>
      </c>
      <c r="F21" s="7">
        <v>61</v>
      </c>
      <c r="G21" s="48" t="str">
        <f>_xlfn.IFNA(VLOOKUP("*"&amp;TRIM(SUBSTITUTE(E21,_xlfn.UNICHAR(_xlfn.UNICODE(LEFT(E21,1))),""))&amp;"*",Sheet1!$E$1:$H$31,3,FALSE),"无此科目")</f>
        <v>无此科目</v>
      </c>
      <c r="H21" s="48" t="str">
        <f>_xlfn.IFNA(VLOOKUP("*"&amp;TRIM(SUBSTITUTE(E21,_xlfn.UNICHAR(_xlfn.UNICODE(LEFT(E21,1))),""))&amp;"*",Sheet1!$E$1:$H$31,4,FALSE),"无此科目")</f>
        <v>无此科目</v>
      </c>
    </row>
    <row r="22" spans="1:8" s="1" customFormat="1" ht="15">
      <c r="A22" s="3" t="s">
        <v>35</v>
      </c>
      <c r="B22" s="4">
        <v>20</v>
      </c>
      <c r="C22" s="5"/>
      <c r="D22" s="36"/>
      <c r="E22" s="6" t="s">
        <v>36</v>
      </c>
      <c r="F22" s="7">
        <v>62</v>
      </c>
      <c r="G22" s="48" t="str">
        <f>_xlfn.IFNA(VLOOKUP("*"&amp;TRIM(SUBSTITUTE(E22,_xlfn.UNICHAR(_xlfn.UNICODE(LEFT(E22,1))),""))&amp;"*",Sheet1!$E$1:$H$31,3,FALSE),"无此科目")</f>
        <v>无此科目</v>
      </c>
      <c r="H22" s="48" t="str">
        <f>_xlfn.IFNA(VLOOKUP("*"&amp;TRIM(SUBSTITUTE(E22,_xlfn.UNICHAR(_xlfn.UNICODE(LEFT(E22,1))),""))&amp;"*",Sheet1!$E$1:$H$31,4,FALSE),"无此科目")</f>
        <v>无此科目</v>
      </c>
    </row>
    <row r="23" spans="1:8" s="1" customFormat="1" ht="15">
      <c r="A23" s="6" t="s">
        <v>37</v>
      </c>
      <c r="B23" s="7">
        <v>21</v>
      </c>
      <c r="C23" s="48" t="str">
        <f>_xlfn.IFNA(VLOOKUP("*"&amp;TRIM(SUBSTITUTE(A23,_xlfn.UNICHAR(_xlfn.UNICODE(LEFT(A23,1))),""))&amp;"*",Sheet1!$A$1:$C$31,2,FALSE),"无此科目")</f>
        <v>无此科目</v>
      </c>
      <c r="D23" s="36" t="str">
        <f>_xlfn.IFNA(VLOOKUP("*"&amp;TRIM(SUBSTITUTE(A23,_xlfn.UNICHAR(_xlfn.UNICODE(LEFT(A23,1))),""))&amp;"*",Sheet1!$A$1:$C$31,3,FALSE),"无此科目")</f>
        <v>无此科目</v>
      </c>
      <c r="E23" s="6" t="s">
        <v>38</v>
      </c>
      <c r="F23" s="7">
        <v>63</v>
      </c>
      <c r="G23" s="48" t="str">
        <f>_xlfn.IFNA(VLOOKUP("*"&amp;TRIM(SUBSTITUTE(E23,_xlfn.UNICHAR(_xlfn.UNICODE(LEFT(E23,1))),""))&amp;"*",Sheet1!$E$1:$H$31,3,FALSE),"无此科目")</f>
        <v>无此科目</v>
      </c>
      <c r="H23" s="48" t="str">
        <f>_xlfn.IFNA(VLOOKUP("*"&amp;TRIM(SUBSTITUTE(E23,_xlfn.UNICHAR(_xlfn.UNICODE(LEFT(E23,1))),""))&amp;"*",Sheet1!$E$1:$H$31,4,FALSE),"无此科目")</f>
        <v>无此科目</v>
      </c>
    </row>
    <row r="24" spans="1:8" s="1" customFormat="1" ht="15">
      <c r="A24" s="6" t="s">
        <v>39</v>
      </c>
      <c r="B24" s="7">
        <v>22</v>
      </c>
      <c r="C24" s="48" t="str">
        <f>_xlfn.IFNA(VLOOKUP("*"&amp;TRIM(SUBSTITUTE(A24,_xlfn.UNICHAR(_xlfn.UNICODE(LEFT(A24,1))),""))&amp;"*",Sheet1!$A$1:$C$31,2,FALSE),"无此科目")</f>
        <v>无此科目</v>
      </c>
      <c r="D24" s="36" t="str">
        <f>_xlfn.IFNA(VLOOKUP("*"&amp;TRIM(SUBSTITUTE(A24,_xlfn.UNICHAR(_xlfn.UNICODE(LEFT(A24,1))),""))&amp;"*",Sheet1!$A$1:$C$31,3,FALSE),"无此科目")</f>
        <v>无此科目</v>
      </c>
      <c r="E24" s="6" t="s">
        <v>40</v>
      </c>
      <c r="F24" s="7">
        <v>64</v>
      </c>
      <c r="G24" s="48" t="str">
        <f>_xlfn.IFNA(VLOOKUP("*"&amp;TRIM(SUBSTITUTE(E24,_xlfn.UNICHAR(_xlfn.UNICODE(LEFT(E24,1))),""))&amp;"*",Sheet1!$E$1:$H$31,3,FALSE),"无此科目")</f>
        <v>无此科目</v>
      </c>
      <c r="H24" s="48" t="str">
        <f>_xlfn.IFNA(VLOOKUP("*"&amp;TRIM(SUBSTITUTE(E24,_xlfn.UNICHAR(_xlfn.UNICODE(LEFT(E24,1))),""))&amp;"*",Sheet1!$E$1:$H$31,4,FALSE),"无此科目")</f>
        <v>无此科目</v>
      </c>
    </row>
    <row r="25" spans="1:8" s="1" customFormat="1" ht="15">
      <c r="A25" s="6" t="s">
        <v>41</v>
      </c>
      <c r="B25" s="7">
        <v>23</v>
      </c>
      <c r="C25" s="48" t="str">
        <f>_xlfn.IFNA(VLOOKUP("*"&amp;TRIM(SUBSTITUTE(A25,_xlfn.UNICHAR(_xlfn.UNICODE(LEFT(A25,1))),""))&amp;"*",Sheet1!$A$1:$C$31,2,FALSE),"无此科目")</f>
        <v>无此科目</v>
      </c>
      <c r="D25" s="36" t="str">
        <f>_xlfn.IFNA(VLOOKUP("*"&amp;TRIM(SUBSTITUTE(A25,_xlfn.UNICHAR(_xlfn.UNICODE(LEFT(A25,1))),""))&amp;"*",Sheet1!$A$1:$C$31,3,FALSE),"无此科目")</f>
        <v>无此科目</v>
      </c>
      <c r="E25" s="6" t="s">
        <v>42</v>
      </c>
      <c r="F25" s="7">
        <v>65</v>
      </c>
      <c r="G25" s="48" t="str">
        <f>_xlfn.IFNA(VLOOKUP("*"&amp;TRIM(SUBSTITUTE(E25,_xlfn.UNICHAR(_xlfn.UNICODE(LEFT(E25,1))),""))&amp;"*",Sheet1!$E$1:$H$31,3,FALSE),"无此科目")</f>
        <v>无此科目</v>
      </c>
      <c r="H25" s="48" t="str">
        <f>_xlfn.IFNA(VLOOKUP("*"&amp;TRIM(SUBSTITUTE(E25,_xlfn.UNICHAR(_xlfn.UNICODE(LEFT(E25,1))),""))&amp;"*",Sheet1!$E$1:$H$31,4,FALSE),"无此科目")</f>
        <v>无此科目</v>
      </c>
    </row>
    <row r="26" spans="1:8" s="1" customFormat="1" ht="15">
      <c r="A26" s="6" t="s">
        <v>43</v>
      </c>
      <c r="B26" s="7">
        <v>24</v>
      </c>
      <c r="C26" s="48">
        <f>_xlfn.IFNA(VLOOKUP("*"&amp;TRIM(SUBSTITUTE(A26,_xlfn.UNICHAR(_xlfn.UNICODE(LEFT(A26,1))),""))&amp;"*",Sheet1!$A$1:$C$31,2,FALSE),"无此科目")</f>
        <v>0</v>
      </c>
      <c r="D26" s="36">
        <f>_xlfn.IFNA(VLOOKUP("*"&amp;TRIM(SUBSTITUTE(A26,_xlfn.UNICHAR(_xlfn.UNICODE(LEFT(A26,1))),""))&amp;"*",Sheet1!$A$1:$C$31,3,FALSE),"无此科目")</f>
        <v>1420485743.6700001</v>
      </c>
      <c r="E26" s="10" t="s">
        <v>44</v>
      </c>
      <c r="F26" s="11">
        <v>66</v>
      </c>
      <c r="G26" s="12">
        <f>SUM(G18:G25)</f>
        <v>0</v>
      </c>
      <c r="H26" s="12">
        <f>SUM(H18:H25)</f>
        <v>0</v>
      </c>
    </row>
    <row r="27" spans="1:8" s="1" customFormat="1" ht="15">
      <c r="A27" s="6" t="s">
        <v>45</v>
      </c>
      <c r="B27" s="7">
        <v>25</v>
      </c>
      <c r="C27" s="48" t="str">
        <f>_xlfn.IFNA(VLOOKUP("*"&amp;TRIM(SUBSTITUTE(A27,_xlfn.UNICHAR(_xlfn.UNICODE(LEFT(A27,1))),""))&amp;"*",Sheet1!$A$1:$C$31,2,FALSE),"无此科目")</f>
        <v>无此科目</v>
      </c>
      <c r="D27" s="36" t="str">
        <f>_xlfn.IFNA(VLOOKUP("*"&amp;TRIM(SUBSTITUTE(A27,_xlfn.UNICHAR(_xlfn.UNICODE(LEFT(A27,1))),""))&amp;"*",Sheet1!$A$1:$C$31,3,FALSE),"无此科目")</f>
        <v>无此科目</v>
      </c>
      <c r="E27" s="10" t="s">
        <v>46</v>
      </c>
      <c r="F27" s="11">
        <v>67</v>
      </c>
      <c r="G27" s="12">
        <f>SUM(G16,G26)</f>
        <v>0</v>
      </c>
      <c r="H27" s="12">
        <f>SUM(H16,H26)</f>
        <v>276801.95</v>
      </c>
    </row>
    <row r="28" spans="1:8" s="1" customFormat="1" ht="15">
      <c r="A28" s="6" t="s">
        <v>47</v>
      </c>
      <c r="B28" s="7">
        <v>26</v>
      </c>
      <c r="C28" s="48">
        <f>IF(VLOOKUP("*"&amp;"固定资产"&amp;"*",Sheet1!$A$1:$C$31,2,FALSE)=0,_xlfn.IFNA(VLOOKUP("*"&amp;"固定资产净值"&amp;"*",Sheet1!$A$1:$C$31,2,FALSE),"无此科目"),VLOOKUP("*"&amp;"固定资产"&amp;"*",Sheet1!$A$1:$C$31,2,FALSE))</f>
        <v>0</v>
      </c>
      <c r="D28" s="36">
        <f>IF(VLOOKUP("*"&amp;"固定资产"&amp;"*",Sheet1!$A$1:$C$31,3,FALSE)=0,_xlfn.IFNA(VLOOKUP("*"&amp;"固定资产净值"&amp;"*",Sheet1!$A$1:$C$31,3,FALSE),"无此科目"),VLOOKUP("*"&amp;"固定资产"&amp;"*",Sheet1!$A$1:$C$31,3,FALSE))</f>
        <v>0</v>
      </c>
      <c r="E28" s="6"/>
      <c r="F28" s="7">
        <v>68</v>
      </c>
      <c r="G28" s="9"/>
      <c r="H28" s="9"/>
    </row>
    <row r="29" spans="1:8" s="1" customFormat="1" ht="15">
      <c r="A29" s="6" t="s">
        <v>48</v>
      </c>
      <c r="B29" s="7">
        <v>27</v>
      </c>
      <c r="C29" s="48">
        <f>_xlfn.IFNA(VLOOKUP("*"&amp;TRIM(SUBSTITUTE(A29,_xlfn.UNICHAR(_xlfn.UNICODE(LEFT(A29,1))),""))&amp;"*",Sheet1!$A$1:$C$31,2,FALSE),"无此科目")</f>
        <v>0</v>
      </c>
      <c r="D29" s="36">
        <f>_xlfn.IFNA(VLOOKUP("*"&amp;TRIM(SUBSTITUTE(A29,_xlfn.UNICHAR(_xlfn.UNICODE(LEFT(A29,1))),""))&amp;"*",Sheet1!$A$1:$C$31,3,FALSE),"无此科目")</f>
        <v>0</v>
      </c>
      <c r="E29" s="6"/>
      <c r="F29" s="7">
        <v>69</v>
      </c>
      <c r="G29" s="9"/>
      <c r="H29" s="9"/>
    </row>
    <row r="30" spans="1:8" s="1" customFormat="1" ht="15">
      <c r="A30" s="6" t="s">
        <v>49</v>
      </c>
      <c r="B30" s="7">
        <v>28</v>
      </c>
      <c r="C30" s="48">
        <f>_xlfn.IFNA(VLOOKUP("*"&amp;TRIM(SUBSTITUTE(A30,_xlfn.UNICHAR(_xlfn.UNICODE(LEFT(A30,1))),""))&amp;"*",Sheet1!$A$1:$C$31,2,FALSE),"无此科目")</f>
        <v>0</v>
      </c>
      <c r="D30" s="36">
        <f>_xlfn.IFNA(VLOOKUP("*"&amp;TRIM(SUBSTITUTE(A30,_xlfn.UNICHAR(_xlfn.UNICODE(LEFT(A30,1))),""))&amp;"*",Sheet1!$A$1:$C$31,3,FALSE),"无此科目")</f>
        <v>0</v>
      </c>
      <c r="E30" s="6"/>
      <c r="F30" s="7">
        <v>70</v>
      </c>
      <c r="G30" s="9"/>
      <c r="H30" s="9"/>
    </row>
    <row r="31" spans="1:8" s="1" customFormat="1" ht="15">
      <c r="A31" s="6" t="s">
        <v>50</v>
      </c>
      <c r="B31" s="7">
        <v>29</v>
      </c>
      <c r="C31" s="48">
        <f>_xlfn.IFNA(VLOOKUP("*"&amp;TRIM(SUBSTITUTE(A31,_xlfn.UNICHAR(_xlfn.UNICODE(LEFT(A31,1))),""))&amp;"*",Sheet1!$A$1:$C$31,2,FALSE),"无此科目")</f>
        <v>0</v>
      </c>
      <c r="D31" s="36">
        <f>_xlfn.IFNA(VLOOKUP("*"&amp;TRIM(SUBSTITUTE(A31,_xlfn.UNICHAR(_xlfn.UNICODE(LEFT(A31,1))),""))&amp;"*",Sheet1!$A$1:$C$31,3,FALSE),"无此科目")</f>
        <v>0</v>
      </c>
      <c r="E31" s="6"/>
      <c r="F31" s="7">
        <v>71</v>
      </c>
      <c r="G31" s="9"/>
      <c r="H31" s="45"/>
    </row>
    <row r="32" spans="1:8" s="1" customFormat="1" ht="15">
      <c r="A32" s="6" t="s">
        <v>51</v>
      </c>
      <c r="B32" s="7">
        <v>30</v>
      </c>
      <c r="C32" s="48" t="str">
        <f>_xlfn.IFNA(VLOOKUP("*"&amp;TRIM(SUBSTITUTE(A32,_xlfn.UNICHAR(_xlfn.UNICODE(LEFT(A32,1))),""))&amp;"*",Sheet1!$A$1:$C$31,2,FALSE),"无此科目")</f>
        <v>无此科目</v>
      </c>
      <c r="D32" s="36" t="str">
        <f>_xlfn.IFNA(VLOOKUP("*"&amp;TRIM(SUBSTITUTE(A32,_xlfn.UNICHAR(_xlfn.UNICODE(LEFT(A32,1))),""))&amp;"*",Sheet1!$A$1:$C$31,3,FALSE),"无此科目")</f>
        <v>无此科目</v>
      </c>
      <c r="E32" s="3" t="s">
        <v>52</v>
      </c>
      <c r="F32" s="4">
        <v>72</v>
      </c>
      <c r="G32" s="28"/>
      <c r="H32" s="46"/>
    </row>
    <row r="33" spans="1:8" s="1" customFormat="1" ht="15">
      <c r="A33" s="6" t="s">
        <v>53</v>
      </c>
      <c r="B33" s="7">
        <v>31</v>
      </c>
      <c r="C33" s="48" t="str">
        <f>_xlfn.IFNA(VLOOKUP("*"&amp;TRIM(SUBSTITUTE(A33,_xlfn.UNICHAR(_xlfn.UNICODE(LEFT(A33,1))),""))&amp;"*",Sheet1!$A$1:$C$31,2,FALSE),"无此科目")</f>
        <v>无此科目</v>
      </c>
      <c r="D33" s="36" t="str">
        <f>_xlfn.IFNA(VLOOKUP("*"&amp;TRIM(SUBSTITUTE(A33,_xlfn.UNICHAR(_xlfn.UNICODE(LEFT(A33,1))),""))&amp;"*",Sheet1!$A$1:$C$31,3,FALSE),"无此科目")</f>
        <v>无此科目</v>
      </c>
      <c r="E33" s="6" t="s">
        <v>54</v>
      </c>
      <c r="F33" s="7">
        <v>73</v>
      </c>
      <c r="G33" s="47">
        <f>_xlfn.IFNA(VLOOKUP("*"&amp;"实收资本"&amp;"*",Sheet1!$E$1:$H$31,3,FALSE),"无此科目")</f>
        <v>0</v>
      </c>
      <c r="H33" s="46">
        <f>_xlfn.IFNA(VLOOKUP("*"&amp;"实收资本"&amp;"*",Sheet1!$E$1:$H$31,4,FALSE),"无此科目")</f>
        <v>1441392817.3</v>
      </c>
    </row>
    <row r="34" spans="1:8" s="1" customFormat="1" ht="15">
      <c r="A34" s="6" t="s">
        <v>55</v>
      </c>
      <c r="B34" s="7">
        <v>32</v>
      </c>
      <c r="C34" s="48">
        <f>_xlfn.IFNA(VLOOKUP("*"&amp;TRIM(SUBSTITUTE(A34,_xlfn.UNICHAR(_xlfn.UNICODE(LEFT(A34,1))),""))&amp;"*",Sheet1!$A$1:$C$31,2,FALSE),"无此科目")</f>
        <v>0</v>
      </c>
      <c r="D34" s="36">
        <f>_xlfn.IFNA(VLOOKUP("*"&amp;TRIM(SUBSTITUTE(A34,_xlfn.UNICHAR(_xlfn.UNICODE(LEFT(A34,1))),""))&amp;"*",Sheet1!$A$1:$C$31,3,FALSE),"无此科目")</f>
        <v>0</v>
      </c>
      <c r="E34" s="6" t="s">
        <v>56</v>
      </c>
      <c r="F34" s="7">
        <v>74</v>
      </c>
      <c r="G34" s="47">
        <f>_xlfn.IFNA(VLOOKUP("*"&amp;TRIM(SUBSTITUTE(E27,_xlfn.UNICHAR(_xlfn.UNICODE(LEFT(E27,1))),""))&amp;"*",Sheet1!$E$1:$H$31,3,FALSE),"无此科目")</f>
        <v>0</v>
      </c>
      <c r="H34" s="45">
        <f>_xlfn.IFNA(VLOOKUP("*"&amp;"资本公积"&amp;"*",Sheet1!$E$1:$H$31,4,FALSE),"无此科目")</f>
        <v>0</v>
      </c>
    </row>
    <row r="35" spans="1:8" s="1" customFormat="1" ht="15">
      <c r="A35" s="6" t="s">
        <v>57</v>
      </c>
      <c r="B35" s="7">
        <v>33</v>
      </c>
      <c r="C35" s="48" t="str">
        <f>_xlfn.IFNA(VLOOKUP("*"&amp;TRIM(SUBSTITUTE(A35,_xlfn.UNICHAR(_xlfn.UNICODE(LEFT(A35,1))),""))&amp;"*",Sheet1!$A$1:$C$31,2,FALSE),"无此科目")</f>
        <v>无此科目</v>
      </c>
      <c r="D35" s="36" t="str">
        <f>_xlfn.IFNA(VLOOKUP("*"&amp;TRIM(SUBSTITUTE(A35,_xlfn.UNICHAR(_xlfn.UNICODE(LEFT(A35,1))),""))&amp;"*",Sheet1!$A$1:$C$31,3,FALSE),"无此科目")</f>
        <v>无此科目</v>
      </c>
      <c r="E35" s="6" t="s">
        <v>58</v>
      </c>
      <c r="F35" s="7">
        <v>75</v>
      </c>
      <c r="G35" s="47"/>
      <c r="H35" s="45"/>
    </row>
    <row r="36" spans="1:8" s="1" customFormat="1" ht="15">
      <c r="A36" s="6" t="s">
        <v>59</v>
      </c>
      <c r="B36" s="7">
        <v>34</v>
      </c>
      <c r="C36" s="48" t="str">
        <f>_xlfn.IFNA(VLOOKUP("*"&amp;TRIM(SUBSTITUTE(A36,_xlfn.UNICHAR(_xlfn.UNICODE(LEFT(A36,1))),""))&amp;"*",Sheet1!$A$1:$C$31,2,FALSE),"无此科目")</f>
        <v>无此科目</v>
      </c>
      <c r="D36" s="36" t="str">
        <f>_xlfn.IFNA(VLOOKUP("*"&amp;TRIM(SUBSTITUTE(A36,_xlfn.UNICHAR(_xlfn.UNICODE(LEFT(A36,1))),""))&amp;"*",Sheet1!$A$1:$C$31,3,FALSE),"无此科目")</f>
        <v>无此科目</v>
      </c>
      <c r="E36" s="6" t="s">
        <v>60</v>
      </c>
      <c r="F36" s="7">
        <v>76</v>
      </c>
      <c r="G36" s="47">
        <f>_xlfn.IFNA(VLOOKUP("*"&amp; "盈余公积"&amp;"*",Sheet1!$E$1:$H$31,3,FALSE),"无此科目")</f>
        <v>0</v>
      </c>
      <c r="H36" s="8">
        <f>_xlfn.IFNA(VLOOKUP("*"&amp;"盈余公积"&amp;"*",Sheet1!$E$1:$H$31,4,FALSE),"无此科目")</f>
        <v>0</v>
      </c>
    </row>
    <row r="37" spans="1:8" s="1" customFormat="1" ht="15">
      <c r="A37" s="6" t="s">
        <v>61</v>
      </c>
      <c r="B37" s="7">
        <v>35</v>
      </c>
      <c r="C37" s="48" t="str">
        <f>_xlfn.IFNA(VLOOKUP("*"&amp;TRIM(SUBSTITUTE(A37,_xlfn.UNICHAR(_xlfn.UNICODE(LEFT(A37,1))),""))&amp;"*",Sheet1!$A$1:$C$31,2,FALSE),"无此科目")</f>
        <v>无此科目</v>
      </c>
      <c r="D37" s="36" t="str">
        <f>_xlfn.IFNA(VLOOKUP("*"&amp;TRIM(SUBSTITUTE(A37,_xlfn.UNICHAR(_xlfn.UNICODE(LEFT(A37,1))),""))&amp;"*",Sheet1!$A$1:$C$31,3,FALSE),"无此科目")</f>
        <v>无此科目</v>
      </c>
      <c r="E37" s="6" t="s">
        <v>62</v>
      </c>
      <c r="F37" s="7">
        <v>77</v>
      </c>
      <c r="G37" s="47">
        <f>_xlfn.IFNA(VLOOKUP("*"&amp;"未分配利润"&amp;"*",Sheet1!$E$1:$H$31,3,FALSE),"无此科目")</f>
        <v>0</v>
      </c>
      <c r="H37" s="8">
        <f>_xlfn.IFNA(VLOOKUP("*"&amp;"未分配利润"&amp;"*",Sheet1!$E$1:$H$31,4,FALSE),"无此科目")</f>
        <v>-5299756.78</v>
      </c>
    </row>
    <row r="38" spans="1:8" s="1" customFormat="1" ht="15">
      <c r="A38" s="6" t="s">
        <v>63</v>
      </c>
      <c r="B38" s="7">
        <v>36</v>
      </c>
      <c r="C38" s="48">
        <f>_xlfn.IFNA(VLOOKUP("*"&amp;TRIM(SUBSTITUTE(A38,_xlfn.UNICHAR(_xlfn.UNICODE(LEFT(A38,1))),""))&amp;"*",Sheet1!$A$1:$C$31,2,FALSE),"无此科目")</f>
        <v>0</v>
      </c>
      <c r="D38" s="36">
        <f>_xlfn.IFNA(VLOOKUP("*"&amp;TRIM(SUBSTITUTE(A38,_xlfn.UNICHAR(_xlfn.UNICODE(LEFT(A38,1))),""))&amp;"*",Sheet1!$A$1:$C$31,3,FALSE),"无此科目")</f>
        <v>0</v>
      </c>
      <c r="E38" s="6" t="s">
        <v>64</v>
      </c>
      <c r="F38" s="7">
        <v>78</v>
      </c>
      <c r="G38" s="28"/>
      <c r="H38" s="8"/>
    </row>
    <row r="39" spans="1:8" s="1" customFormat="1" ht="15">
      <c r="A39" s="6" t="s">
        <v>65</v>
      </c>
      <c r="B39" s="7">
        <v>37</v>
      </c>
      <c r="C39" s="48" t="str">
        <f>_xlfn.IFNA(VLOOKUP("*"&amp;TRIM(SUBSTITUTE(A39,_xlfn.UNICHAR(_xlfn.UNICODE(LEFT(A39,1))),""))&amp;"*",Sheet1!$A$1:$C$31,2,FALSE),"无此科目")</f>
        <v>无此科目</v>
      </c>
      <c r="D39" s="36" t="str">
        <f>_xlfn.IFNA(VLOOKUP("*"&amp;TRIM(SUBSTITUTE(A39,_xlfn.UNICHAR(_xlfn.UNICODE(LEFT(A39,1))),""))&amp;"*",Sheet1!$A$1:$C$31,3,FALSE),"无此科目")</f>
        <v>无此科目</v>
      </c>
      <c r="E39" s="6" t="s">
        <v>66</v>
      </c>
      <c r="F39" s="7">
        <v>79</v>
      </c>
      <c r="G39" s="9"/>
      <c r="H39" s="9"/>
    </row>
    <row r="40" spans="1:8" s="1" customFormat="1" ht="15">
      <c r="A40" s="6" t="s">
        <v>67</v>
      </c>
      <c r="B40" s="7">
        <v>38</v>
      </c>
      <c r="C40" s="48">
        <f>_xlfn.IFNA(VLOOKUP("*"&amp;"其他长期"&amp;"*",Sheet1!$A$1:$C$31,2,FALSE),"无此科目")</f>
        <v>0</v>
      </c>
      <c r="D40" s="36">
        <f>_xlfn.IFNA(VLOOKUP("*"&amp;"其他长期"&amp;"*",Sheet1!$A$1:$C$31,3,FALSE),"无此科目")</f>
        <v>0</v>
      </c>
      <c r="E40" s="10" t="s">
        <v>68</v>
      </c>
      <c r="F40" s="11">
        <v>80</v>
      </c>
      <c r="G40" s="12"/>
      <c r="H40" s="12"/>
    </row>
    <row r="41" spans="1:8" s="1" customFormat="1" ht="15">
      <c r="A41" s="6" t="s">
        <v>69</v>
      </c>
      <c r="B41" s="7">
        <v>39</v>
      </c>
      <c r="C41" s="48"/>
      <c r="D41" s="36"/>
      <c r="E41" s="6" t="s">
        <v>70</v>
      </c>
      <c r="F41" s="7">
        <v>81</v>
      </c>
      <c r="G41" s="9" t="str">
        <f>_xlfn.IFNA(VLOOKUP("*"&amp;"少数股东权益"&amp;"*",Sheet1!$E$1:$H$31,3,FALSE),"无此科目")</f>
        <v>无此科目</v>
      </c>
      <c r="H41" s="9" t="str">
        <f>_xlfn.IFNA(VLOOKUP("*"&amp;"少数股东权益"&amp;"*",Sheet1!$E$1:$H$31,4,FALSE),"无此科目")</f>
        <v>无此科目</v>
      </c>
    </row>
    <row r="42" spans="1:8" s="1" customFormat="1" ht="15">
      <c r="A42" s="10" t="s">
        <v>71</v>
      </c>
      <c r="B42" s="11">
        <v>40</v>
      </c>
      <c r="C42" s="12">
        <f>SUM(C23:C34,C36:C41)</f>
        <v>0</v>
      </c>
      <c r="D42" s="36">
        <f>SUM(D23:D33,D36:D41)</f>
        <v>1420485743.6700001</v>
      </c>
      <c r="E42" s="10" t="s">
        <v>72</v>
      </c>
      <c r="F42" s="11">
        <v>82</v>
      </c>
      <c r="G42" s="12">
        <f>SUM(G33:G34,G36:G37)</f>
        <v>0</v>
      </c>
      <c r="H42" s="12">
        <f>SUM(H33:H34,H36:H37)</f>
        <v>1436093060.52</v>
      </c>
    </row>
    <row r="43" spans="1:8" s="1" customFormat="1" ht="15">
      <c r="A43" s="10" t="s">
        <v>73</v>
      </c>
      <c r="B43" s="11">
        <v>41</v>
      </c>
      <c r="C43" s="12">
        <f>C16+C42</f>
        <v>0</v>
      </c>
      <c r="D43" s="36">
        <f>D16+D42</f>
        <v>1436369862.47</v>
      </c>
      <c r="E43" s="10" t="s">
        <v>74</v>
      </c>
      <c r="F43" s="11">
        <v>83</v>
      </c>
      <c r="G43" s="12">
        <f>SUM(G27,G42)</f>
        <v>0</v>
      </c>
      <c r="H43" s="12">
        <f>SUM(H27,H42)</f>
        <v>1436369862.47</v>
      </c>
    </row>
    <row r="44" spans="1:8" s="1" customFormat="1" ht="15">
      <c r="A44" s="6" t="s">
        <v>75</v>
      </c>
      <c r="B44" s="7">
        <v>42</v>
      </c>
      <c r="C44" s="9"/>
      <c r="D44" s="36"/>
      <c r="E44" s="6" t="s">
        <v>76</v>
      </c>
      <c r="F44" s="7">
        <v>84</v>
      </c>
      <c r="G44" s="9"/>
      <c r="H44" s="9"/>
    </row>
  </sheetData>
  <mergeCells count="1">
    <mergeCell ref="A1:H1"/>
  </mergeCells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2"/>
  <sheetViews>
    <sheetView zoomScale="125" workbookViewId="0">
      <selection activeCell="D19" sqref="D19"/>
    </sheetView>
  </sheetViews>
  <sheetFormatPr baseColWidth="10" defaultColWidth="28" defaultRowHeight="14"/>
  <cols>
    <col min="2" max="2" width="5.6640625" bestFit="1" customWidth="1"/>
  </cols>
  <sheetData>
    <row r="1" spans="1:4">
      <c r="A1" s="42" t="s">
        <v>230</v>
      </c>
      <c r="B1" s="43"/>
      <c r="C1" s="43"/>
      <c r="D1" s="44"/>
    </row>
    <row r="2" spans="1:4" ht="15">
      <c r="A2" s="13" t="s">
        <v>77</v>
      </c>
      <c r="B2" s="13" t="s">
        <v>1</v>
      </c>
      <c r="C2" s="13" t="s">
        <v>78</v>
      </c>
      <c r="D2" s="13" t="s">
        <v>79</v>
      </c>
    </row>
    <row r="3" spans="1:4" ht="15">
      <c r="A3" s="14" t="s">
        <v>80</v>
      </c>
      <c r="B3" s="15">
        <v>1</v>
      </c>
      <c r="C3" s="16"/>
      <c r="D3" s="16"/>
    </row>
    <row r="4" spans="1:4" ht="15">
      <c r="A4" s="17" t="s">
        <v>81</v>
      </c>
      <c r="B4" s="18">
        <v>2</v>
      </c>
      <c r="C4" s="19"/>
      <c r="D4" s="19">
        <f>_xlfn.IFNA(VLOOKUP("*" &amp; "营业收入" &amp; "*",Sheet2!$A$2:$B$27,2,FALSE),"无此科目")</f>
        <v>0</v>
      </c>
    </row>
    <row r="5" spans="1:4">
      <c r="A5" s="17"/>
      <c r="B5" s="18">
        <v>3</v>
      </c>
      <c r="C5" s="20"/>
      <c r="D5" s="36">
        <f>_xlfn.IFNA(VLOOKUP("*" &amp; "营业收入" &amp; "*",Sheet2!$A$2:$B$27,2,FALSE),"无此科目")</f>
        <v>0</v>
      </c>
    </row>
    <row r="6" spans="1:4" ht="15">
      <c r="A6" s="14" t="s">
        <v>82</v>
      </c>
      <c r="B6" s="15">
        <v>4</v>
      </c>
      <c r="C6" s="16"/>
      <c r="D6" s="36"/>
    </row>
    <row r="7" spans="1:4" ht="15">
      <c r="A7" s="17" t="s">
        <v>83</v>
      </c>
      <c r="B7" s="18">
        <v>5</v>
      </c>
      <c r="C7" s="19"/>
      <c r="D7" s="36">
        <f>_xlfn.IFNA(VLOOKUP("*" &amp; "营业成本" &amp; "*",Sheet2!$A$2:$B$27,2,FALSE),"无此科目")</f>
        <v>1658847.36</v>
      </c>
    </row>
    <row r="8" spans="1:4" ht="15">
      <c r="A8" s="17" t="s">
        <v>84</v>
      </c>
      <c r="B8" s="18">
        <v>6</v>
      </c>
      <c r="C8" s="19"/>
      <c r="D8" s="36">
        <f>_xlfn.IFNA(VLOOKUP("*" &amp; "营业税金" &amp; "*",Sheet2!$A$2:$B$27,2,FALSE),"无此科目")</f>
        <v>758793.5</v>
      </c>
    </row>
    <row r="9" spans="1:4" ht="15">
      <c r="A9" s="17" t="s">
        <v>85</v>
      </c>
      <c r="B9" s="18">
        <v>7</v>
      </c>
      <c r="C9" s="19"/>
      <c r="D9" s="36">
        <f>_xlfn.IFNA(VLOOKUP("*" &amp; "销售费用" &amp; "*",Sheet2!$A$2:$B$27,2,FALSE),_xlfn.IFNA(VLOOKUP("*" &amp; "营业费用" &amp; "*",Sheet2!$A$2:$B$27,2,FALSE),"无此科目"))</f>
        <v>0</v>
      </c>
    </row>
    <row r="10" spans="1:4" ht="15">
      <c r="A10" s="17" t="s">
        <v>86</v>
      </c>
      <c r="B10" s="18">
        <v>8</v>
      </c>
      <c r="C10" s="19"/>
      <c r="D10" s="36">
        <f>_xlfn.IFNA(VLOOKUP("*" &amp; "管理费用" &amp; "*",Sheet2!$A$2:$B$27,2,FALSE),"无此科目")</f>
        <v>346810.07</v>
      </c>
    </row>
    <row r="11" spans="1:4" ht="15">
      <c r="A11" s="17" t="s">
        <v>87</v>
      </c>
      <c r="B11" s="18">
        <v>9</v>
      </c>
      <c r="C11" s="19"/>
      <c r="D11" s="36">
        <f>_xlfn.IFNA(VLOOKUP("*" &amp; "财务费用" &amp; "*",Sheet2!$A$2:$B$27,2,FALSE),"无此科目")</f>
        <v>2535305.85</v>
      </c>
    </row>
    <row r="12" spans="1:4" ht="15">
      <c r="A12" s="17" t="s">
        <v>88</v>
      </c>
      <c r="B12" s="18">
        <v>10</v>
      </c>
      <c r="C12" s="19"/>
      <c r="D12" s="36" t="str">
        <f>_xlfn.IFNA(VLOOKUP("*" &amp; "资产减值" &amp; "*",Sheet2!$A$2:$B$27,2,FALSE),"无此科目")</f>
        <v>无此科目</v>
      </c>
    </row>
    <row r="13" spans="1:4" ht="30">
      <c r="A13" s="17" t="s">
        <v>89</v>
      </c>
      <c r="B13" s="18">
        <v>11</v>
      </c>
      <c r="C13" s="20"/>
      <c r="D13" s="36">
        <f>_xlfn.IFNA(VLOOKUP("*" &amp; "公允价值" &amp; "*",Sheet2!$A$2:$B$27,2,FALSE),"无此科目")</f>
        <v>0</v>
      </c>
    </row>
    <row r="14" spans="1:4" ht="30">
      <c r="A14" s="17" t="s">
        <v>90</v>
      </c>
      <c r="B14" s="18">
        <v>12</v>
      </c>
      <c r="C14" s="19"/>
      <c r="D14" s="36">
        <f>_xlfn.IFNA(VLOOKUP("*" &amp; "投资收益" &amp; "*",Sheet2!$A$2:$B$27,2,FALSE),"无此科目")</f>
        <v>0</v>
      </c>
    </row>
    <row r="15" spans="1:4" ht="30">
      <c r="A15" s="17" t="s">
        <v>91</v>
      </c>
      <c r="B15" s="18">
        <v>13</v>
      </c>
      <c r="C15" s="20"/>
      <c r="D15" s="36">
        <f>_xlfn.IFNA(VLOOKUP("*" &amp; "联营" &amp; "*",Sheet2!$A$2:$B$27,2,FALSE),"无此科目")</f>
        <v>0</v>
      </c>
    </row>
    <row r="16" spans="1:4" ht="30">
      <c r="A16" s="17" t="s">
        <v>92</v>
      </c>
      <c r="B16" s="18">
        <v>14</v>
      </c>
      <c r="C16" s="20"/>
      <c r="D16" s="36" t="str">
        <f>_xlfn.IFNA(VLOOKUP("*" &amp; "汇兑" &amp; "*",Sheet2!$A$2:$B$27,2,FALSE),"无此科目")</f>
        <v>无此科目</v>
      </c>
    </row>
    <row r="17" spans="1:4">
      <c r="A17" s="17"/>
      <c r="B17" s="18">
        <v>15</v>
      </c>
      <c r="C17" s="20"/>
      <c r="D17" s="20"/>
    </row>
    <row r="18" spans="1:4" ht="30">
      <c r="A18" s="21" t="s">
        <v>93</v>
      </c>
      <c r="B18" s="22">
        <v>16</v>
      </c>
      <c r="C18" s="23"/>
      <c r="D18" s="23">
        <f>_xlfn.IFNA(VLOOKUP("*" &amp; "营业利润" &amp; "*",Sheet2!$A$2:$B$27,2,FALSE),"无此科目")</f>
        <v>-5299756.78</v>
      </c>
    </row>
    <row r="19" spans="1:4" ht="15">
      <c r="A19" s="17" t="s">
        <v>94</v>
      </c>
      <c r="B19" s="18">
        <v>17</v>
      </c>
      <c r="C19" s="19"/>
      <c r="D19" s="19">
        <f>_xlfn.IFNA(VLOOKUP("*" &amp; "营业外收入" &amp; "*",Sheet2!$A$2:$B$27,2,FALSE),"无此科目")</f>
        <v>0</v>
      </c>
    </row>
    <row r="20" spans="1:4" ht="15">
      <c r="A20" s="17" t="s">
        <v>95</v>
      </c>
      <c r="B20" s="18">
        <v>18</v>
      </c>
      <c r="C20" s="19"/>
      <c r="D20" s="19">
        <f>_xlfn.IFNA(VLOOKUP("*" &amp; "营业外支出" &amp; "*",Sheet2!$A$2:$B$27,2,FALSE),"无此科目")</f>
        <v>0</v>
      </c>
    </row>
    <row r="21" spans="1:4" ht="30">
      <c r="A21" s="17" t="s">
        <v>96</v>
      </c>
      <c r="B21" s="18">
        <v>19</v>
      </c>
      <c r="C21" s="20"/>
      <c r="D21" s="20">
        <f>_xlfn.IFNA(VLOOKUP("*" &amp; "非流动资产处置损失" &amp; "*",Sheet2!$A$2:$B$27,2,FALSE),"无此科目")</f>
        <v>0</v>
      </c>
    </row>
    <row r="22" spans="1:4">
      <c r="A22" s="17"/>
      <c r="B22" s="18">
        <v>20</v>
      </c>
      <c r="C22" s="20"/>
      <c r="D22" s="20"/>
    </row>
    <row r="23" spans="1:4" ht="30">
      <c r="A23" s="21" t="s">
        <v>97</v>
      </c>
      <c r="B23" s="22">
        <v>21</v>
      </c>
      <c r="C23" s="23"/>
      <c r="D23" s="23">
        <f>_xlfn.IFNA(VLOOKUP("*" &amp; "利润总额" &amp; "*",Sheet2!$A$2:$B$27,2,FALSE),"无此科目")</f>
        <v>-5299756.78</v>
      </c>
    </row>
    <row r="24" spans="1:4" ht="15">
      <c r="A24" s="17" t="s">
        <v>98</v>
      </c>
      <c r="B24" s="18">
        <v>22</v>
      </c>
      <c r="C24" s="19"/>
      <c r="D24" s="19">
        <f>_xlfn.IFNA(VLOOKUP("*" &amp; "所得税" &amp; "*",Sheet2!$A$2:$B$27,2,FALSE),"无此科目")</f>
        <v>0</v>
      </c>
    </row>
    <row r="25" spans="1:4">
      <c r="A25" s="17"/>
      <c r="B25" s="18">
        <v>23</v>
      </c>
      <c r="C25" s="20"/>
      <c r="D25" s="20"/>
    </row>
    <row r="26" spans="1:4" ht="30">
      <c r="A26" s="21" t="s">
        <v>99</v>
      </c>
      <c r="B26" s="22">
        <v>24</v>
      </c>
      <c r="C26" s="23"/>
      <c r="D26" s="23">
        <f>_xlfn.IFNA(VLOOKUP("*" &amp; "净利润" &amp; "*",Sheet2!$A$2:$B$27,2,FALSE),"无此科目")</f>
        <v>-5299756.78</v>
      </c>
    </row>
    <row r="27" spans="1:4" ht="30">
      <c r="A27" s="17" t="s">
        <v>100</v>
      </c>
      <c r="B27" s="18">
        <v>25</v>
      </c>
      <c r="C27" s="20"/>
      <c r="D27" s="20" t="str">
        <f>_xlfn.IFNA(VLOOKUP("*" &amp; "归属于母公司" &amp; "*",Sheet2!$A$2:$B$27,2,FALSE),"无此科目")</f>
        <v>无此科目</v>
      </c>
    </row>
    <row r="28" spans="1:4" ht="15">
      <c r="A28" s="17" t="s">
        <v>101</v>
      </c>
      <c r="B28" s="18">
        <v>26</v>
      </c>
      <c r="C28" s="20"/>
      <c r="D28" s="20" t="str">
        <f>_xlfn.IFNA(VLOOKUP("*" &amp; "少数股东损益" &amp; "*",Sheet2!$A$2:$B$27,2,FALSE),"无此科目")</f>
        <v>无此科目</v>
      </c>
    </row>
    <row r="29" spans="1:4">
      <c r="A29" s="17"/>
      <c r="B29" s="18">
        <v>27</v>
      </c>
      <c r="C29" s="20"/>
      <c r="D29" s="20"/>
    </row>
    <row r="30" spans="1:4" ht="15">
      <c r="A30" s="17" t="s">
        <v>102</v>
      </c>
      <c r="B30" s="18">
        <v>28</v>
      </c>
      <c r="C30" s="20"/>
      <c r="D30" s="20">
        <f>_xlfn.IFNA(VLOOKUP("*" &amp; "每股收益" &amp; "*",Sheet2!$A$2:$B$27,2,FALSE),"无此科目")</f>
        <v>0</v>
      </c>
    </row>
    <row r="31" spans="1:4" ht="15">
      <c r="A31" s="17" t="s">
        <v>103</v>
      </c>
      <c r="B31" s="18">
        <v>29</v>
      </c>
      <c r="C31" s="20"/>
      <c r="D31" s="20">
        <f>_xlfn.IFNA(VLOOKUP("*" &amp; "基本每股收益" &amp; "*",Sheet2!$A$2:$B$27,2,FALSE),"无此科目")</f>
        <v>0</v>
      </c>
    </row>
    <row r="32" spans="1:4" ht="15">
      <c r="A32" s="17" t="s">
        <v>104</v>
      </c>
      <c r="B32" s="18">
        <v>30</v>
      </c>
      <c r="C32" s="20"/>
      <c r="D32" s="20">
        <f>_xlfn.IFNA(VLOOKUP("*" &amp; "稀释每股收益" &amp; "*",Sheet2!$A$2:$B$27,2,FALSE),"无此科目")</f>
        <v>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59"/>
  <sheetViews>
    <sheetView zoomScale="158" workbookViewId="0">
      <selection activeCell="C13" sqref="C13"/>
    </sheetView>
  </sheetViews>
  <sheetFormatPr baseColWidth="10" defaultColWidth="30.5" defaultRowHeight="14"/>
  <cols>
    <col min="2" max="2" width="5.6640625" bestFit="1" customWidth="1"/>
  </cols>
  <sheetData>
    <row r="1" spans="1:3">
      <c r="A1" s="42" t="s">
        <v>232</v>
      </c>
      <c r="B1" s="43"/>
      <c r="C1" s="44"/>
    </row>
    <row r="2" spans="1:3" ht="15">
      <c r="A2" s="33" t="s">
        <v>105</v>
      </c>
      <c r="B2" s="33" t="s">
        <v>1</v>
      </c>
      <c r="C2" s="33" t="s">
        <v>171</v>
      </c>
    </row>
    <row r="3" spans="1:3" ht="15">
      <c r="A3" s="34" t="s">
        <v>172</v>
      </c>
      <c r="B3" s="35">
        <v>1</v>
      </c>
      <c r="C3" s="36"/>
    </row>
    <row r="4" spans="1:3" ht="15">
      <c r="A4" s="34" t="s">
        <v>173</v>
      </c>
      <c r="B4" s="35">
        <v>2</v>
      </c>
      <c r="C4" s="37"/>
    </row>
    <row r="5" spans="1:3" ht="15">
      <c r="A5" s="34" t="s">
        <v>174</v>
      </c>
      <c r="B5" s="35">
        <v>3</v>
      </c>
      <c r="C5" s="36"/>
    </row>
    <row r="6" spans="1:3" ht="15">
      <c r="A6" s="38" t="s">
        <v>175</v>
      </c>
      <c r="B6" s="39">
        <v>4</v>
      </c>
      <c r="C6" s="40"/>
    </row>
    <row r="7" spans="1:3" ht="15">
      <c r="A7" s="34" t="s">
        <v>176</v>
      </c>
      <c r="B7" s="35">
        <v>5</v>
      </c>
      <c r="C7" s="36"/>
    </row>
    <row r="8" spans="1:3" ht="15">
      <c r="A8" s="34" t="s">
        <v>177</v>
      </c>
      <c r="B8" s="35">
        <v>6</v>
      </c>
      <c r="C8" s="36"/>
    </row>
    <row r="9" spans="1:3" ht="15">
      <c r="A9" s="34" t="s">
        <v>178</v>
      </c>
      <c r="B9" s="35">
        <v>7</v>
      </c>
      <c r="C9" s="36"/>
    </row>
    <row r="10" spans="1:3" ht="15">
      <c r="A10" s="34" t="s">
        <v>179</v>
      </c>
      <c r="B10" s="35">
        <v>8</v>
      </c>
      <c r="C10" s="36"/>
    </row>
    <row r="11" spans="1:3" ht="15">
      <c r="A11" s="38" t="s">
        <v>180</v>
      </c>
      <c r="B11" s="39">
        <v>9</v>
      </c>
      <c r="C11" s="40"/>
    </row>
    <row r="12" spans="1:3" ht="15">
      <c r="A12" s="38" t="s">
        <v>181</v>
      </c>
      <c r="B12" s="39">
        <v>10</v>
      </c>
      <c r="C12" s="40"/>
    </row>
    <row r="13" spans="1:3" ht="15">
      <c r="A13" s="34" t="s">
        <v>182</v>
      </c>
      <c r="B13" s="35">
        <v>11</v>
      </c>
      <c r="C13" s="37"/>
    </row>
    <row r="14" spans="1:3" ht="15">
      <c r="A14" s="34" t="s">
        <v>183</v>
      </c>
      <c r="B14" s="35">
        <v>12</v>
      </c>
      <c r="C14" s="36"/>
    </row>
    <row r="15" spans="1:3" ht="30">
      <c r="A15" s="34" t="s">
        <v>184</v>
      </c>
      <c r="B15" s="35">
        <v>13</v>
      </c>
      <c r="C15" s="36"/>
    </row>
    <row r="16" spans="1:3" ht="15">
      <c r="A16" s="34" t="s">
        <v>185</v>
      </c>
      <c r="B16" s="35">
        <v>14</v>
      </c>
      <c r="C16" s="36"/>
    </row>
    <row r="17" spans="1:3" ht="15">
      <c r="A17" s="38" t="s">
        <v>186</v>
      </c>
      <c r="B17" s="39">
        <v>15</v>
      </c>
      <c r="C17" s="40"/>
    </row>
    <row r="18" spans="1:3" ht="30">
      <c r="A18" s="34" t="s">
        <v>187</v>
      </c>
      <c r="B18" s="35">
        <v>16</v>
      </c>
      <c r="C18" s="36"/>
    </row>
    <row r="19" spans="1:3" ht="15">
      <c r="A19" s="34" t="s">
        <v>188</v>
      </c>
      <c r="B19" s="35">
        <v>17</v>
      </c>
      <c r="C19" s="37"/>
    </row>
    <row r="20" spans="1:3" ht="15">
      <c r="A20" s="34" t="s">
        <v>189</v>
      </c>
      <c r="B20" s="35">
        <v>18</v>
      </c>
      <c r="C20" s="37"/>
    </row>
    <row r="21" spans="1:3" ht="15">
      <c r="A21" s="38" t="s">
        <v>190</v>
      </c>
      <c r="B21" s="39">
        <v>19</v>
      </c>
      <c r="C21" s="40"/>
    </row>
    <row r="22" spans="1:3" ht="15">
      <c r="A22" s="38" t="s">
        <v>191</v>
      </c>
      <c r="B22" s="39">
        <v>20</v>
      </c>
      <c r="C22" s="40"/>
    </row>
    <row r="23" spans="1:3" ht="15">
      <c r="A23" s="34" t="s">
        <v>192</v>
      </c>
      <c r="B23" s="35">
        <v>21</v>
      </c>
      <c r="C23" s="37"/>
    </row>
    <row r="24" spans="1:3" ht="15">
      <c r="A24" s="34" t="s">
        <v>193</v>
      </c>
      <c r="B24" s="35">
        <v>22</v>
      </c>
      <c r="C24" s="36"/>
    </row>
    <row r="25" spans="1:3" ht="15">
      <c r="A25" s="34" t="s">
        <v>194</v>
      </c>
      <c r="B25" s="35">
        <v>23</v>
      </c>
      <c r="C25" s="37"/>
    </row>
    <row r="26" spans="1:3" ht="15">
      <c r="A26" s="38" t="s">
        <v>195</v>
      </c>
      <c r="B26" s="39">
        <v>24</v>
      </c>
      <c r="C26" s="40"/>
    </row>
    <row r="27" spans="1:3" ht="15">
      <c r="A27" s="34" t="s">
        <v>196</v>
      </c>
      <c r="B27" s="35">
        <v>25</v>
      </c>
      <c r="C27" s="36"/>
    </row>
    <row r="28" spans="1:3" ht="30">
      <c r="A28" s="34" t="s">
        <v>197</v>
      </c>
      <c r="B28" s="35">
        <v>26</v>
      </c>
      <c r="C28" s="36"/>
    </row>
    <row r="29" spans="1:3" ht="15">
      <c r="A29" s="34" t="s">
        <v>198</v>
      </c>
      <c r="B29" s="35">
        <v>27</v>
      </c>
      <c r="C29" s="37"/>
    </row>
    <row r="30" spans="1:3" ht="15">
      <c r="A30" s="38" t="s">
        <v>199</v>
      </c>
      <c r="B30" s="39">
        <v>28</v>
      </c>
      <c r="C30" s="40"/>
    </row>
    <row r="31" spans="1:3" ht="15">
      <c r="A31" s="38" t="s">
        <v>200</v>
      </c>
      <c r="B31" s="39">
        <v>29</v>
      </c>
      <c r="C31" s="40"/>
    </row>
    <row r="32" spans="1:3" ht="15">
      <c r="A32" s="34" t="s">
        <v>201</v>
      </c>
      <c r="B32" s="35">
        <v>30</v>
      </c>
      <c r="C32" s="36"/>
    </row>
    <row r="33" spans="1:3" ht="15">
      <c r="A33" s="38" t="s">
        <v>202</v>
      </c>
      <c r="B33" s="39">
        <v>31</v>
      </c>
      <c r="C33" s="40"/>
    </row>
    <row r="34" spans="1:3" ht="15">
      <c r="A34" s="38" t="s">
        <v>203</v>
      </c>
      <c r="B34" s="39">
        <v>32</v>
      </c>
      <c r="C34" s="40"/>
    </row>
    <row r="35" spans="1:3" ht="15">
      <c r="A35" s="34" t="s">
        <v>204</v>
      </c>
      <c r="B35" s="35">
        <v>33</v>
      </c>
      <c r="C35" s="37"/>
    </row>
    <row r="36" spans="1:3" ht="15">
      <c r="A36" s="34" t="s">
        <v>205</v>
      </c>
      <c r="B36" s="35">
        <v>34</v>
      </c>
      <c r="C36" s="37"/>
    </row>
    <row r="37" spans="1:3" ht="15">
      <c r="A37" s="34" t="s">
        <v>206</v>
      </c>
      <c r="B37" s="35">
        <v>35</v>
      </c>
      <c r="C37" s="37"/>
    </row>
    <row r="38" spans="1:3" ht="15">
      <c r="A38" s="34" t="s">
        <v>207</v>
      </c>
      <c r="B38" s="35">
        <v>36</v>
      </c>
      <c r="C38" s="37"/>
    </row>
    <row r="39" spans="1:3" ht="15">
      <c r="A39" s="34" t="s">
        <v>208</v>
      </c>
      <c r="B39" s="35">
        <v>37</v>
      </c>
      <c r="C39" s="37"/>
    </row>
    <row r="40" spans="1:3" ht="15">
      <c r="A40" s="34" t="s">
        <v>209</v>
      </c>
      <c r="B40" s="35">
        <v>38</v>
      </c>
      <c r="C40" s="37"/>
    </row>
    <row r="41" spans="1:3" ht="30">
      <c r="A41" s="34" t="s">
        <v>210</v>
      </c>
      <c r="B41" s="35">
        <v>39</v>
      </c>
      <c r="C41" s="37"/>
    </row>
    <row r="42" spans="1:3" ht="15">
      <c r="A42" s="34" t="s">
        <v>211</v>
      </c>
      <c r="B42" s="35">
        <v>40</v>
      </c>
      <c r="C42" s="37"/>
    </row>
    <row r="43" spans="1:3" ht="15">
      <c r="A43" s="34" t="s">
        <v>212</v>
      </c>
      <c r="B43" s="35">
        <v>41</v>
      </c>
      <c r="C43" s="37"/>
    </row>
    <row r="44" spans="1:3" ht="15">
      <c r="A44" s="34" t="s">
        <v>213</v>
      </c>
      <c r="B44" s="35">
        <v>42</v>
      </c>
      <c r="C44" s="37"/>
    </row>
    <row r="45" spans="1:3" ht="15">
      <c r="A45" s="34" t="s">
        <v>214</v>
      </c>
      <c r="B45" s="35">
        <v>43</v>
      </c>
      <c r="C45" s="37"/>
    </row>
    <row r="46" spans="1:3" ht="15">
      <c r="A46" s="34" t="s">
        <v>215</v>
      </c>
      <c r="B46" s="35">
        <v>44</v>
      </c>
      <c r="C46" s="37"/>
    </row>
    <row r="47" spans="1:3" ht="15">
      <c r="A47" s="34" t="s">
        <v>216</v>
      </c>
      <c r="B47" s="35">
        <v>45</v>
      </c>
      <c r="C47" s="37"/>
    </row>
    <row r="48" spans="1:3" ht="15">
      <c r="A48" s="34" t="s">
        <v>217</v>
      </c>
      <c r="B48" s="35">
        <v>46</v>
      </c>
      <c r="C48" s="37"/>
    </row>
    <row r="49" spans="1:3" ht="15">
      <c r="A49" s="34" t="s">
        <v>218</v>
      </c>
      <c r="B49" s="35">
        <v>47</v>
      </c>
      <c r="C49" s="37"/>
    </row>
    <row r="50" spans="1:3" ht="15">
      <c r="A50" s="38" t="s">
        <v>219</v>
      </c>
      <c r="B50" s="39">
        <v>48</v>
      </c>
      <c r="C50" s="40"/>
    </row>
    <row r="51" spans="1:3" ht="15">
      <c r="A51" s="34" t="s">
        <v>220</v>
      </c>
      <c r="B51" s="35">
        <v>49</v>
      </c>
      <c r="C51" s="37"/>
    </row>
    <row r="52" spans="1:3" ht="15">
      <c r="A52" s="34" t="s">
        <v>221</v>
      </c>
      <c r="B52" s="35">
        <v>50</v>
      </c>
      <c r="C52" s="37"/>
    </row>
    <row r="53" spans="1:3" ht="15">
      <c r="A53" s="34" t="s">
        <v>222</v>
      </c>
      <c r="B53" s="35">
        <v>51</v>
      </c>
      <c r="C53" s="37"/>
    </row>
    <row r="54" spans="1:3" ht="15">
      <c r="A54" s="34" t="s">
        <v>223</v>
      </c>
      <c r="B54" s="35">
        <v>52</v>
      </c>
      <c r="C54" s="37"/>
    </row>
    <row r="55" spans="1:3" ht="15">
      <c r="A55" s="34" t="s">
        <v>224</v>
      </c>
      <c r="B55" s="35">
        <v>53</v>
      </c>
      <c r="C55" s="37"/>
    </row>
    <row r="56" spans="1:3" ht="15">
      <c r="A56" s="34" t="s">
        <v>225</v>
      </c>
      <c r="B56" s="35">
        <v>54</v>
      </c>
      <c r="C56" s="37"/>
    </row>
    <row r="57" spans="1:3" ht="15">
      <c r="A57" s="34" t="s">
        <v>226</v>
      </c>
      <c r="B57" s="35">
        <v>55</v>
      </c>
      <c r="C57" s="37"/>
    </row>
    <row r="58" spans="1:3" ht="15">
      <c r="A58" s="34" t="s">
        <v>227</v>
      </c>
      <c r="B58" s="35">
        <v>56</v>
      </c>
      <c r="C58" s="37"/>
    </row>
    <row r="59" spans="1:3" ht="15">
      <c r="A59" s="38" t="s">
        <v>228</v>
      </c>
      <c r="B59" s="39">
        <v>57</v>
      </c>
      <c r="C59" s="41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5"/>
  <sheetViews>
    <sheetView zoomScale="150" workbookViewId="0">
      <selection activeCell="B33" sqref="B33"/>
    </sheetView>
  </sheetViews>
  <sheetFormatPr baseColWidth="10" defaultColWidth="22.6640625" defaultRowHeight="14"/>
  <cols>
    <col min="2" max="2" width="5.6640625" bestFit="1" customWidth="1"/>
  </cols>
  <sheetData>
    <row r="1" spans="1:8">
      <c r="A1" s="42" t="s">
        <v>231</v>
      </c>
      <c r="B1" s="43"/>
      <c r="C1" s="44"/>
    </row>
    <row r="2" spans="1:8" ht="15">
      <c r="A2" s="25" t="s">
        <v>105</v>
      </c>
      <c r="B2" s="25" t="s">
        <v>1</v>
      </c>
      <c r="C2" s="25" t="s">
        <v>106</v>
      </c>
    </row>
    <row r="3" spans="1:8" ht="15">
      <c r="A3" s="26" t="s">
        <v>107</v>
      </c>
      <c r="B3" s="27">
        <v>1</v>
      </c>
      <c r="C3" s="28"/>
    </row>
    <row r="4" spans="1:8" ht="15">
      <c r="A4" s="29" t="s">
        <v>108</v>
      </c>
      <c r="B4" s="30">
        <v>2</v>
      </c>
      <c r="C4" s="31"/>
    </row>
    <row r="5" spans="1:8" ht="15">
      <c r="A5" s="29" t="s">
        <v>109</v>
      </c>
      <c r="B5" s="30">
        <v>3</v>
      </c>
      <c r="C5" s="31"/>
    </row>
    <row r="6" spans="1:8" ht="15">
      <c r="A6" s="29" t="s">
        <v>110</v>
      </c>
      <c r="B6" s="30">
        <v>4</v>
      </c>
      <c r="C6" s="32"/>
    </row>
    <row r="7" spans="1:8" ht="15">
      <c r="A7" s="29" t="s">
        <v>111</v>
      </c>
      <c r="B7" s="30">
        <v>5</v>
      </c>
      <c r="C7" s="31"/>
    </row>
    <row r="8" spans="1:8" ht="15">
      <c r="A8" s="29" t="s">
        <v>112</v>
      </c>
      <c r="B8" s="30">
        <v>6</v>
      </c>
      <c r="C8" s="31"/>
      <c r="H8" s="24" t="s">
        <v>170</v>
      </c>
    </row>
    <row r="9" spans="1:8" ht="15">
      <c r="A9" s="26" t="s">
        <v>113</v>
      </c>
      <c r="B9" s="27">
        <v>7</v>
      </c>
      <c r="C9" s="28"/>
    </row>
    <row r="10" spans="1:8" ht="15">
      <c r="A10" s="29" t="s">
        <v>114</v>
      </c>
      <c r="B10" s="30">
        <v>8</v>
      </c>
      <c r="C10" s="32"/>
    </row>
    <row r="11" spans="1:8" ht="15">
      <c r="A11" s="29" t="s">
        <v>115</v>
      </c>
      <c r="B11" s="30">
        <v>9</v>
      </c>
      <c r="C11" s="32"/>
    </row>
    <row r="12" spans="1:8" ht="15">
      <c r="A12" s="29" t="s">
        <v>116</v>
      </c>
      <c r="B12" s="30">
        <v>10</v>
      </c>
      <c r="C12" s="32"/>
    </row>
    <row r="13" spans="1:8" ht="15">
      <c r="A13" s="29" t="s">
        <v>117</v>
      </c>
      <c r="B13" s="30">
        <v>11</v>
      </c>
      <c r="C13" s="32"/>
    </row>
    <row r="14" spans="1:8" ht="15">
      <c r="A14" s="29" t="s">
        <v>118</v>
      </c>
      <c r="B14" s="30">
        <v>12</v>
      </c>
      <c r="C14" s="32"/>
    </row>
    <row r="15" spans="1:8" ht="30">
      <c r="A15" s="29" t="s">
        <v>119</v>
      </c>
      <c r="B15" s="30">
        <v>13</v>
      </c>
      <c r="C15" s="32"/>
    </row>
    <row r="16" spans="1:8" ht="15">
      <c r="A16" s="29" t="s">
        <v>120</v>
      </c>
      <c r="B16" s="30">
        <v>14</v>
      </c>
      <c r="C16" s="32"/>
    </row>
    <row r="17" spans="1:3" ht="15">
      <c r="A17" s="29" t="s">
        <v>121</v>
      </c>
      <c r="B17" s="30">
        <v>15</v>
      </c>
      <c r="C17" s="32"/>
    </row>
    <row r="18" spans="1:3" ht="15">
      <c r="A18" s="29" t="s">
        <v>122</v>
      </c>
      <c r="B18" s="30">
        <v>16</v>
      </c>
      <c r="C18" s="32"/>
    </row>
    <row r="19" spans="1:3" ht="15">
      <c r="A19" s="26" t="s">
        <v>123</v>
      </c>
      <c r="B19" s="27">
        <v>17</v>
      </c>
      <c r="C19" s="28"/>
    </row>
    <row r="20" spans="1:3" ht="15">
      <c r="A20" s="29" t="s">
        <v>124</v>
      </c>
      <c r="B20" s="30">
        <v>18</v>
      </c>
      <c r="C20" s="32"/>
    </row>
    <row r="21" spans="1:3" ht="15">
      <c r="A21" s="29" t="s">
        <v>125</v>
      </c>
      <c r="B21" s="30">
        <v>19</v>
      </c>
      <c r="C21" s="32"/>
    </row>
    <row r="22" spans="1:3" ht="15">
      <c r="A22" s="29" t="s">
        <v>126</v>
      </c>
      <c r="B22" s="30">
        <v>20</v>
      </c>
      <c r="C22" s="32"/>
    </row>
    <row r="23" spans="1:3" ht="15">
      <c r="A23" s="29" t="s">
        <v>127</v>
      </c>
      <c r="B23" s="30">
        <v>21</v>
      </c>
      <c r="C23" s="32"/>
    </row>
    <row r="24" spans="1:3" ht="15">
      <c r="A24" s="29" t="s">
        <v>128</v>
      </c>
      <c r="B24" s="30">
        <v>22</v>
      </c>
      <c r="C24" s="32"/>
    </row>
    <row r="25" spans="1:3" ht="15">
      <c r="A25" s="29" t="s">
        <v>129</v>
      </c>
      <c r="B25" s="30">
        <v>23</v>
      </c>
      <c r="C25" s="32"/>
    </row>
    <row r="26" spans="1:3" ht="15">
      <c r="A26" s="29" t="s">
        <v>130</v>
      </c>
      <c r="B26" s="30">
        <v>24</v>
      </c>
      <c r="C26" s="32"/>
    </row>
    <row r="27" spans="1:3" ht="15">
      <c r="A27" s="29" t="s">
        <v>131</v>
      </c>
      <c r="B27" s="30">
        <v>25</v>
      </c>
      <c r="C27" s="32"/>
    </row>
    <row r="28" spans="1:3" ht="15">
      <c r="A28" s="29" t="s">
        <v>132</v>
      </c>
      <c r="B28" s="30">
        <v>26</v>
      </c>
      <c r="C28" s="32"/>
    </row>
    <row r="29" spans="1:3" ht="15">
      <c r="A29" s="26" t="s">
        <v>133</v>
      </c>
      <c r="B29" s="27">
        <v>27</v>
      </c>
      <c r="C29" s="28"/>
    </row>
    <row r="30" spans="1:3" ht="15">
      <c r="A30" s="29" t="s">
        <v>134</v>
      </c>
      <c r="B30" s="30">
        <v>28</v>
      </c>
      <c r="C30" s="32"/>
    </row>
    <row r="31" spans="1:3" ht="15">
      <c r="A31" s="29" t="s">
        <v>135</v>
      </c>
      <c r="B31" s="30">
        <v>29</v>
      </c>
      <c r="C31" s="32"/>
    </row>
    <row r="32" spans="1:3" ht="15">
      <c r="A32" s="29" t="s">
        <v>136</v>
      </c>
      <c r="B32" s="30">
        <v>30</v>
      </c>
      <c r="C32" s="32"/>
    </row>
    <row r="33" spans="1:3" ht="15">
      <c r="A33" s="29" t="s">
        <v>137</v>
      </c>
      <c r="B33" s="30">
        <v>31</v>
      </c>
      <c r="C33" s="32"/>
    </row>
    <row r="34" spans="1:3" ht="15">
      <c r="A34" s="29" t="s">
        <v>138</v>
      </c>
      <c r="B34" s="30">
        <v>32</v>
      </c>
      <c r="C34" s="32"/>
    </row>
    <row r="35" spans="1:3" ht="15">
      <c r="A35" s="29" t="s">
        <v>139</v>
      </c>
      <c r="B35" s="30">
        <v>33</v>
      </c>
      <c r="C35" s="32"/>
    </row>
    <row r="36" spans="1:3" ht="15">
      <c r="A36" s="29" t="s">
        <v>140</v>
      </c>
      <c r="B36" s="30">
        <v>34</v>
      </c>
      <c r="C36" s="32"/>
    </row>
    <row r="37" spans="1:3" ht="15">
      <c r="A37" s="29" t="s">
        <v>141</v>
      </c>
      <c r="B37" s="30">
        <v>35</v>
      </c>
      <c r="C37" s="32"/>
    </row>
    <row r="38" spans="1:3" ht="15">
      <c r="A38" s="29" t="s">
        <v>142</v>
      </c>
      <c r="B38" s="30">
        <v>36</v>
      </c>
      <c r="C38" s="32"/>
    </row>
    <row r="39" spans="1:3" ht="15">
      <c r="A39" s="29" t="s">
        <v>143</v>
      </c>
      <c r="B39" s="30">
        <v>37</v>
      </c>
      <c r="C39" s="32"/>
    </row>
    <row r="40" spans="1:3" ht="15">
      <c r="A40" s="26" t="s">
        <v>144</v>
      </c>
      <c r="B40" s="27">
        <v>38</v>
      </c>
      <c r="C40" s="28"/>
    </row>
    <row r="41" spans="1:3" ht="15">
      <c r="A41" s="29" t="s">
        <v>145</v>
      </c>
      <c r="B41" s="30">
        <v>39</v>
      </c>
      <c r="C41" s="32"/>
    </row>
    <row r="42" spans="1:3" ht="15">
      <c r="A42" s="29" t="s">
        <v>146</v>
      </c>
      <c r="B42" s="30">
        <v>40</v>
      </c>
      <c r="C42" s="32"/>
    </row>
    <row r="43" spans="1:3" ht="15">
      <c r="A43" s="29" t="s">
        <v>147</v>
      </c>
      <c r="B43" s="30">
        <v>41</v>
      </c>
      <c r="C43" s="32"/>
    </row>
    <row r="44" spans="1:3" ht="15">
      <c r="A44" s="26" t="s">
        <v>148</v>
      </c>
      <c r="B44" s="27">
        <v>42</v>
      </c>
      <c r="C44" s="28"/>
    </row>
    <row r="45" spans="1:3" ht="15">
      <c r="A45" s="29" t="s">
        <v>149</v>
      </c>
      <c r="B45" s="30">
        <v>43</v>
      </c>
      <c r="C45" s="32"/>
    </row>
    <row r="46" spans="1:3" ht="15">
      <c r="A46" s="29" t="s">
        <v>150</v>
      </c>
      <c r="B46" s="30">
        <v>44</v>
      </c>
      <c r="C46" s="32"/>
    </row>
    <row r="47" spans="1:3" ht="15">
      <c r="A47" s="29" t="s">
        <v>151</v>
      </c>
      <c r="B47" s="30">
        <v>45</v>
      </c>
      <c r="C47" s="31"/>
    </row>
    <row r="48" spans="1:3" ht="15">
      <c r="A48" s="26" t="s">
        <v>152</v>
      </c>
      <c r="B48" s="27">
        <v>46</v>
      </c>
      <c r="C48" s="28"/>
    </row>
    <row r="49" spans="1:3" ht="15">
      <c r="A49" s="29" t="s">
        <v>153</v>
      </c>
      <c r="B49" s="30">
        <v>47</v>
      </c>
      <c r="C49" s="32"/>
    </row>
    <row r="50" spans="1:3" ht="15">
      <c r="A50" s="26" t="s">
        <v>154</v>
      </c>
      <c r="B50" s="27">
        <v>48</v>
      </c>
      <c r="C50" s="28"/>
    </row>
    <row r="51" spans="1:3" ht="15">
      <c r="A51" s="29" t="s">
        <v>155</v>
      </c>
      <c r="B51" s="30">
        <v>49</v>
      </c>
      <c r="C51" s="31"/>
    </row>
    <row r="52" spans="1:3" ht="15">
      <c r="A52" s="29" t="s">
        <v>156</v>
      </c>
      <c r="B52" s="30">
        <v>50</v>
      </c>
      <c r="C52" s="31"/>
    </row>
    <row r="53" spans="1:3" ht="15">
      <c r="A53" s="29" t="s">
        <v>157</v>
      </c>
      <c r="B53" s="30">
        <v>51</v>
      </c>
      <c r="C53" s="32"/>
    </row>
    <row r="54" spans="1:3" ht="30">
      <c r="A54" s="29" t="s">
        <v>158</v>
      </c>
      <c r="B54" s="30">
        <v>52</v>
      </c>
      <c r="C54" s="32"/>
    </row>
    <row r="55" spans="1:3" ht="15">
      <c r="A55" s="29" t="s">
        <v>159</v>
      </c>
      <c r="B55" s="30">
        <v>53</v>
      </c>
      <c r="C55" s="32"/>
    </row>
    <row r="56" spans="1:3" ht="15">
      <c r="A56" s="29" t="s">
        <v>160</v>
      </c>
      <c r="B56" s="30">
        <v>54</v>
      </c>
      <c r="C56" s="32"/>
    </row>
    <row r="57" spans="1:3" ht="15">
      <c r="A57" s="29" t="s">
        <v>161</v>
      </c>
      <c r="B57" s="30">
        <v>55</v>
      </c>
      <c r="C57" s="31"/>
    </row>
    <row r="58" spans="1:3" ht="15">
      <c r="A58" s="29" t="s">
        <v>162</v>
      </c>
      <c r="B58" s="30">
        <v>56</v>
      </c>
      <c r="C58" s="32"/>
    </row>
    <row r="59" spans="1:3" ht="15">
      <c r="A59" s="29" t="s">
        <v>163</v>
      </c>
      <c r="B59" s="30">
        <v>57</v>
      </c>
      <c r="C59" s="32"/>
    </row>
    <row r="60" spans="1:3" ht="15">
      <c r="A60" s="29" t="s">
        <v>164</v>
      </c>
      <c r="B60" s="30">
        <v>58</v>
      </c>
      <c r="C60" s="32"/>
    </row>
    <row r="61" spans="1:3" ht="15">
      <c r="A61" s="29" t="s">
        <v>165</v>
      </c>
      <c r="B61" s="30">
        <v>59</v>
      </c>
      <c r="C61" s="31"/>
    </row>
    <row r="62" spans="1:3" ht="15">
      <c r="A62" s="29" t="s">
        <v>166</v>
      </c>
      <c r="B62" s="30">
        <v>60</v>
      </c>
      <c r="C62" s="32"/>
    </row>
    <row r="63" spans="1:3" ht="15">
      <c r="A63" s="29" t="s">
        <v>167</v>
      </c>
      <c r="B63" s="30">
        <v>61</v>
      </c>
      <c r="C63" s="32"/>
    </row>
    <row r="64" spans="1:3" ht="15">
      <c r="A64" s="29" t="s">
        <v>168</v>
      </c>
      <c r="B64" s="30">
        <v>62</v>
      </c>
      <c r="C64" s="31"/>
    </row>
    <row r="65" spans="1:3" ht="15">
      <c r="A65" s="29" t="s">
        <v>169</v>
      </c>
      <c r="B65" s="30">
        <v>63</v>
      </c>
      <c r="C65" s="32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D427-B265-D44F-9E28-393168FDE1A4}">
  <dimension ref="A1:B56"/>
  <sheetViews>
    <sheetView topLeftCell="A21" zoomScale="119" workbookViewId="0">
      <selection activeCell="D44" sqref="D44"/>
    </sheetView>
  </sheetViews>
  <sheetFormatPr baseColWidth="10" defaultRowHeight="14"/>
  <cols>
    <col min="1" max="1" width="25.33203125" bestFit="1" customWidth="1"/>
  </cols>
  <sheetData>
    <row r="1" spans="1:2">
      <c r="A1" t="s">
        <v>267</v>
      </c>
      <c r="B1" s="24">
        <f>_xlfn.IFNA(VLOOKUP("*" &amp; A1 &amp; "*",Sheet1!$A$1:$B$31,2,FALSE),_xlfn.IFNA(VLOOKUP("*" &amp; A1 &amp; "*",Sheet1!$E$2:$F$31,2,FALSE),"无此科目"))</f>
        <v>0</v>
      </c>
    </row>
    <row r="2" spans="1:2">
      <c r="A2" t="s">
        <v>309</v>
      </c>
      <c r="B2" s="24" t="str">
        <f>_xlfn.IFNA(VLOOKUP("*" &amp; A2 &amp; "*",Sheet1!$A$1:$B$31,2,FALSE),_xlfn.IFNA(VLOOKUP("*" &amp; A2 &amp; "*",Sheet1!$E$2:$F$31,2,FALSE),"无此科目"))</f>
        <v>无此科目</v>
      </c>
    </row>
    <row r="3" spans="1:2">
      <c r="A3" t="s">
        <v>271</v>
      </c>
      <c r="B3" s="24">
        <f>_xlfn.IFNA(VLOOKUP("*" &amp; A3 &amp; "*",Sheet1!$A$1:$B$31,2,FALSE),_xlfn.IFNA(VLOOKUP("*" &amp; A3 &amp; "*",Sheet1!$E$2:$F$31,2,FALSE),"无此科目"))</f>
        <v>0</v>
      </c>
    </row>
    <row r="4" spans="1:2">
      <c r="A4" t="s">
        <v>272</v>
      </c>
      <c r="B4" s="24">
        <f>_xlfn.IFNA(VLOOKUP("*" &amp; A4 &amp; "*",Sheet1!$A$1:$B$31,2,FALSE),_xlfn.IFNA(VLOOKUP("*" &amp; A4 &amp; "*",Sheet1!$E$2:$F$31,2,FALSE),"无此科目"))</f>
        <v>0</v>
      </c>
    </row>
    <row r="5" spans="1:2">
      <c r="A5" t="s">
        <v>310</v>
      </c>
      <c r="B5" s="24" t="str">
        <f>_xlfn.IFNA(VLOOKUP("*" &amp; A5 &amp; "*",Sheet1!$A$1:$B$31,2,FALSE),_xlfn.IFNA(VLOOKUP("*" &amp; A5 &amp; "*",Sheet1!$E$2:$F$31,2,FALSE),"无此科目"))</f>
        <v>无此科目</v>
      </c>
    </row>
    <row r="6" spans="1:2">
      <c r="A6" t="s">
        <v>311</v>
      </c>
      <c r="B6" s="24" t="str">
        <f>_xlfn.IFNA(VLOOKUP("*" &amp; A6 &amp; "*",Sheet1!$A$1:$B$31,2,FALSE),_xlfn.IFNA(VLOOKUP("*" &amp; A6 &amp; "*",Sheet1!$E$2:$F$31,2,FALSE),"无此科目"))</f>
        <v>无此科目</v>
      </c>
    </row>
    <row r="7" spans="1:2">
      <c r="A7" t="s">
        <v>312</v>
      </c>
      <c r="B7" s="24" t="str">
        <f>_xlfn.IFNA(VLOOKUP("*" &amp; A7 &amp; "*",Sheet1!$A$1:$B$31,2,FALSE),_xlfn.IFNA(VLOOKUP("*" &amp; A7 &amp; "*",Sheet1!$E$2:$F$31,2,FALSE),"无此科目"))</f>
        <v>无此科目</v>
      </c>
    </row>
    <row r="8" spans="1:2">
      <c r="A8" t="s">
        <v>273</v>
      </c>
      <c r="B8" s="24">
        <f>_xlfn.IFNA(VLOOKUP("*" &amp; A8 &amp; "*",Sheet1!$A$1:$B$31,2,FALSE),_xlfn.IFNA(VLOOKUP("*" &amp; A8 &amp; "*",Sheet1!$E$2:$F$31,2,FALSE),"无此科目"))</f>
        <v>0</v>
      </c>
    </row>
    <row r="9" spans="1:2">
      <c r="A9" t="s">
        <v>274</v>
      </c>
      <c r="B9" s="24">
        <f>_xlfn.IFNA(VLOOKUP("*" &amp; A9 &amp; "*",Sheet1!$A$1:$B$31,2,FALSE),_xlfn.IFNA(VLOOKUP("*" &amp; A9 &amp; "*",Sheet1!$E$2:$F$31,2,FALSE),"无此科目"))</f>
        <v>0</v>
      </c>
    </row>
    <row r="10" spans="1:2">
      <c r="A10" t="s">
        <v>313</v>
      </c>
      <c r="B10" s="24" t="str">
        <f>_xlfn.IFNA(VLOOKUP("*" &amp; A10 &amp; "*",Sheet1!$A$1:$B$31,2,FALSE),_xlfn.IFNA(VLOOKUP("*" &amp; A10 &amp; "*",Sheet1!$E$2:$F$31,2,FALSE),"无此科目"))</f>
        <v>无此科目</v>
      </c>
    </row>
    <row r="11" spans="1:2">
      <c r="A11" t="s">
        <v>275</v>
      </c>
      <c r="B11" s="24">
        <f>_xlfn.IFNA(VLOOKUP("*" &amp; A11 &amp; "*",Sheet1!$A$1:$B$31,2,FALSE),_xlfn.IFNA(VLOOKUP("*" &amp; A11 &amp; "*",Sheet1!$E$2:$F$31,2,FALSE),"无此科目"))</f>
        <v>0</v>
      </c>
    </row>
    <row r="12" spans="1:2">
      <c r="A12" t="s">
        <v>314</v>
      </c>
      <c r="B12" s="24" t="str">
        <f>_xlfn.IFNA(VLOOKUP("*" &amp; A12 &amp; "*",Sheet1!$A$1:$B$31,2,FALSE),_xlfn.IFNA(VLOOKUP("*" &amp; A12 &amp; "*",Sheet1!$E$2:$F$31,2,FALSE),"无此科目"))</f>
        <v>无此科目</v>
      </c>
    </row>
    <row r="13" spans="1:2">
      <c r="A13" t="s">
        <v>315</v>
      </c>
      <c r="B13" s="24" t="str">
        <f>_xlfn.IFNA(VLOOKUP("*" &amp; A13 &amp; "*",Sheet1!$A$1:$B$31,2,FALSE),_xlfn.IFNA(VLOOKUP("*" &amp; A13 &amp; "*",Sheet1!$E$2:$F$31,2,FALSE),"无此科目"))</f>
        <v>无此科目</v>
      </c>
    </row>
    <row r="14" spans="1:2">
      <c r="A14" t="s">
        <v>316</v>
      </c>
      <c r="B14" s="24" t="str">
        <f>_xlfn.IFNA(VLOOKUP("*" &amp; A14 &amp; "*",Sheet1!$A$1:$B$31,2,FALSE),_xlfn.IFNA(VLOOKUP("*" &amp; A14 &amp; "*",Sheet1!$E$2:$F$31,2,FALSE),"无此科目"))</f>
        <v>无此科目</v>
      </c>
    </row>
    <row r="15" spans="1:2">
      <c r="A15" t="s">
        <v>276</v>
      </c>
      <c r="B15" s="24">
        <f>_xlfn.IFNA(VLOOKUP("*" &amp; A15 &amp; "*",Sheet1!$A$1:$B$31,2,FALSE),_xlfn.IFNA(VLOOKUP("*" &amp; A15 &amp; "*",Sheet1!$E$2:$F$31,2,FALSE),"无此科目"))</f>
        <v>0</v>
      </c>
    </row>
    <row r="16" spans="1:2">
      <c r="A16" t="s">
        <v>317</v>
      </c>
      <c r="B16" s="24" t="str">
        <f>_xlfn.IFNA(VLOOKUP("*" &amp; A16 &amp; "*",Sheet1!$A$1:$B$31,2,FALSE),_xlfn.IFNA(VLOOKUP("*" &amp; A16 &amp; "*",Sheet1!$E$2:$F$31,2,FALSE),"无此科目"))</f>
        <v>无此科目</v>
      </c>
    </row>
    <row r="17" spans="1:2">
      <c r="A17" t="s">
        <v>318</v>
      </c>
      <c r="B17" s="24">
        <f>_xlfn.IFNA(VLOOKUP("*" &amp; A17 &amp; "*",Sheet1!$A$1:$B$31,2,FALSE),_xlfn.IFNA(VLOOKUP("*" &amp; A17 &amp; "*",Sheet1!$E$2:$F$31,2,FALSE),"无此科目"))</f>
        <v>0</v>
      </c>
    </row>
    <row r="18" spans="1:2">
      <c r="A18" t="s">
        <v>278</v>
      </c>
      <c r="B18" s="24">
        <f>_xlfn.IFNA(VLOOKUP("*" &amp; A18 &amp; "*",Sheet1!$A$1:$B$31,2,FALSE),_xlfn.IFNA(VLOOKUP("*" &amp; A18 &amp; "*",Sheet1!$E$2:$F$31,2,FALSE),"无此科目"))</f>
        <v>0</v>
      </c>
    </row>
    <row r="19" spans="1:2">
      <c r="A19" t="s">
        <v>277</v>
      </c>
      <c r="B19" s="24">
        <f>_xlfn.IFNA(VLOOKUP("*" &amp; A19 &amp; "*",Sheet1!$A$1:$B$31,2,FALSE),_xlfn.IFNA(VLOOKUP("*" &amp; A19 &amp; "*",Sheet1!$E$2:$F$31,2,FALSE),"无此科目"))</f>
        <v>0</v>
      </c>
    </row>
    <row r="20" spans="1:2">
      <c r="A20" t="s">
        <v>279</v>
      </c>
      <c r="B20" s="24">
        <f>_xlfn.IFNA(VLOOKUP("*" &amp; A20 &amp; "*",Sheet1!$A$1:$B$31,2,FALSE),_xlfn.IFNA(VLOOKUP("*" &amp; A20 &amp; "*",Sheet1!$E$2:$F$31,2,FALSE),"无此科目"))</f>
        <v>0</v>
      </c>
    </row>
    <row r="21" spans="1:2">
      <c r="A21" t="s">
        <v>319</v>
      </c>
      <c r="B21" s="24" t="str">
        <f>_xlfn.IFNA(VLOOKUP("*" &amp; A21 &amp; "*",Sheet1!$A$1:$B$31,2,FALSE),_xlfn.IFNA(VLOOKUP("*" &amp; A21 &amp; "*",Sheet1!$E$2:$F$31,2,FALSE),"无此科目"))</f>
        <v>无此科目</v>
      </c>
    </row>
    <row r="22" spans="1:2">
      <c r="A22" t="s">
        <v>320</v>
      </c>
      <c r="B22" s="24" t="str">
        <f>_xlfn.IFNA(VLOOKUP("*" &amp; A22 &amp; "*",Sheet1!$A$1:$B$31,2,FALSE),_xlfn.IFNA(VLOOKUP("*" &amp; A22 &amp; "*",Sheet1!$E$2:$F$31,2,FALSE),"无此科目"))</f>
        <v>无此科目</v>
      </c>
    </row>
    <row r="23" spans="1:2">
      <c r="A23" t="s">
        <v>280</v>
      </c>
      <c r="B23" s="24">
        <f>_xlfn.IFNA(VLOOKUP("*" &amp; A23 &amp; "*",Sheet1!$A$1:$B$31,2,FALSE),_xlfn.IFNA(VLOOKUP("*" &amp; A23 &amp; "*",Sheet1!$E$2:$F$31,2,FALSE),"无此科目"))</f>
        <v>0</v>
      </c>
    </row>
    <row r="24" spans="1:2">
      <c r="A24" t="s">
        <v>321</v>
      </c>
      <c r="B24" s="24" t="str">
        <f>_xlfn.IFNA(VLOOKUP("*" &amp; A24 &amp; "*",Sheet1!$A$1:$B$31,2,FALSE),_xlfn.IFNA(VLOOKUP("*" &amp; A24 &amp; "*",Sheet1!$E$2:$F$31,2,FALSE),"无此科目"))</f>
        <v>无此科目</v>
      </c>
    </row>
    <row r="25" spans="1:2">
      <c r="A25" t="s">
        <v>322</v>
      </c>
      <c r="B25" s="24" t="str">
        <f>_xlfn.IFNA(VLOOKUP("*" &amp; A25 &amp; "*",Sheet1!$A$1:$B$31,2,FALSE),_xlfn.IFNA(VLOOKUP("*" &amp; A25 &amp; "*",Sheet1!$E$2:$F$31,2,FALSE),"无此科目"))</f>
        <v>无此科目</v>
      </c>
    </row>
    <row r="26" spans="1:2">
      <c r="A26" t="s">
        <v>323</v>
      </c>
      <c r="B26" s="24" t="str">
        <f>_xlfn.IFNA(VLOOKUP("*" &amp; A26 &amp; "*",Sheet1!$A$1:$B$31,2,FALSE),_xlfn.IFNA(VLOOKUP("*" &amp; A26 &amp; "*",Sheet1!$E$2:$F$31,2,FALSE),"无此科目"))</f>
        <v>无此科目</v>
      </c>
    </row>
    <row r="27" spans="1:2">
      <c r="A27" t="s">
        <v>281</v>
      </c>
      <c r="B27" s="24">
        <f>_xlfn.IFNA(VLOOKUP("*" &amp; A27 &amp; "*",Sheet1!$A$1:$B$31,2,FALSE),_xlfn.IFNA(VLOOKUP("*" &amp; A27 &amp; "*",Sheet1!$E$2:$F$31,2,FALSE),"无此科目"))</f>
        <v>0</v>
      </c>
    </row>
    <row r="28" spans="1:2">
      <c r="A28" t="s">
        <v>324</v>
      </c>
      <c r="B28" s="24" t="str">
        <f>_xlfn.IFNA(VLOOKUP("*" &amp; A28 &amp; "*",Sheet1!$A$1:$B$31,2,FALSE),_xlfn.IFNA(VLOOKUP("*" &amp; A28 &amp; "*",Sheet1!$E$2:$F$31,2,FALSE),"无此科目"))</f>
        <v>无此科目</v>
      </c>
    </row>
    <row r="29" spans="1:2">
      <c r="A29" t="s">
        <v>325</v>
      </c>
      <c r="B29" s="24" t="str">
        <f>_xlfn.IFNA(VLOOKUP("*" &amp; A29 &amp; "*",Sheet1!$A$1:$B$31,2,FALSE),_xlfn.IFNA(VLOOKUP("*" &amp; A29 &amp; "*",Sheet1!$E$2:$F$31,2,FALSE),"无此科目"))</f>
        <v>无此科目</v>
      </c>
    </row>
    <row r="30" spans="1:2">
      <c r="A30" t="s">
        <v>326</v>
      </c>
      <c r="B30" s="24" t="str">
        <f>_xlfn.IFNA(VLOOKUP("*" &amp; A30 &amp; "*",Sheet1!$A$1:$B$31,2,FALSE),_xlfn.IFNA(VLOOKUP("*" &amp; A30 &amp; "*",Sheet1!$E$2:$F$31,2,FALSE),"无此科目"))</f>
        <v>无此科目</v>
      </c>
    </row>
    <row r="31" spans="1:2">
      <c r="A31" t="s">
        <v>327</v>
      </c>
      <c r="B31" s="24">
        <f>_xlfn.IFNA(VLOOKUP("*" &amp; A31 &amp; "*",Sheet1!$A$1:$B$31,2,FALSE),_xlfn.IFNA(VLOOKUP("*" &amp; A31 &amp; "*",Sheet1!$E$2:$F$31,2,FALSE),"无此科目"))</f>
        <v>68</v>
      </c>
    </row>
    <row r="32" spans="1:2">
      <c r="A32" t="s">
        <v>328</v>
      </c>
      <c r="B32" s="24" t="str">
        <f>_xlfn.IFNA(VLOOKUP("*" &amp; A32 &amp; "*",Sheet1!$A$1:$B$31,2,FALSE),_xlfn.IFNA(VLOOKUP("*" &amp; A32 &amp; "*",Sheet1!$E$2:$F$31,2,FALSE),"无此科目"))</f>
        <v>无此科目</v>
      </c>
    </row>
    <row r="33" spans="1:2">
      <c r="A33" t="s">
        <v>329</v>
      </c>
      <c r="B33" s="24">
        <f>_xlfn.IFNA(VLOOKUP("*" &amp; A33 &amp; "*",Sheet1!$A$1:$B$31,2,FALSE),_xlfn.IFNA(VLOOKUP("*" &amp; A33 &amp; "*",Sheet1!$E$2:$F$31,2,FALSE),"无此科目"))</f>
        <v>70</v>
      </c>
    </row>
    <row r="34" spans="1:2">
      <c r="A34" t="s">
        <v>330</v>
      </c>
      <c r="B34" s="24">
        <f>_xlfn.IFNA(VLOOKUP("*" &amp; A34 &amp; "*",Sheet1!$A$1:$B$31,2,FALSE),_xlfn.IFNA(VLOOKUP("*" &amp; A34 &amp; "*",Sheet1!$E$2:$F$31,2,FALSE),"无此科目"))</f>
        <v>69</v>
      </c>
    </row>
    <row r="35" spans="1:2">
      <c r="A35" t="s">
        <v>331</v>
      </c>
      <c r="B35" s="24" t="str">
        <f>_xlfn.IFNA(VLOOKUP("*" &amp; A35 &amp; "*",Sheet1!$A$1:$B$31,2,FALSE),_xlfn.IFNA(VLOOKUP("*" &amp; A35 &amp; "*",Sheet1!$E$2:$F$31,2,FALSE),"无此科目"))</f>
        <v>无此科目</v>
      </c>
    </row>
    <row r="36" spans="1:2">
      <c r="A36" t="s">
        <v>332</v>
      </c>
      <c r="B36" s="24" t="str">
        <f>_xlfn.IFNA(VLOOKUP("*" &amp; A36 &amp; "*",Sheet1!$A$1:$B$31,2,FALSE),_xlfn.IFNA(VLOOKUP("*" &amp; A36 &amp; "*",Sheet1!$E$2:$F$31,2,FALSE),"无此科目"))</f>
        <v>无此科目</v>
      </c>
    </row>
    <row r="37" spans="1:2">
      <c r="A37" t="s">
        <v>333</v>
      </c>
      <c r="B37" s="24" t="str">
        <f>_xlfn.IFNA(VLOOKUP("*" &amp; A37 &amp; "*",Sheet1!$A$1:$B$31,2,FALSE),_xlfn.IFNA(VLOOKUP("*" &amp; A37 &amp; "*",Sheet1!$E$2:$F$31,2,FALSE),"无此科目"))</f>
        <v>无此科目</v>
      </c>
    </row>
    <row r="38" spans="1:2">
      <c r="A38" t="s">
        <v>334</v>
      </c>
      <c r="B38" s="24" t="str">
        <f>_xlfn.IFNA(VLOOKUP("*" &amp; A38 &amp; "*",Sheet1!$A$1:$B$31,2,FALSE),_xlfn.IFNA(VLOOKUP("*" &amp; A38 &amp; "*",Sheet1!$E$2:$F$31,2,FALSE),"无此科目"))</f>
        <v>无此科目</v>
      </c>
    </row>
    <row r="39" spans="1:2">
      <c r="A39" t="s">
        <v>335</v>
      </c>
      <c r="B39" s="24">
        <f>_xlfn.IFNA(VLOOKUP("*" &amp; A39 &amp; "*",Sheet1!$A$1:$B$31,2,FALSE),_xlfn.IFNA(VLOOKUP("*" &amp; A39 &amp; "*",Sheet1!$E$2:$F$31,2,FALSE),"无此科目"))</f>
        <v>81</v>
      </c>
    </row>
    <row r="40" spans="1:2">
      <c r="A40" t="s">
        <v>336</v>
      </c>
      <c r="B40" s="24" t="str">
        <f>_xlfn.IFNA(VLOOKUP("*" &amp; A40 &amp; "*",Sheet1!$A$1:$B$31,2,FALSE),_xlfn.IFNA(VLOOKUP("*" &amp; A40 &amp; "*",Sheet1!$E$2:$F$31,2,FALSE),"无此科目"))</f>
        <v>无此科目</v>
      </c>
    </row>
    <row r="41" spans="1:2">
      <c r="A41" t="s">
        <v>337</v>
      </c>
      <c r="B41" s="24">
        <f>_xlfn.IFNA(VLOOKUP("*" &amp; A41 &amp; "*",Sheet1!$A$1:$B$31,2,FALSE),_xlfn.IFNA(VLOOKUP("*" &amp; A41 &amp; "*",Sheet1!$E$2:$F$31,2,FALSE),"无此科目"))</f>
        <v>90</v>
      </c>
    </row>
    <row r="42" spans="1:2">
      <c r="A42" t="s">
        <v>338</v>
      </c>
      <c r="B42" s="24">
        <f>_xlfn.IFNA(VLOOKUP("*" &amp; A42 &amp; "*",Sheet1!$A$1:$B$31,2,FALSE),_xlfn.IFNA(VLOOKUP("*" &amp; A42 &amp; "*",Sheet1!$E$2:$F$31,2,FALSE),"无此科目"))</f>
        <v>101</v>
      </c>
    </row>
    <row r="43" spans="1:2">
      <c r="A43" t="s">
        <v>339</v>
      </c>
      <c r="B43" s="24" t="str">
        <f>_xlfn.IFNA(VLOOKUP("*" &amp; A43 &amp; "*",Sheet1!$A$1:$B$31,2,FALSE),_xlfn.IFNA(VLOOKUP("*" &amp; A43 &amp; "*",Sheet1!$E$2:$F$31,2,FALSE),"无此科目"))</f>
        <v>无此科目</v>
      </c>
    </row>
    <row r="44" spans="1:2">
      <c r="A44" t="s">
        <v>340</v>
      </c>
      <c r="B44" s="24">
        <f>_xlfn.IFNA(VLOOKUP("*" &amp; A44 &amp; "*",Sheet1!$A$1:$B$31,2,FALSE),_xlfn.IFNA(VLOOKUP("*" &amp; A44 &amp; "*",Sheet1!$E$2:$F$31,2,FALSE),"无此科目"))</f>
        <v>103</v>
      </c>
    </row>
    <row r="45" spans="1:2">
      <c r="A45" t="s">
        <v>341</v>
      </c>
      <c r="B45" s="24" t="str">
        <f>_xlfn.IFNA(VLOOKUP("*" &amp; A45 &amp; "*",Sheet1!$A$1:$B$31,2,FALSE),_xlfn.IFNA(VLOOKUP("*" &amp; A45 &amp; "*",Sheet1!$E$2:$F$31,2,FALSE),"无此科目"))</f>
        <v>无此科目</v>
      </c>
    </row>
    <row r="46" spans="1:2">
      <c r="A46" t="s">
        <v>342</v>
      </c>
      <c r="B46" s="24" t="str">
        <f>_xlfn.IFNA(VLOOKUP("*" &amp; A46 &amp; "*",Sheet1!$A$1:$B$31,2,FALSE),_xlfn.IFNA(VLOOKUP("*" &amp; A46 &amp; "*",Sheet1!$E$2:$F$31,2,FALSE),"无此科目"))</f>
        <v>无此科目</v>
      </c>
    </row>
    <row r="47" spans="1:2">
      <c r="A47" t="s">
        <v>343</v>
      </c>
      <c r="B47" s="24" t="str">
        <f>_xlfn.IFNA(VLOOKUP("*" &amp; A47 &amp; "*",Sheet1!$A$1:$B$31,2,FALSE),_xlfn.IFNA(VLOOKUP("*" &amp; A47 &amp; "*",Sheet1!$E$2:$F$31,2,FALSE),"无此科目"))</f>
        <v>无此科目</v>
      </c>
    </row>
    <row r="48" spans="1:2">
      <c r="A48" t="s">
        <v>344</v>
      </c>
      <c r="B48" s="24" t="str">
        <f>_xlfn.IFNA(VLOOKUP("*" &amp; A48 &amp; "*",Sheet1!$A$1:$B$31,2,FALSE),_xlfn.IFNA(VLOOKUP("*" &amp; A48 &amp; "*",Sheet1!$E$2:$F$31,2,FALSE),"无此科目"))</f>
        <v>无此科目</v>
      </c>
    </row>
    <row r="49" spans="1:2">
      <c r="A49" t="s">
        <v>345</v>
      </c>
      <c r="B49" s="24" t="str">
        <f>_xlfn.IFNA(VLOOKUP("*" &amp; A49 &amp; "*",Sheet1!$A$1:$B$31,2,FALSE),_xlfn.IFNA(VLOOKUP("*" &amp; A49 &amp; "*",Sheet1!$E$2:$F$31,2,FALSE),"无此科目"))</f>
        <v>无此科目</v>
      </c>
    </row>
    <row r="50" spans="1:2">
      <c r="A50" t="s">
        <v>346</v>
      </c>
      <c r="B50" s="24">
        <f>_xlfn.IFNA(VLOOKUP("*" &amp; A50 &amp; "*",Sheet1!$A$1:$B$31,2,FALSE),_xlfn.IFNA(VLOOKUP("*" &amp; A50 &amp; "*",Sheet1!$E$2:$F$31,2,FALSE),"无此科目"))</f>
        <v>120</v>
      </c>
    </row>
    <row r="51" spans="1:2">
      <c r="A51" t="s">
        <v>308</v>
      </c>
      <c r="B51" s="24" t="str">
        <f>_xlfn.IFNA(VLOOKUP("*" &amp; A51 &amp; "*",Sheet1!$A$1:$B$31,2,FALSE),_xlfn.IFNA(VLOOKUP("*" &amp; A51 &amp; "*",Sheet1!$E$2:$F$31,2,FALSE),"无此科目"))</f>
        <v>无此科目</v>
      </c>
    </row>
    <row r="52" spans="1:2">
      <c r="A52" t="s">
        <v>347</v>
      </c>
      <c r="B52" s="24">
        <f>_xlfn.IFNA(VLOOKUP("*" &amp; A52 &amp; "*",Sheet1!$A$1:$B$31,2,FALSE),_xlfn.IFNA(VLOOKUP("*" &amp; A52 &amp; "*",Sheet1!$E$2:$F$31,2,FALSE),"无此科目"))</f>
        <v>121</v>
      </c>
    </row>
    <row r="53" spans="1:2">
      <c r="A53" t="s">
        <v>348</v>
      </c>
      <c r="B53" s="24">
        <f>_xlfn.IFNA(VLOOKUP("*" &amp; A53 &amp; "*",Sheet1!$A$1:$B$31,2,FALSE),_xlfn.IFNA(VLOOKUP("*" &amp; A53 &amp; "*",Sheet1!$E$2:$F$31,2,FALSE),"无此科目"))</f>
        <v>123</v>
      </c>
    </row>
    <row r="54" spans="1:2">
      <c r="A54" t="s">
        <v>349</v>
      </c>
      <c r="B54" s="24" t="str">
        <f>_xlfn.IFNA(VLOOKUP("*" &amp; A54 &amp; "*",Sheet1!$A$1:$B$31,2,FALSE),_xlfn.IFNA(VLOOKUP("*" &amp; A54 &amp; "*",Sheet1!$E$2:$F$31,2,FALSE),"无此科目"))</f>
        <v>无此科目</v>
      </c>
    </row>
    <row r="55" spans="1:2">
      <c r="A55" t="s">
        <v>351</v>
      </c>
      <c r="B55" s="24" t="str">
        <f>_xlfn.IFNA(VLOOKUP("*" &amp; A55 &amp; "*",Sheet1!$A$1:$B$31,2,FALSE),_xlfn.IFNA(VLOOKUP("*" &amp; A55 &amp; "*",Sheet1!$E$2:$F$31,2,FALSE),"无此科目"))</f>
        <v>无此科目</v>
      </c>
    </row>
    <row r="56" spans="1:2">
      <c r="A56" t="s">
        <v>350</v>
      </c>
      <c r="B56" s="24" t="str">
        <f>_xlfn.IFNA(VLOOKUP("*" &amp; A56 &amp; "*",Sheet1!$A$1:$B$31,2,FALSE),_xlfn.IFNA(VLOOKUP("*" &amp; A56 &amp; "*",Sheet1!$E$2:$F$31,2,FALSE),"无此科目"))</f>
        <v>无此科目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8D1F-CAC3-6541-8C9E-BC5E15506F99}">
  <dimension ref="A1:H31"/>
  <sheetViews>
    <sheetView zoomScale="150" workbookViewId="0">
      <selection activeCell="D7" sqref="D7"/>
    </sheetView>
  </sheetViews>
  <sheetFormatPr baseColWidth="10" defaultRowHeight="14"/>
  <cols>
    <col min="1" max="1" width="26.83203125" style="54" bestFit="1" customWidth="1"/>
    <col min="2" max="2" width="10.83203125" style="54"/>
    <col min="3" max="3" width="15.6640625" style="54" bestFit="1" customWidth="1"/>
    <col min="5" max="5" width="35.5" style="55" bestFit="1" customWidth="1"/>
    <col min="6" max="7" width="10.83203125" style="55"/>
    <col min="8" max="8" width="13" style="55" bestFit="1" customWidth="1"/>
  </cols>
  <sheetData>
    <row r="1" spans="1:8">
      <c r="A1" s="49" t="s">
        <v>233</v>
      </c>
      <c r="B1" s="49" t="s">
        <v>234</v>
      </c>
      <c r="C1" s="49" t="s">
        <v>235</v>
      </c>
      <c r="E1" s="55" t="s">
        <v>236</v>
      </c>
      <c r="F1" s="55" t="s">
        <v>1</v>
      </c>
      <c r="G1" s="55" t="s">
        <v>234</v>
      </c>
      <c r="H1" s="55" t="s">
        <v>235</v>
      </c>
    </row>
    <row r="2" spans="1:8">
      <c r="A2" s="50" t="s">
        <v>5</v>
      </c>
      <c r="B2" s="51"/>
      <c r="C2" s="51"/>
      <c r="E2" s="55" t="s">
        <v>237</v>
      </c>
    </row>
    <row r="3" spans="1:8">
      <c r="A3" s="52" t="s">
        <v>282</v>
      </c>
      <c r="B3" s="53">
        <v>0</v>
      </c>
      <c r="C3" s="53">
        <v>15884118.800000001</v>
      </c>
      <c r="E3" s="55" t="s">
        <v>238</v>
      </c>
      <c r="F3" s="55">
        <v>68</v>
      </c>
      <c r="G3" s="55">
        <v>0</v>
      </c>
      <c r="H3" s="55">
        <v>0</v>
      </c>
    </row>
    <row r="4" spans="1:8">
      <c r="A4" s="50" t="s">
        <v>283</v>
      </c>
      <c r="B4" s="53">
        <v>0</v>
      </c>
      <c r="C4" s="53">
        <v>0</v>
      </c>
      <c r="E4" s="55" t="s">
        <v>239</v>
      </c>
      <c r="F4" s="55">
        <v>69</v>
      </c>
      <c r="G4" s="55">
        <v>0</v>
      </c>
      <c r="H4" s="55">
        <v>0</v>
      </c>
    </row>
    <row r="5" spans="1:8">
      <c r="A5" s="50" t="s">
        <v>284</v>
      </c>
      <c r="B5" s="53">
        <v>0</v>
      </c>
      <c r="C5" s="53">
        <v>0</v>
      </c>
      <c r="E5" s="55" t="s">
        <v>240</v>
      </c>
      <c r="F5" s="55">
        <v>70</v>
      </c>
      <c r="G5" s="55">
        <v>0</v>
      </c>
      <c r="H5" s="55">
        <v>146950</v>
      </c>
    </row>
    <row r="6" spans="1:8">
      <c r="A6" s="50" t="s">
        <v>285</v>
      </c>
      <c r="B6" s="53">
        <v>0</v>
      </c>
      <c r="C6" s="53">
        <v>0</v>
      </c>
      <c r="E6" s="55" t="s">
        <v>241</v>
      </c>
      <c r="F6" s="55">
        <v>72</v>
      </c>
      <c r="G6" s="55">
        <v>0</v>
      </c>
      <c r="H6" s="55">
        <v>0</v>
      </c>
    </row>
    <row r="7" spans="1:8">
      <c r="A7" s="50" t="s">
        <v>286</v>
      </c>
      <c r="B7" s="53">
        <v>0</v>
      </c>
      <c r="C7" s="53">
        <v>0</v>
      </c>
      <c r="E7" s="55" t="s">
        <v>242</v>
      </c>
      <c r="F7" s="55">
        <v>73</v>
      </c>
      <c r="G7" s="55">
        <v>0</v>
      </c>
      <c r="H7" s="55">
        <v>0</v>
      </c>
    </row>
    <row r="8" spans="1:8">
      <c r="A8" s="50" t="s">
        <v>287</v>
      </c>
      <c r="B8" s="53">
        <v>0</v>
      </c>
      <c r="C8" s="53">
        <v>0</v>
      </c>
      <c r="E8" s="55" t="s">
        <v>243</v>
      </c>
      <c r="F8" s="55">
        <v>74</v>
      </c>
      <c r="G8" s="55">
        <v>0</v>
      </c>
      <c r="H8" s="55">
        <v>0</v>
      </c>
    </row>
    <row r="9" spans="1:8">
      <c r="A9" s="50" t="s">
        <v>288</v>
      </c>
      <c r="B9" s="53">
        <v>0</v>
      </c>
      <c r="C9" s="53">
        <v>0</v>
      </c>
      <c r="E9" s="55" t="s">
        <v>244</v>
      </c>
      <c r="F9" s="55">
        <v>76</v>
      </c>
      <c r="G9" s="55">
        <v>0</v>
      </c>
      <c r="H9" s="55">
        <v>142999.16</v>
      </c>
    </row>
    <row r="10" spans="1:8">
      <c r="A10" s="50" t="s">
        <v>289</v>
      </c>
      <c r="B10" s="53">
        <v>0</v>
      </c>
      <c r="C10" s="53">
        <v>0</v>
      </c>
      <c r="E10" s="55" t="s">
        <v>245</v>
      </c>
      <c r="F10" s="55">
        <v>80</v>
      </c>
      <c r="G10" s="55">
        <v>0</v>
      </c>
      <c r="H10" s="55">
        <v>0</v>
      </c>
    </row>
    <row r="11" spans="1:8">
      <c r="A11" s="50" t="s">
        <v>290</v>
      </c>
      <c r="B11" s="51"/>
      <c r="C11" s="51"/>
      <c r="E11" s="55" t="s">
        <v>246</v>
      </c>
      <c r="F11" s="55">
        <v>81</v>
      </c>
      <c r="G11" s="55">
        <v>0</v>
      </c>
      <c r="H11" s="55">
        <v>-13147.21</v>
      </c>
    </row>
    <row r="12" spans="1:8">
      <c r="A12" s="50" t="s">
        <v>291</v>
      </c>
      <c r="B12" s="51"/>
      <c r="C12" s="51"/>
      <c r="E12" s="55" t="s">
        <v>247</v>
      </c>
      <c r="F12" s="55">
        <v>82</v>
      </c>
      <c r="G12" s="55">
        <v>0</v>
      </c>
      <c r="H12" s="55">
        <v>0</v>
      </c>
    </row>
    <row r="13" spans="1:8">
      <c r="A13" s="50" t="s">
        <v>292</v>
      </c>
      <c r="B13" s="53">
        <v>0</v>
      </c>
      <c r="C13" s="53">
        <v>15884118.800000001</v>
      </c>
      <c r="E13" s="55" t="s">
        <v>248</v>
      </c>
      <c r="F13" s="55">
        <v>86</v>
      </c>
    </row>
    <row r="14" spans="1:8">
      <c r="A14" s="50" t="s">
        <v>249</v>
      </c>
      <c r="B14" s="51"/>
      <c r="C14" s="51"/>
      <c r="E14" s="55" t="s">
        <v>250</v>
      </c>
      <c r="F14" s="55">
        <v>90</v>
      </c>
      <c r="G14" s="55">
        <v>0</v>
      </c>
      <c r="H14" s="55">
        <v>0</v>
      </c>
    </row>
    <row r="15" spans="1:8">
      <c r="A15" s="50" t="s">
        <v>293</v>
      </c>
      <c r="B15" s="53">
        <v>0</v>
      </c>
      <c r="C15" s="53">
        <v>1420485743.6700001</v>
      </c>
      <c r="E15" s="55" t="s">
        <v>251</v>
      </c>
      <c r="F15" s="55">
        <v>100</v>
      </c>
      <c r="G15" s="55">
        <v>0</v>
      </c>
      <c r="H15" s="55">
        <v>276801.95</v>
      </c>
    </row>
    <row r="16" spans="1:8">
      <c r="A16" s="50" t="s">
        <v>294</v>
      </c>
      <c r="B16" s="53">
        <v>0</v>
      </c>
      <c r="C16" s="53">
        <v>0</v>
      </c>
      <c r="E16" s="55" t="s">
        <v>252</v>
      </c>
    </row>
    <row r="17" spans="1:8">
      <c r="A17" s="50" t="s">
        <v>295</v>
      </c>
      <c r="B17" s="53">
        <v>0</v>
      </c>
      <c r="C17" s="53">
        <v>1420485743.6700001</v>
      </c>
      <c r="E17" s="55" t="s">
        <v>253</v>
      </c>
      <c r="F17" s="55">
        <v>101</v>
      </c>
      <c r="G17" s="55">
        <v>0</v>
      </c>
      <c r="H17" s="55">
        <v>0</v>
      </c>
    </row>
    <row r="18" spans="1:8">
      <c r="A18" s="50" t="s">
        <v>254</v>
      </c>
      <c r="B18" s="51"/>
      <c r="C18" s="51"/>
      <c r="E18" s="55" t="s">
        <v>255</v>
      </c>
      <c r="F18" s="55">
        <v>103</v>
      </c>
      <c r="G18" s="55">
        <v>0</v>
      </c>
      <c r="H18" s="55">
        <v>0</v>
      </c>
    </row>
    <row r="19" spans="1:8">
      <c r="A19" s="50" t="s">
        <v>296</v>
      </c>
      <c r="B19" s="53">
        <v>0</v>
      </c>
      <c r="C19" s="53">
        <v>0</v>
      </c>
      <c r="E19" s="55" t="s">
        <v>256</v>
      </c>
      <c r="F19" s="55">
        <v>106</v>
      </c>
    </row>
    <row r="20" spans="1:8">
      <c r="A20" s="50" t="s">
        <v>297</v>
      </c>
      <c r="B20" s="53">
        <v>0</v>
      </c>
      <c r="C20" s="53">
        <v>0</v>
      </c>
      <c r="F20" s="55">
        <v>108</v>
      </c>
    </row>
    <row r="21" spans="1:8">
      <c r="A21" s="50" t="s">
        <v>298</v>
      </c>
      <c r="B21" s="53">
        <v>0</v>
      </c>
      <c r="C21" s="53">
        <v>0</v>
      </c>
      <c r="E21" s="55" t="s">
        <v>257</v>
      </c>
      <c r="F21" s="55">
        <v>110</v>
      </c>
      <c r="G21" s="55">
        <v>0</v>
      </c>
      <c r="H21" s="55">
        <v>0</v>
      </c>
    </row>
    <row r="22" spans="1:8">
      <c r="A22" s="50" t="s">
        <v>299</v>
      </c>
      <c r="B22" s="53">
        <v>0</v>
      </c>
      <c r="C22" s="53">
        <v>0</v>
      </c>
    </row>
    <row r="23" spans="1:8">
      <c r="A23" s="50" t="s">
        <v>300</v>
      </c>
      <c r="B23" s="53">
        <v>0</v>
      </c>
      <c r="C23" s="53">
        <v>0</v>
      </c>
      <c r="E23" s="55" t="s">
        <v>258</v>
      </c>
      <c r="F23" s="55">
        <v>114</v>
      </c>
      <c r="G23" s="55">
        <v>0</v>
      </c>
      <c r="H23" s="55">
        <v>276801.95</v>
      </c>
    </row>
    <row r="24" spans="1:8">
      <c r="A24" s="50" t="s">
        <v>301</v>
      </c>
      <c r="B24" s="53">
        <v>0</v>
      </c>
      <c r="C24" s="53">
        <v>0</v>
      </c>
      <c r="E24" s="55" t="s">
        <v>259</v>
      </c>
    </row>
    <row r="25" spans="1:8">
      <c r="A25" s="50" t="s">
        <v>302</v>
      </c>
      <c r="B25" s="53">
        <v>0</v>
      </c>
      <c r="C25" s="53">
        <v>0</v>
      </c>
      <c r="E25" s="55" t="s">
        <v>260</v>
      </c>
      <c r="F25" s="55">
        <v>115</v>
      </c>
      <c r="G25" s="55">
        <v>0</v>
      </c>
      <c r="H25" s="55">
        <v>1441392817.3</v>
      </c>
    </row>
    <row r="26" spans="1:8">
      <c r="A26" s="50" t="s">
        <v>261</v>
      </c>
      <c r="B26" s="51"/>
      <c r="C26" s="51"/>
      <c r="E26" s="55" t="s">
        <v>262</v>
      </c>
      <c r="F26" s="55">
        <v>120</v>
      </c>
      <c r="G26" s="55">
        <v>0</v>
      </c>
      <c r="H26" s="55">
        <v>0</v>
      </c>
    </row>
    <row r="27" spans="1:8">
      <c r="A27" s="50" t="s">
        <v>303</v>
      </c>
      <c r="B27" s="53">
        <v>0</v>
      </c>
      <c r="C27" s="53">
        <v>0</v>
      </c>
      <c r="E27" s="55" t="s">
        <v>263</v>
      </c>
      <c r="F27" s="55">
        <v>121</v>
      </c>
      <c r="G27" s="55">
        <v>0</v>
      </c>
      <c r="H27" s="55">
        <v>0</v>
      </c>
    </row>
    <row r="28" spans="1:8">
      <c r="A28" s="50" t="s">
        <v>304</v>
      </c>
      <c r="B28" s="53">
        <v>0</v>
      </c>
      <c r="C28" s="53">
        <v>0</v>
      </c>
      <c r="E28" s="55" t="s">
        <v>264</v>
      </c>
      <c r="F28" s="55">
        <v>122</v>
      </c>
      <c r="G28" s="55">
        <v>0</v>
      </c>
      <c r="H28" s="55">
        <v>0</v>
      </c>
    </row>
    <row r="29" spans="1:8">
      <c r="A29" s="50" t="s">
        <v>305</v>
      </c>
      <c r="B29" s="51"/>
      <c r="C29" s="51"/>
      <c r="E29" s="55" t="s">
        <v>265</v>
      </c>
      <c r="F29" s="55">
        <v>123</v>
      </c>
      <c r="G29" s="55">
        <v>0</v>
      </c>
      <c r="H29" s="55">
        <v>-5299756.78</v>
      </c>
    </row>
    <row r="30" spans="1:8">
      <c r="A30" s="50" t="s">
        <v>306</v>
      </c>
      <c r="B30" s="53">
        <v>0</v>
      </c>
      <c r="C30" s="53">
        <v>0</v>
      </c>
      <c r="E30" s="55" t="s">
        <v>72</v>
      </c>
      <c r="F30" s="55">
        <v>123</v>
      </c>
      <c r="G30" s="55">
        <v>0</v>
      </c>
      <c r="H30" s="55">
        <v>1436093060.52</v>
      </c>
    </row>
    <row r="31" spans="1:8">
      <c r="A31" s="50" t="s">
        <v>307</v>
      </c>
      <c r="B31" s="53">
        <v>0</v>
      </c>
      <c r="C31" s="53">
        <v>1436369862.47</v>
      </c>
      <c r="E31" s="55" t="s">
        <v>266</v>
      </c>
      <c r="F31" s="55">
        <v>135</v>
      </c>
      <c r="G31" s="55">
        <v>0</v>
      </c>
      <c r="H31" s="55">
        <v>1436369862.47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3A41-FFBA-374C-AEB4-0405D6C4CA76}">
  <dimension ref="A1:B20"/>
  <sheetViews>
    <sheetView workbookViewId="0">
      <selection activeCell="B5" sqref="B5"/>
    </sheetView>
  </sheetViews>
  <sheetFormatPr baseColWidth="10" defaultRowHeight="14"/>
  <cols>
    <col min="1" max="1" width="43.6640625" bestFit="1" customWidth="1"/>
    <col min="2" max="2" width="13" bestFit="1" customWidth="1"/>
  </cols>
  <sheetData>
    <row r="1" spans="1:2">
      <c r="A1" t="s">
        <v>105</v>
      </c>
      <c r="B1" t="s">
        <v>79</v>
      </c>
    </row>
    <row r="2" spans="1:2">
      <c r="A2" t="s">
        <v>352</v>
      </c>
      <c r="B2">
        <v>0</v>
      </c>
    </row>
    <row r="3" spans="1:2">
      <c r="A3" t="s">
        <v>353</v>
      </c>
      <c r="B3">
        <v>1658847.36</v>
      </c>
    </row>
    <row r="4" spans="1:2">
      <c r="A4" t="s">
        <v>354</v>
      </c>
      <c r="B4">
        <v>758793.5</v>
      </c>
    </row>
    <row r="5" spans="1:2">
      <c r="A5" t="s">
        <v>355</v>
      </c>
      <c r="B5">
        <v>0</v>
      </c>
    </row>
    <row r="6" spans="1:2">
      <c r="A6" t="s">
        <v>356</v>
      </c>
      <c r="B6">
        <v>346810.07</v>
      </c>
    </row>
    <row r="7" spans="1:2">
      <c r="A7" t="s">
        <v>357</v>
      </c>
      <c r="B7">
        <v>2535305.85</v>
      </c>
    </row>
    <row r="8" spans="1:2">
      <c r="A8" t="s">
        <v>358</v>
      </c>
      <c r="B8">
        <v>0</v>
      </c>
    </row>
    <row r="9" spans="1:2">
      <c r="A9" t="s">
        <v>359</v>
      </c>
      <c r="B9">
        <v>0</v>
      </c>
    </row>
    <row r="10" spans="1:2">
      <c r="A10" t="s">
        <v>360</v>
      </c>
      <c r="B10">
        <v>0</v>
      </c>
    </row>
    <row r="11" spans="1:2">
      <c r="A11" t="s">
        <v>361</v>
      </c>
      <c r="B11">
        <v>-5299756.78</v>
      </c>
    </row>
    <row r="12" spans="1:2">
      <c r="A12" t="s">
        <v>362</v>
      </c>
      <c r="B12">
        <v>0</v>
      </c>
    </row>
    <row r="13" spans="1:2">
      <c r="A13" t="s">
        <v>363</v>
      </c>
      <c r="B13">
        <v>0</v>
      </c>
    </row>
    <row r="14" spans="1:2">
      <c r="A14" t="s">
        <v>364</v>
      </c>
    </row>
    <row r="15" spans="1:2">
      <c r="A15" t="s">
        <v>365</v>
      </c>
      <c r="B15">
        <v>-5299756.78</v>
      </c>
    </row>
    <row r="16" spans="1:2">
      <c r="A16" t="s">
        <v>366</v>
      </c>
      <c r="B16">
        <v>0</v>
      </c>
    </row>
    <row r="17" spans="1:2">
      <c r="A17" t="s">
        <v>367</v>
      </c>
      <c r="B17">
        <v>-5299756.78</v>
      </c>
    </row>
    <row r="18" spans="1:2">
      <c r="A18" t="s">
        <v>368</v>
      </c>
    </row>
    <row r="19" spans="1:2">
      <c r="A19" t="s">
        <v>369</v>
      </c>
    </row>
    <row r="20" spans="1:2">
      <c r="A20" t="s">
        <v>370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Balance Sheet</vt:lpstr>
      <vt:lpstr>Income</vt:lpstr>
      <vt:lpstr>Cash Flow</vt:lpstr>
      <vt:lpstr>Stats</vt:lpstr>
      <vt:lpstr>科目列表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向东(风险管理部)</dc:creator>
  <cp:lastModifiedBy>Felix Mon</cp:lastModifiedBy>
  <dcterms:created xsi:type="dcterms:W3CDTF">2018-10-23T06:11:09Z</dcterms:created>
  <dcterms:modified xsi:type="dcterms:W3CDTF">2019-07-06T18:05:20Z</dcterms:modified>
</cp:coreProperties>
</file>