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1798559d53d1b0/Documents/"/>
    </mc:Choice>
  </mc:AlternateContent>
  <xr:revisionPtr revIDLastSave="450" documentId="8_{40D8DB7B-A8A8-406E-9732-D20D5E921D74}" xr6:coauthVersionLast="47" xr6:coauthVersionMax="47" xr10:uidLastSave="{EDFB5507-E66E-4110-A3BE-24708DD53682}"/>
  <bookViews>
    <workbookView xWindow="-120" yWindow="-120" windowWidth="29040" windowHeight="16440" activeTab="1" xr2:uid="{8B2D69A8-0BA2-4668-A1BB-004FBCE52106}"/>
  </bookViews>
  <sheets>
    <sheet name="Sheet1" sheetId="1" r:id="rId1"/>
    <sheet name="Sheet2" sheetId="2" r:id="rId2"/>
    <sheet name="Sheet3" sheetId="3" r:id="rId3"/>
  </sheets>
  <definedNames>
    <definedName name="ControlChartConstants" comment="This function returns R chart and X_bar charys plotting constants ie: Grand mean, Grand Range, Standard deviation estimate A2, d2,D3,D4 and process Capabity calculatons.">_xlfn.LAMBDA(_xlpm.SampleData,_xlpm.LowerSpecLimit,_xlpm.UpperSpecLimit,_xlfn.LET( _xlpm.d,_xlpm.SampleData, _xlpm.r_bar,ROUND(AVERAGE(_xlfn.BYROW(_xlpm.d,_xlfn.LAMBDA(_xlpm.r,(MAX(_xlpm.r)-MIN(_xlpm.r))))),4), _xlpm.x_bar,ROUND(AVERAGE(_xlfn.BYROW(_xlpm.d,_xlfn.LAMBDA(_xlpm.r,AVERAGE(_xlpm.r)))),4), _xlpm.rs,COUNT(_xlfn.TAKE(_xlpm.d,1)), _xlpm.d_2,_xlfn.XLOOKUP(_xlpm.rs,Sheet1!$B$5:$B$28,_xlfn.XLOOKUP("D2",Sheet1!$C$4:$R$4,Sheet1!$C$5:$R$28)), _xlpm.D_3,_xlfn.XLOOKUP(_xlpm.rs,Sheet1!$B$5:$B$28,_xlfn.XLOOKUP("D3",Sheet1!$C$4:$R$4,Sheet1!$C$5:$R$28)), _xlpm.D_4,_xlfn.XLOOKUP(_xlpm.rs,Sheet1!$B$5:$B$28,_xlfn.XLOOKUP("D4",Sheet1!$C$4:$R$4,Sheet1!$C$5:$R$28)), _xlpm.A_2,_xlfn.XLOOKUP(_xlpm.rs,Sheet1!$B$5:$B$28,_xlfn.XLOOKUP("A2",Sheet1!$C$4:$R$4,Sheet1!$C$5:$R$28)), _xlpm.LCLr,_xlpm.r_bar*_xlpm.D_3, _xlpm.UCLr,_xlpm.r_bar*_xlpm.D_4, _xlpm.UCLx,_xlpm.x_bar+_xlpm.A_2*_xlpm.r_bar, _xlpm.LCLx,_xlpm.x_bar-_xlpm.A_2*_xlpm.r_bar, _xlpm.sd,ROUND(_xlpm.r_bar/_xlpm.d_2,4), _xlpm.th,_xlfn.HSTACK("Control Chart Constants",""), _xlpm.ms,_xlfn.HSTACK(_xlfn.VSTACK("Rational Subgroup Size(n)","Grand Mean","Grand Range","StdDevEstimate","A2","d2","D3","D4"),_xlfn.VSTACK(_xlpm.rs,_xlpm.x_bar,_xlpm.r_bar,_xlpm.sd,_xlpm.A_2,_xlpm.d_2,_xlpm.D_3,_xlpm.D_4)), _xlpm.LSL,_xlpm.LowerSpecLimit, _xlpm.USL,_xlpm.UpperSpecLimit, _xlpm.plsl,ROUND(_xlfn.NORM.DIST(_xlpm.LSL,_xlpm.x_bar,_xlpm.sd,TRUE),5), _xlpm.pusl,ROUND(1-_xlfn.NORM.DIST(_xlpm.USL,_xlpm.x_bar,_xlpm.sd,TRUE),5), _xlpm.pnc,ROUND(_xlpm.plsl+_xlpm.plsl,5), _xlpm.ppm,_xlpm.pnc*1000000, _xlpm.Cp,ROUND((_xlpm.USL-_xlpm.LSL)/(6*_xlpm.sd),4), _xlpm.P,ROUND((1/_xlpm.Cp)*100,0), _xlpm.mh,_xlfn.HSTACK("Process Capabity Calculations",""), _xlpm.mp,_xlfn.HSTACK(_xlfn.VSTACK("Lower Spec Limit(LSL)","Upper Spec Limit(USL)","P(X&lt;LSL)","P(X&gt;USL)","P(NonConforming)","ppm","Process Capability Ratio(Cp)","P(%OfSpecBandUtilisedByProcess)"),_xlfn.VSTACK(_xlpm.LSL,_xlpm.USL,_xlpm.plsl,_xlpm.pusl,_xlpm.pnc,_xlpm.ppm,_xlpm.Cp,_xlpm.P)), _xlfn.VSTACK(_xlpm.th,_xlpm.ms,_xlpm.mh,_xlpm.mp)))</definedName>
    <definedName name="Showformulae" comment="This function return the cell reference and formulae in the selected range of cells">_xlfn.LAMBDA(_xlpm.r,_xlfn.MAP(_xlpm.r,_xlfn.LAMBDA(_xlpm.c,IFERROR(ADDRESS(ROW(_xlpm.c),COLUMN(_xlpm.c),4)&amp;": "&amp;_xlfn.FORMULATEXT(_xlpm.c),""))))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2" i="2" l="1" a="1"/>
  <c r="B72" i="2" s="1"/>
  <c r="B92" i="2" a="1"/>
  <c r="B92" i="2" s="1"/>
  <c r="B56" i="2" l="1" a="1"/>
  <c r="B56" i="2" s="1"/>
  <c r="C51" i="2" a="1"/>
  <c r="C51" i="2" s="1"/>
  <c r="J3" i="2" a="1"/>
  <c r="J3" i="2" s="1"/>
  <c r="I3" i="2" a="1"/>
  <c r="I3" i="2" s="1"/>
  <c r="O29" i="2"/>
  <c r="O30" i="2"/>
  <c r="O31" i="2"/>
  <c r="O32" i="2"/>
  <c r="O33" i="2"/>
  <c r="O34" i="2"/>
  <c r="O35" i="2"/>
  <c r="O36" i="2"/>
  <c r="O37" i="2"/>
  <c r="O38" i="2"/>
  <c r="O39" i="2"/>
  <c r="O43" i="2"/>
  <c r="O45" i="2"/>
  <c r="O46" i="2"/>
  <c r="O47" i="2"/>
  <c r="M15" i="2"/>
  <c r="M8" i="2"/>
  <c r="O4" i="2"/>
  <c r="O5" i="2"/>
  <c r="O6" i="2"/>
  <c r="O7" i="2"/>
  <c r="O8" i="2"/>
  <c r="O9" i="2"/>
  <c r="O10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M5" i="2"/>
  <c r="O28" i="2" s="1"/>
  <c r="M6" i="2"/>
  <c r="L3" i="2" a="1"/>
  <c r="L3" i="2" s="1"/>
  <c r="E50" i="2" a="1"/>
  <c r="E60" i="2" a="1"/>
  <c r="E50" i="2" l="1"/>
  <c r="O13" i="2"/>
  <c r="O42" i="2"/>
  <c r="M16" i="2"/>
  <c r="M7" i="2"/>
  <c r="M10" i="2" s="1"/>
  <c r="O12" i="2"/>
  <c r="O41" i="2"/>
  <c r="M17" i="2"/>
  <c r="O3" i="2"/>
  <c r="O11" i="2"/>
  <c r="O40" i="2"/>
  <c r="M11" i="2"/>
  <c r="C55" i="2"/>
  <c r="C66" i="2" s="1"/>
  <c r="C67" i="2" s="1"/>
  <c r="E60" i="2"/>
  <c r="O14" i="2"/>
  <c r="O44" i="2"/>
  <c r="C63" i="2" l="1"/>
  <c r="C62" i="2"/>
  <c r="C64" i="2" l="1"/>
  <c r="C6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tc={9511F755-3912-4E7A-A219-6E9D296C7566}</author>
  </authors>
  <commentList>
    <comment ref="B67" authorId="0" shapeId="0" xr:uid="{9511F755-3912-4E7A-A219-6E9D296C7566}">
      <text>
        <t>[Threaded comment]
Your version of Excel allows you to read this threaded comment; however, any edits to it will get removed if the file is opened in a newer version of Excel. Learn more: https://go.microsoft.com/fwlink/?linkid=870924
Comment:
    Percentage of the specification band utilized by the process.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<sst xmlns="http://schemas.openxmlformats.org/spreadsheetml/2006/main" count="65" uniqueCount="59">
  <si>
    <t>Factors for Control Limits</t>
  </si>
  <si>
    <t>Factors for Center Line</t>
  </si>
  <si>
    <t>A</t>
  </si>
  <si>
    <r>
      <t>A</t>
    </r>
    <r>
      <rPr>
        <vertAlign val="subscript"/>
        <sz val="12"/>
        <color theme="1"/>
        <rFont val="Microsoft Yi Baiti"/>
        <family val="4"/>
      </rPr>
      <t>2</t>
    </r>
  </si>
  <si>
    <t>Sample,n</t>
  </si>
  <si>
    <t xml:space="preserve">Observations in </t>
  </si>
  <si>
    <t>D3</t>
  </si>
  <si>
    <t>R - Chart</t>
  </si>
  <si>
    <t>s - Chart</t>
  </si>
  <si>
    <t>X-bar Chart</t>
  </si>
  <si>
    <t>D4</t>
  </si>
  <si>
    <r>
      <t>A</t>
    </r>
    <r>
      <rPr>
        <b/>
        <vertAlign val="subscript"/>
        <sz val="12"/>
        <color theme="0"/>
        <rFont val="Microsoft Yi Baiti"/>
        <family val="4"/>
      </rPr>
      <t>2</t>
    </r>
  </si>
  <si>
    <r>
      <t>A</t>
    </r>
    <r>
      <rPr>
        <b/>
        <vertAlign val="subscript"/>
        <sz val="12"/>
        <color theme="0"/>
        <rFont val="Microsoft Yi Baiti"/>
        <family val="4"/>
      </rPr>
      <t>3</t>
    </r>
  </si>
  <si>
    <r>
      <t>C</t>
    </r>
    <r>
      <rPr>
        <b/>
        <vertAlign val="subscript"/>
        <sz val="12"/>
        <color theme="0"/>
        <rFont val="Microsoft Yi Baiti"/>
        <family val="4"/>
      </rPr>
      <t>4</t>
    </r>
  </si>
  <si>
    <r>
      <t>1/C</t>
    </r>
    <r>
      <rPr>
        <b/>
        <vertAlign val="subscript"/>
        <sz val="12"/>
        <color theme="0"/>
        <rFont val="Microsoft Yi Baiti"/>
        <family val="4"/>
      </rPr>
      <t>4</t>
    </r>
  </si>
  <si>
    <r>
      <t>B</t>
    </r>
    <r>
      <rPr>
        <b/>
        <vertAlign val="subscript"/>
        <sz val="12"/>
        <color theme="0"/>
        <rFont val="Microsoft Yi Baiti"/>
        <family val="4"/>
      </rPr>
      <t>3</t>
    </r>
  </si>
  <si>
    <r>
      <t>B</t>
    </r>
    <r>
      <rPr>
        <b/>
        <vertAlign val="subscript"/>
        <sz val="12"/>
        <color theme="0"/>
        <rFont val="Microsoft Yi Baiti"/>
        <family val="4"/>
      </rPr>
      <t>4</t>
    </r>
  </si>
  <si>
    <r>
      <t>B</t>
    </r>
    <r>
      <rPr>
        <b/>
        <vertAlign val="subscript"/>
        <sz val="12"/>
        <color theme="0"/>
        <rFont val="Microsoft Yi Baiti"/>
        <family val="4"/>
      </rPr>
      <t>5</t>
    </r>
  </si>
  <si>
    <r>
      <t>B</t>
    </r>
    <r>
      <rPr>
        <b/>
        <vertAlign val="subscript"/>
        <sz val="12"/>
        <color theme="0"/>
        <rFont val="Microsoft Yi Baiti"/>
        <family val="4"/>
      </rPr>
      <t>6</t>
    </r>
  </si>
  <si>
    <r>
      <t>d</t>
    </r>
    <r>
      <rPr>
        <b/>
        <vertAlign val="subscript"/>
        <sz val="12"/>
        <color theme="0"/>
        <rFont val="Microsoft Yi Baiti"/>
        <family val="4"/>
      </rPr>
      <t>2</t>
    </r>
  </si>
  <si>
    <r>
      <t>1/d</t>
    </r>
    <r>
      <rPr>
        <b/>
        <vertAlign val="subscript"/>
        <sz val="12"/>
        <color theme="0"/>
        <rFont val="Microsoft Yi Baiti"/>
        <family val="4"/>
      </rPr>
      <t>2</t>
    </r>
  </si>
  <si>
    <r>
      <t>D</t>
    </r>
    <r>
      <rPr>
        <b/>
        <vertAlign val="subscript"/>
        <sz val="12"/>
        <color theme="0"/>
        <rFont val="Microsoft Yi Baiti"/>
        <family val="4"/>
      </rPr>
      <t>1</t>
    </r>
  </si>
  <si>
    <r>
      <t>D</t>
    </r>
    <r>
      <rPr>
        <b/>
        <vertAlign val="subscript"/>
        <sz val="12"/>
        <color theme="0"/>
        <rFont val="Microsoft Yi Baiti"/>
        <family val="4"/>
      </rPr>
      <t>4</t>
    </r>
  </si>
  <si>
    <r>
      <t>D</t>
    </r>
    <r>
      <rPr>
        <b/>
        <vertAlign val="subscript"/>
        <sz val="12"/>
        <color theme="0"/>
        <rFont val="Microsoft Yi Baiti"/>
        <family val="4"/>
      </rPr>
      <t>3</t>
    </r>
  </si>
  <si>
    <r>
      <t>D</t>
    </r>
    <r>
      <rPr>
        <b/>
        <vertAlign val="subscript"/>
        <sz val="12"/>
        <color theme="0"/>
        <rFont val="Microsoft Yi Baiti"/>
        <family val="4"/>
      </rPr>
      <t>2</t>
    </r>
  </si>
  <si>
    <t>Rational Sub-Group(n)</t>
  </si>
  <si>
    <t>Samples number(m)</t>
  </si>
  <si>
    <t>LowerControlLimit</t>
  </si>
  <si>
    <t>UpperControlLimit</t>
  </si>
  <si>
    <t>RangeChart</t>
  </si>
  <si>
    <t>MeanChart</t>
  </si>
  <si>
    <t>Ranges</t>
  </si>
  <si>
    <t>Mean</t>
  </si>
  <si>
    <t>LCL</t>
  </si>
  <si>
    <t>UCL</t>
  </si>
  <si>
    <t>R</t>
  </si>
  <si>
    <t>R-Bar</t>
  </si>
  <si>
    <t>SampleNo</t>
  </si>
  <si>
    <t>LCLx</t>
  </si>
  <si>
    <t>x-Bar</t>
  </si>
  <si>
    <t>UCLx</t>
  </si>
  <si>
    <t>GrandMean</t>
  </si>
  <si>
    <t>Ratinal Subgroup Size(n)</t>
  </si>
  <si>
    <r>
      <t>A</t>
    </r>
    <r>
      <rPr>
        <vertAlign val="subscript"/>
        <sz val="12"/>
        <color theme="0"/>
        <rFont val="Microsoft Yi Baiti"/>
        <family val="4"/>
      </rPr>
      <t>2</t>
    </r>
  </si>
  <si>
    <r>
      <t>d</t>
    </r>
    <r>
      <rPr>
        <vertAlign val="subscript"/>
        <sz val="12"/>
        <color theme="0"/>
        <rFont val="Microsoft Yi Baiti"/>
        <family val="4"/>
      </rPr>
      <t>2</t>
    </r>
  </si>
  <si>
    <r>
      <t>D</t>
    </r>
    <r>
      <rPr>
        <vertAlign val="subscript"/>
        <sz val="12"/>
        <color theme="0"/>
        <rFont val="Microsoft Yi Baiti"/>
        <family val="4"/>
      </rPr>
      <t>3</t>
    </r>
  </si>
  <si>
    <r>
      <t>D</t>
    </r>
    <r>
      <rPr>
        <vertAlign val="subscript"/>
        <sz val="12"/>
        <color theme="0"/>
        <rFont val="Microsoft Yi Baiti"/>
        <family val="4"/>
      </rPr>
      <t>4</t>
    </r>
  </si>
  <si>
    <r>
      <t>#d</t>
    </r>
    <r>
      <rPr>
        <b/>
        <vertAlign val="subscript"/>
        <sz val="12"/>
        <color theme="0"/>
        <rFont val="Microsoft Yi Baiti"/>
        <family val="4"/>
      </rPr>
      <t>3</t>
    </r>
  </si>
  <si>
    <t>Control Charts Constants</t>
  </si>
  <si>
    <t>Process Capability Calculation</t>
  </si>
  <si>
    <t>LowerSpecLimit(LSL)</t>
  </si>
  <si>
    <t>UpperSpecLimit(USL)</t>
  </si>
  <si>
    <t>P(X&lt;LSL)</t>
  </si>
  <si>
    <t>P(X&gt;USL)</t>
  </si>
  <si>
    <t>StdDevEstimate</t>
  </si>
  <si>
    <t>Probabilty Non Conforming</t>
  </si>
  <si>
    <t>Parts Per Milliion</t>
  </si>
  <si>
    <t>Process Capability Ratio (Cp)</t>
  </si>
  <si>
    <t>P=(1/Cp)*100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</si>
</sst>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2"/>
      <color theme="1"/>
      <name val="Microsoft Yi Baiti"/>
      <family val="2"/>
    </font>
    <font>
      <b/>
      <sz val="12"/>
      <color theme="0"/>
      <name val="Microsoft Yi Baiti"/>
      <family val="2"/>
    </font>
    <font>
      <vertAlign val="subscript"/>
      <sz val="12"/>
      <color theme="1"/>
      <name val="Microsoft Yi Baiti"/>
      <family val="4"/>
    </font>
    <font>
      <b/>
      <vertAlign val="subscript"/>
      <sz val="12"/>
      <color theme="0"/>
      <name val="Microsoft Yi Baiti"/>
      <family val="4"/>
    </font>
    <font>
      <b/>
      <sz val="12"/>
      <color theme="1"/>
      <name val="Calibri"/>
      <family val="2"/>
    </font>
    <font>
      <b/>
      <u/>
      <sz val="12"/>
      <color theme="1"/>
      <name val="Calibri"/>
      <family val="2"/>
    </font>
    <font>
      <sz val="12"/>
      <color theme="0"/>
      <name val="Microsoft Yi Baiti"/>
      <family val="2"/>
    </font>
    <font>
      <vertAlign val="subscript"/>
      <sz val="12"/>
      <color theme="0"/>
      <name val="Microsoft Yi Baiti"/>
      <family val="4"/>
    </font>
    <font>
      <sz val="8"/>
      <name val="Microsoft Yi Baiti"/>
      <family val="2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theme="4" tint="0.3999755851924192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medium">
        <color auto="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medium">
        <color auto="1"/>
      </bottom>
      <diagonal/>
    </border>
    <border>
      <left/>
      <right style="medium">
        <color auto="1"/>
      </right>
      <top style="thin">
        <color theme="4" tint="0.3999755851924192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2" fontId="1" fillId="2" borderId="11" xfId="0" applyNumberFormat="1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0" fillId="3" borderId="1" xfId="0" applyFill="1" applyBorder="1"/>
    <xf numFmtId="0" fontId="0" fillId="0" borderId="13" xfId="0" applyBorder="1"/>
    <xf numFmtId="0" fontId="0" fillId="3" borderId="13" xfId="0" applyFill="1" applyBorder="1"/>
    <xf numFmtId="164" fontId="0" fillId="3" borderId="1" xfId="0" applyNumberFormat="1" applyFill="1" applyBorder="1"/>
    <xf numFmtId="164" fontId="0" fillId="3" borderId="2" xfId="0" applyNumberFormat="1" applyFill="1" applyBorder="1"/>
    <xf numFmtId="164" fontId="0" fillId="3" borderId="3" xfId="0" applyNumberFormat="1" applyFill="1" applyBorder="1"/>
    <xf numFmtId="164" fontId="0" fillId="0" borderId="13" xfId="0" applyNumberFormat="1" applyBorder="1"/>
    <xf numFmtId="164" fontId="0" fillId="0" borderId="14" xfId="0" applyNumberFormat="1" applyBorder="1"/>
    <xf numFmtId="164" fontId="0" fillId="0" borderId="15" xfId="0" applyNumberFormat="1" applyBorder="1"/>
    <xf numFmtId="164" fontId="0" fillId="3" borderId="13" xfId="0" applyNumberFormat="1" applyFill="1" applyBorder="1"/>
    <xf numFmtId="164" fontId="0" fillId="3" borderId="14" xfId="0" applyNumberFormat="1" applyFill="1" applyBorder="1"/>
    <xf numFmtId="164" fontId="0" fillId="3" borderId="15" xfId="0" applyNumberFormat="1" applyFill="1" applyBorder="1"/>
    <xf numFmtId="0" fontId="0" fillId="0" borderId="10" xfId="0" applyBorder="1"/>
    <xf numFmtId="164" fontId="0" fillId="0" borderId="10" xfId="0" applyNumberFormat="1" applyBorder="1"/>
    <xf numFmtId="164" fontId="0" fillId="0" borderId="16" xfId="0" applyNumberFormat="1" applyBorder="1"/>
    <xf numFmtId="164" fontId="0" fillId="0" borderId="17" xfId="0" applyNumberFormat="1" applyBorder="1"/>
    <xf numFmtId="0" fontId="0" fillId="4" borderId="0" xfId="0" applyFill="1"/>
    <xf numFmtId="0" fontId="6" fillId="5" borderId="18" xfId="0" applyFont="1" applyFill="1" applyBorder="1"/>
    <xf numFmtId="0" fontId="6" fillId="5" borderId="20" xfId="0" applyFont="1" applyFill="1" applyBorder="1"/>
    <xf numFmtId="0" fontId="6" fillId="5" borderId="22" xfId="0" applyFont="1" applyFill="1" applyBorder="1"/>
    <xf numFmtId="0" fontId="0" fillId="6" borderId="19" xfId="0" applyFill="1" applyBorder="1"/>
    <xf numFmtId="0" fontId="0" fillId="6" borderId="21" xfId="0" applyFill="1" applyBorder="1"/>
    <xf numFmtId="0" fontId="0" fillId="6" borderId="23" xfId="0" applyFill="1" applyBorder="1"/>
    <xf numFmtId="0" fontId="6" fillId="5" borderId="20" xfId="0" applyFont="1" applyFill="1" applyBorder="1" applyAlignment="1">
      <alignment wrapText="1"/>
    </xf>
    <xf numFmtId="0" fontId="6" fillId="5" borderId="24" xfId="0" applyFont="1" applyFill="1" applyBorder="1"/>
    <xf numFmtId="0" fontId="0" fillId="6" borderId="25" xfId="0" applyFill="1" applyBorder="1"/>
    <xf numFmtId="0" fontId="6" fillId="5" borderId="26" xfId="0" applyFont="1" applyFill="1" applyBorder="1"/>
    <xf numFmtId="0" fontId="0" fillId="6" borderId="27" xfId="0" applyFill="1" applyBorder="1"/>
    <xf numFmtId="0" fontId="9" fillId="0" borderId="9" xfId="0" applyFont="1" applyBorder="1"/>
    <xf numFmtId="0" fontId="0" fillId="0" borderId="8" xfId="0" applyBorder="1"/>
    <xf numFmtId="0" fontId="5" fillId="0" borderId="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4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 Control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Sheet2!$O$2</c:f>
              <c:strCache>
                <c:ptCount val="1"/>
                <c:pt idx="0">
                  <c:v>LCL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Sheet2!$O$3:$O$47</c:f>
              <c:numCache>
                <c:formatCode>General</c:formatCode>
                <c:ptCount val="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9F-4106-BE52-CFB6464DB98D}"/>
            </c:ext>
          </c:extLst>
        </c:ser>
        <c:ser>
          <c:idx val="1"/>
          <c:order val="1"/>
          <c:tx>
            <c:strRef>
              <c:f>Sheet2!$P$2</c:f>
              <c:strCache>
                <c:ptCount val="1"/>
                <c:pt idx="0">
                  <c:v>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Sheet2!$P$3:$P$47</c:f>
              <c:numCache>
                <c:formatCode>General</c:formatCode>
                <c:ptCount val="45"/>
                <c:pt idx="0">
                  <c:v>0.36790000000000012</c:v>
                </c:pt>
                <c:pt idx="1">
                  <c:v>0.25170000000000003</c:v>
                </c:pt>
                <c:pt idx="2">
                  <c:v>0.13900000000000001</c:v>
                </c:pt>
                <c:pt idx="3">
                  <c:v>0.35210000000000008</c:v>
                </c:pt>
                <c:pt idx="4">
                  <c:v>0.37059999999999982</c:v>
                </c:pt>
                <c:pt idx="5">
                  <c:v>0.26739999999999986</c:v>
                </c:pt>
                <c:pt idx="6">
                  <c:v>0.41890000000000005</c:v>
                </c:pt>
                <c:pt idx="7">
                  <c:v>0.24469999999999992</c:v>
                </c:pt>
                <c:pt idx="8">
                  <c:v>0.3589</c:v>
                </c:pt>
                <c:pt idx="9">
                  <c:v>0.26580000000000004</c:v>
                </c:pt>
                <c:pt idx="10">
                  <c:v>0.35089999999999999</c:v>
                </c:pt>
                <c:pt idx="11">
                  <c:v>0.42040000000000011</c:v>
                </c:pt>
                <c:pt idx="12">
                  <c:v>0.44699999999999984</c:v>
                </c:pt>
                <c:pt idx="13">
                  <c:v>0.24219999999999997</c:v>
                </c:pt>
                <c:pt idx="14">
                  <c:v>0.34989999999999988</c:v>
                </c:pt>
                <c:pt idx="15">
                  <c:v>0.68230000000000013</c:v>
                </c:pt>
                <c:pt idx="16">
                  <c:v>0.3589</c:v>
                </c:pt>
                <c:pt idx="17">
                  <c:v>0.31529999999999991</c:v>
                </c:pt>
                <c:pt idx="18">
                  <c:v>0.30619999999999981</c:v>
                </c:pt>
                <c:pt idx="19">
                  <c:v>0.52400000000000002</c:v>
                </c:pt>
                <c:pt idx="20">
                  <c:v>0.21849999999999992</c:v>
                </c:pt>
                <c:pt idx="21">
                  <c:v>0.18630000000000013</c:v>
                </c:pt>
                <c:pt idx="22">
                  <c:v>0.25330000000000008</c:v>
                </c:pt>
                <c:pt idx="23">
                  <c:v>0.11559999999999993</c:v>
                </c:pt>
                <c:pt idx="24">
                  <c:v>0.32240000000000002</c:v>
                </c:pt>
                <c:pt idx="25">
                  <c:v>0.19030000000000014</c:v>
                </c:pt>
                <c:pt idx="26">
                  <c:v>0.35409999999999986</c:v>
                </c:pt>
                <c:pt idx="27">
                  <c:v>0.3214999999999999</c:v>
                </c:pt>
                <c:pt idx="28">
                  <c:v>0.45230000000000015</c:v>
                </c:pt>
                <c:pt idx="29">
                  <c:v>0.18450000000000011</c:v>
                </c:pt>
                <c:pt idx="30">
                  <c:v>0.32200000000000006</c:v>
                </c:pt>
                <c:pt idx="31">
                  <c:v>0.16680000000000006</c:v>
                </c:pt>
                <c:pt idx="32">
                  <c:v>0.34450000000000003</c:v>
                </c:pt>
                <c:pt idx="33">
                  <c:v>0.31810000000000005</c:v>
                </c:pt>
                <c:pt idx="34">
                  <c:v>0.18180000000000018</c:v>
                </c:pt>
                <c:pt idx="35">
                  <c:v>0.42409999999999992</c:v>
                </c:pt>
                <c:pt idx="36">
                  <c:v>9.2000000000000082E-2</c:v>
                </c:pt>
                <c:pt idx="37">
                  <c:v>0.24250000000000016</c:v>
                </c:pt>
                <c:pt idx="38">
                  <c:v>0.38609999999999989</c:v>
                </c:pt>
                <c:pt idx="39">
                  <c:v>0.36619999999999986</c:v>
                </c:pt>
                <c:pt idx="40">
                  <c:v>0.38109999999999999</c:v>
                </c:pt>
                <c:pt idx="41">
                  <c:v>0.28989999999999982</c:v>
                </c:pt>
                <c:pt idx="42">
                  <c:v>0.20030000000000014</c:v>
                </c:pt>
                <c:pt idx="43">
                  <c:v>0.4839</c:v>
                </c:pt>
                <c:pt idx="44">
                  <c:v>0.31869999999999998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9F-4106-BE52-CFB6464DB98D}"/>
            </c:ext>
          </c:extLst>
        </c:ser>
        <c:ser>
          <c:idx val="2"/>
          <c:order val="2"/>
          <c:tx>
            <c:strRef>
              <c:f>Sheet2!$Q$2</c:f>
              <c:strCache>
                <c:ptCount val="1"/>
                <c:pt idx="0">
                  <c:v>UCL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Sheet2!$Q$3:$Q$47</c:f>
              <c:numCache>
                <c:formatCode>General</c:formatCode>
                <c:ptCount val="45"/>
                <c:pt idx="0">
                  <c:v>0.68748971199999986</c:v>
                </c:pt>
                <c:pt idx="1">
                  <c:v>0.68748971199999986</c:v>
                </c:pt>
                <c:pt idx="2">
                  <c:v>0.68748971199999986</c:v>
                </c:pt>
                <c:pt idx="3">
                  <c:v>0.68748971199999986</c:v>
                </c:pt>
                <c:pt idx="4">
                  <c:v>0.68748971199999986</c:v>
                </c:pt>
                <c:pt idx="5">
                  <c:v>0.68748971199999986</c:v>
                </c:pt>
                <c:pt idx="6">
                  <c:v>0.68748971199999986</c:v>
                </c:pt>
                <c:pt idx="7">
                  <c:v>0.68748971199999986</c:v>
                </c:pt>
                <c:pt idx="8">
                  <c:v>0.68748971199999986</c:v>
                </c:pt>
                <c:pt idx="9">
                  <c:v>0.68748971199999986</c:v>
                </c:pt>
                <c:pt idx="10">
                  <c:v>0.68748971199999986</c:v>
                </c:pt>
                <c:pt idx="11">
                  <c:v>0.68748971199999986</c:v>
                </c:pt>
                <c:pt idx="12">
                  <c:v>0.68748971199999986</c:v>
                </c:pt>
                <c:pt idx="13">
                  <c:v>0.68748971199999986</c:v>
                </c:pt>
                <c:pt idx="14">
                  <c:v>0.68748971199999986</c:v>
                </c:pt>
                <c:pt idx="15">
                  <c:v>0.68748971199999986</c:v>
                </c:pt>
                <c:pt idx="16">
                  <c:v>0.68748971199999986</c:v>
                </c:pt>
                <c:pt idx="17">
                  <c:v>0.68748971199999986</c:v>
                </c:pt>
                <c:pt idx="18">
                  <c:v>0.68748971199999986</c:v>
                </c:pt>
                <c:pt idx="19">
                  <c:v>0.68748971199999986</c:v>
                </c:pt>
                <c:pt idx="20">
                  <c:v>0.68748971199999986</c:v>
                </c:pt>
                <c:pt idx="21">
                  <c:v>0.68748971199999986</c:v>
                </c:pt>
                <c:pt idx="22">
                  <c:v>0.68748971199999986</c:v>
                </c:pt>
                <c:pt idx="23">
                  <c:v>0.68748971199999986</c:v>
                </c:pt>
                <c:pt idx="24">
                  <c:v>0.68748971199999986</c:v>
                </c:pt>
                <c:pt idx="25">
                  <c:v>0.68748971199999986</c:v>
                </c:pt>
                <c:pt idx="26">
                  <c:v>0.68748971199999986</c:v>
                </c:pt>
                <c:pt idx="27">
                  <c:v>0.68748971199999986</c:v>
                </c:pt>
                <c:pt idx="28">
                  <c:v>0.68748971199999986</c:v>
                </c:pt>
                <c:pt idx="29">
                  <c:v>0.68748971199999986</c:v>
                </c:pt>
                <c:pt idx="30">
                  <c:v>0.68748971199999986</c:v>
                </c:pt>
                <c:pt idx="31">
                  <c:v>0.68748971199999986</c:v>
                </c:pt>
                <c:pt idx="32">
                  <c:v>0.68748971199999986</c:v>
                </c:pt>
                <c:pt idx="33">
                  <c:v>0.68748971199999986</c:v>
                </c:pt>
                <c:pt idx="34">
                  <c:v>0.68748971199999986</c:v>
                </c:pt>
                <c:pt idx="35">
                  <c:v>0.68748971199999986</c:v>
                </c:pt>
                <c:pt idx="36">
                  <c:v>0.68748971199999986</c:v>
                </c:pt>
                <c:pt idx="37">
                  <c:v>0.68748971199999986</c:v>
                </c:pt>
                <c:pt idx="38">
                  <c:v>0.68748971199999986</c:v>
                </c:pt>
                <c:pt idx="39">
                  <c:v>0.68748971199999986</c:v>
                </c:pt>
                <c:pt idx="40">
                  <c:v>0.68748971199999986</c:v>
                </c:pt>
                <c:pt idx="41">
                  <c:v>0.68748971199999986</c:v>
                </c:pt>
                <c:pt idx="42">
                  <c:v>0.68748971199999986</c:v>
                </c:pt>
                <c:pt idx="43">
                  <c:v>0.68748971199999986</c:v>
                </c:pt>
                <c:pt idx="44">
                  <c:v>0.68748971199999986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9F-4106-BE52-CFB6464DB98D}"/>
            </c:ext>
          </c:extLst>
        </c:ser>
        <c:ser>
          <c:idx val="3"/>
          <c:order val="3"/>
          <c:tx>
            <c:strRef>
              <c:f>Sheet2!$R$2</c:f>
              <c:strCache>
                <c:ptCount val="1"/>
                <c:pt idx="0">
                  <c:v>R-Bar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Sheet2!$R$3:$R$47</c:f>
              <c:numCache>
                <c:formatCode>General</c:formatCode>
                <c:ptCount val="45"/>
                <c:pt idx="0">
                  <c:v>0.32520799999999994</c:v>
                </c:pt>
                <c:pt idx="1">
                  <c:v>0.32520799999999994</c:v>
                </c:pt>
                <c:pt idx="2">
                  <c:v>0.32520799999999994</c:v>
                </c:pt>
                <c:pt idx="3">
                  <c:v>0.32520799999999994</c:v>
                </c:pt>
                <c:pt idx="4">
                  <c:v>0.32520799999999994</c:v>
                </c:pt>
                <c:pt idx="5">
                  <c:v>0.32520799999999994</c:v>
                </c:pt>
                <c:pt idx="6">
                  <c:v>0.32520799999999994</c:v>
                </c:pt>
                <c:pt idx="7">
                  <c:v>0.32520799999999994</c:v>
                </c:pt>
                <c:pt idx="8">
                  <c:v>0.32520799999999994</c:v>
                </c:pt>
                <c:pt idx="9">
                  <c:v>0.32520799999999994</c:v>
                </c:pt>
                <c:pt idx="10">
                  <c:v>0.32520799999999994</c:v>
                </c:pt>
                <c:pt idx="11">
                  <c:v>0.32520799999999994</c:v>
                </c:pt>
                <c:pt idx="12">
                  <c:v>0.32520799999999994</c:v>
                </c:pt>
                <c:pt idx="13">
                  <c:v>0.32520799999999994</c:v>
                </c:pt>
                <c:pt idx="14">
                  <c:v>0.32520799999999994</c:v>
                </c:pt>
                <c:pt idx="15">
                  <c:v>0.32520799999999994</c:v>
                </c:pt>
                <c:pt idx="16">
                  <c:v>0.32520799999999994</c:v>
                </c:pt>
                <c:pt idx="17">
                  <c:v>0.32520799999999994</c:v>
                </c:pt>
                <c:pt idx="18">
                  <c:v>0.32520799999999994</c:v>
                </c:pt>
                <c:pt idx="19">
                  <c:v>0.32520799999999994</c:v>
                </c:pt>
                <c:pt idx="20">
                  <c:v>0.32520799999999994</c:v>
                </c:pt>
                <c:pt idx="21">
                  <c:v>0.32520799999999994</c:v>
                </c:pt>
                <c:pt idx="22">
                  <c:v>0.32520799999999994</c:v>
                </c:pt>
                <c:pt idx="23">
                  <c:v>0.32520799999999994</c:v>
                </c:pt>
                <c:pt idx="24">
                  <c:v>0.32520799999999994</c:v>
                </c:pt>
                <c:pt idx="25">
                  <c:v>0.32520799999999994</c:v>
                </c:pt>
                <c:pt idx="26">
                  <c:v>0.32520799999999994</c:v>
                </c:pt>
                <c:pt idx="27">
                  <c:v>0.32520799999999994</c:v>
                </c:pt>
                <c:pt idx="28">
                  <c:v>0.32520799999999994</c:v>
                </c:pt>
                <c:pt idx="29">
                  <c:v>0.32520799999999994</c:v>
                </c:pt>
                <c:pt idx="30">
                  <c:v>0.32520799999999994</c:v>
                </c:pt>
                <c:pt idx="31">
                  <c:v>0.32520799999999994</c:v>
                </c:pt>
                <c:pt idx="32">
                  <c:v>0.32520799999999994</c:v>
                </c:pt>
                <c:pt idx="33">
                  <c:v>0.32520799999999994</c:v>
                </c:pt>
                <c:pt idx="34">
                  <c:v>0.32520799999999994</c:v>
                </c:pt>
                <c:pt idx="35">
                  <c:v>0.32520799999999994</c:v>
                </c:pt>
                <c:pt idx="36">
                  <c:v>0.32520799999999994</c:v>
                </c:pt>
                <c:pt idx="37">
                  <c:v>0.32520799999999994</c:v>
                </c:pt>
                <c:pt idx="38">
                  <c:v>0.32520799999999994</c:v>
                </c:pt>
                <c:pt idx="39">
                  <c:v>0.32520799999999994</c:v>
                </c:pt>
                <c:pt idx="40">
                  <c:v>0.32520799999999994</c:v>
                </c:pt>
                <c:pt idx="41">
                  <c:v>0.32520799999999994</c:v>
                </c:pt>
                <c:pt idx="42">
                  <c:v>0.32520799999999994</c:v>
                </c:pt>
                <c:pt idx="43">
                  <c:v>0.32520799999999994</c:v>
                </c:pt>
                <c:pt idx="44">
                  <c:v>0.32520799999999994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E9F-4106-BE52-CFB6464DB9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4649855"/>
        <c:axId val="1023206432"/>
      </c:lineChart>
      <c:catAx>
        <c:axId val="2646498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1023206432"/>
        <c:crosses val="autoZero"/>
        <c:auto val="1"/>
        <c:lblAlgn val="ctr"/>
        <c:lblOffset val="100"/>
        <c:noMultiLvlLbl val="0"/>
      </c:catAx>
      <c:valAx>
        <c:axId val="102320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264649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X-Bar Control</a:t>
            </a:r>
            <a:r>
              <a:rPr lang="en-US" baseline="0"/>
              <a:t>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Sheet2!$T$2</c:f>
              <c:strCache>
                <c:ptCount val="1"/>
                <c:pt idx="0">
                  <c:v>LCLx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Sheet2!$T$3:$T$47</c:f>
              <c:numCache>
                <c:formatCode>General</c:formatCode>
                <c:ptCount val="45"/>
                <c:pt idx="0">
                  <c:v>1.3179653840000007</c:v>
                </c:pt>
                <c:pt idx="1">
                  <c:v>1.3179653840000007</c:v>
                </c:pt>
                <c:pt idx="2">
                  <c:v>1.3179653840000007</c:v>
                </c:pt>
                <c:pt idx="3">
                  <c:v>1.3179653840000007</c:v>
                </c:pt>
                <c:pt idx="4">
                  <c:v>1.3179653840000007</c:v>
                </c:pt>
                <c:pt idx="5">
                  <c:v>1.3179653840000007</c:v>
                </c:pt>
                <c:pt idx="6">
                  <c:v>1.3179653840000007</c:v>
                </c:pt>
                <c:pt idx="7">
                  <c:v>1.3179653840000007</c:v>
                </c:pt>
                <c:pt idx="8">
                  <c:v>1.3179653840000007</c:v>
                </c:pt>
                <c:pt idx="9">
                  <c:v>1.3179653840000007</c:v>
                </c:pt>
                <c:pt idx="10">
                  <c:v>1.3179653840000007</c:v>
                </c:pt>
                <c:pt idx="11">
                  <c:v>1.3179653840000007</c:v>
                </c:pt>
                <c:pt idx="12">
                  <c:v>1.3179653840000007</c:v>
                </c:pt>
                <c:pt idx="13">
                  <c:v>1.3179653840000007</c:v>
                </c:pt>
                <c:pt idx="14">
                  <c:v>1.3179653840000007</c:v>
                </c:pt>
                <c:pt idx="15">
                  <c:v>1.3179653840000007</c:v>
                </c:pt>
                <c:pt idx="16">
                  <c:v>1.3179653840000007</c:v>
                </c:pt>
                <c:pt idx="17">
                  <c:v>1.3179653840000007</c:v>
                </c:pt>
                <c:pt idx="18">
                  <c:v>1.3179653840000007</c:v>
                </c:pt>
                <c:pt idx="19">
                  <c:v>1.3179653840000007</c:v>
                </c:pt>
                <c:pt idx="20">
                  <c:v>1.3179653840000007</c:v>
                </c:pt>
                <c:pt idx="21">
                  <c:v>1.3179653840000007</c:v>
                </c:pt>
                <c:pt idx="22">
                  <c:v>1.3179653840000007</c:v>
                </c:pt>
                <c:pt idx="23">
                  <c:v>1.3179653840000007</c:v>
                </c:pt>
                <c:pt idx="24">
                  <c:v>1.3179653840000007</c:v>
                </c:pt>
                <c:pt idx="25">
                  <c:v>1.3179653840000007</c:v>
                </c:pt>
                <c:pt idx="26">
                  <c:v>1.3179653840000007</c:v>
                </c:pt>
                <c:pt idx="27">
                  <c:v>1.3179653840000007</c:v>
                </c:pt>
                <c:pt idx="28">
                  <c:v>1.3179653840000007</c:v>
                </c:pt>
                <c:pt idx="29">
                  <c:v>1.3179653840000007</c:v>
                </c:pt>
                <c:pt idx="30">
                  <c:v>1.3179653840000007</c:v>
                </c:pt>
                <c:pt idx="31">
                  <c:v>1.3179653840000007</c:v>
                </c:pt>
                <c:pt idx="32">
                  <c:v>1.3179653840000007</c:v>
                </c:pt>
                <c:pt idx="33">
                  <c:v>1.3179653840000007</c:v>
                </c:pt>
                <c:pt idx="34">
                  <c:v>1.3179653840000007</c:v>
                </c:pt>
                <c:pt idx="35">
                  <c:v>1.3179653840000007</c:v>
                </c:pt>
                <c:pt idx="36">
                  <c:v>1.3179653840000007</c:v>
                </c:pt>
                <c:pt idx="37">
                  <c:v>1.3179653840000007</c:v>
                </c:pt>
                <c:pt idx="38">
                  <c:v>1.3179653840000007</c:v>
                </c:pt>
                <c:pt idx="39">
                  <c:v>1.3179653840000007</c:v>
                </c:pt>
                <c:pt idx="40">
                  <c:v>1.3179653840000007</c:v>
                </c:pt>
                <c:pt idx="41">
                  <c:v>1.3179653840000007</c:v>
                </c:pt>
                <c:pt idx="42">
                  <c:v>1.3179653840000007</c:v>
                </c:pt>
                <c:pt idx="43">
                  <c:v>1.3179653840000007</c:v>
                </c:pt>
                <c:pt idx="44">
                  <c:v>1.3179653840000007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D3-4E7A-A18C-AE5B9586D034}"/>
            </c:ext>
          </c:extLst>
        </c:ser>
        <c:ser>
          <c:idx val="1"/>
          <c:order val="1"/>
          <c:tx>
            <c:strRef>
              <c:f>Sheet2!$U$2</c:f>
              <c:strCache>
                <c:ptCount val="1"/>
                <c:pt idx="0">
                  <c:v>x-Bar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Sheet2!$U$3:$U$47</c:f>
              <c:numCache>
                <c:formatCode>General</c:formatCode>
                <c:ptCount val="45"/>
                <c:pt idx="0">
                  <c:v>1.5118800000000001</c:v>
                </c:pt>
                <c:pt idx="1">
                  <c:v>1.4951199999999998</c:v>
                </c:pt>
                <c:pt idx="2">
                  <c:v>1.4816999999999998</c:v>
                </c:pt>
                <c:pt idx="3">
                  <c:v>1.4711799999999999</c:v>
                </c:pt>
                <c:pt idx="4">
                  <c:v>1.4881600000000001</c:v>
                </c:pt>
                <c:pt idx="5">
                  <c:v>1.4491800000000001</c:v>
                </c:pt>
                <c:pt idx="6">
                  <c:v>1.5805</c:v>
                </c:pt>
                <c:pt idx="7">
                  <c:v>1.5343199999999999</c:v>
                </c:pt>
                <c:pt idx="8">
                  <c:v>1.5076000000000001</c:v>
                </c:pt>
                <c:pt idx="9">
                  <c:v>1.5134399999999999</c:v>
                </c:pt>
                <c:pt idx="10">
                  <c:v>1.5242400000000003</c:v>
                </c:pt>
                <c:pt idx="11">
                  <c:v>1.5284000000000002</c:v>
                </c:pt>
                <c:pt idx="12">
                  <c:v>1.3947000000000001</c:v>
                </c:pt>
                <c:pt idx="13">
                  <c:v>1.5261399999999998</c:v>
                </c:pt>
                <c:pt idx="14">
                  <c:v>1.4083199999999998</c:v>
                </c:pt>
                <c:pt idx="15">
                  <c:v>1.5344</c:v>
                </c:pt>
                <c:pt idx="16">
                  <c:v>1.4873799999999999</c:v>
                </c:pt>
                <c:pt idx="17">
                  <c:v>1.4573399999999999</c:v>
                </c:pt>
                <c:pt idx="18">
                  <c:v>1.5777000000000001</c:v>
                </c:pt>
                <c:pt idx="19">
                  <c:v>1.5059999999999998</c:v>
                </c:pt>
                <c:pt idx="20">
                  <c:v>1.4691400000000001</c:v>
                </c:pt>
                <c:pt idx="21">
                  <c:v>1.5390000000000001</c:v>
                </c:pt>
                <c:pt idx="22">
                  <c:v>1.5592400000000002</c:v>
                </c:pt>
                <c:pt idx="23">
                  <c:v>1.5688</c:v>
                </c:pt>
                <c:pt idx="24">
                  <c:v>1.5263800000000001</c:v>
                </c:pt>
                <c:pt idx="25">
                  <c:v>1.4997599999999998</c:v>
                </c:pt>
                <c:pt idx="26">
                  <c:v>1.5141800000000001</c:v>
                </c:pt>
                <c:pt idx="27">
                  <c:v>1.5332399999999999</c:v>
                </c:pt>
                <c:pt idx="28">
                  <c:v>1.4152</c:v>
                </c:pt>
                <c:pt idx="29">
                  <c:v>1.5096800000000001</c:v>
                </c:pt>
                <c:pt idx="30">
                  <c:v>1.4723999999999999</c:v>
                </c:pt>
                <c:pt idx="31">
                  <c:v>1.5291999999999999</c:v>
                </c:pt>
                <c:pt idx="32">
                  <c:v>1.5317000000000001</c:v>
                </c:pt>
                <c:pt idx="33">
                  <c:v>1.57934</c:v>
                </c:pt>
                <c:pt idx="34">
                  <c:v>1.4278999999999999</c:v>
                </c:pt>
                <c:pt idx="35">
                  <c:v>1.4823800000000003</c:v>
                </c:pt>
                <c:pt idx="36">
                  <c:v>1.4909800000000002</c:v>
                </c:pt>
                <c:pt idx="37">
                  <c:v>1.6127800000000001</c:v>
                </c:pt>
                <c:pt idx="38">
                  <c:v>1.65598</c:v>
                </c:pt>
                <c:pt idx="39">
                  <c:v>1.6420199999999998</c:v>
                </c:pt>
                <c:pt idx="40">
                  <c:v>1.6715599999999999</c:v>
                </c:pt>
                <c:pt idx="41">
                  <c:v>1.6251599999999999</c:v>
                </c:pt>
                <c:pt idx="42">
                  <c:v>1.69696</c:v>
                </c:pt>
                <c:pt idx="43">
                  <c:v>1.6321400000000001</c:v>
                </c:pt>
                <c:pt idx="44">
                  <c:v>1.77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D3-4E7A-A18C-AE5B9586D034}"/>
            </c:ext>
          </c:extLst>
        </c:ser>
        <c:ser>
          <c:idx val="2"/>
          <c:order val="2"/>
          <c:tx>
            <c:strRef>
              <c:f>Sheet2!$V$2</c:f>
              <c:strCache>
                <c:ptCount val="1"/>
                <c:pt idx="0">
                  <c:v>UCLx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Sheet2!$V$3:$V$47</c:f>
              <c:numCache>
                <c:formatCode>General</c:formatCode>
                <c:ptCount val="45"/>
                <c:pt idx="0">
                  <c:v>1.6932554160000004</c:v>
                </c:pt>
                <c:pt idx="1">
                  <c:v>1.6932554160000004</c:v>
                </c:pt>
                <c:pt idx="2">
                  <c:v>1.6932554160000004</c:v>
                </c:pt>
                <c:pt idx="3">
                  <c:v>1.6932554160000004</c:v>
                </c:pt>
                <c:pt idx="4">
                  <c:v>1.6932554160000004</c:v>
                </c:pt>
                <c:pt idx="5">
                  <c:v>1.6932554160000004</c:v>
                </c:pt>
                <c:pt idx="6">
                  <c:v>1.6932554160000004</c:v>
                </c:pt>
                <c:pt idx="7">
                  <c:v>1.6932554160000004</c:v>
                </c:pt>
                <c:pt idx="8">
                  <c:v>1.6932554160000004</c:v>
                </c:pt>
                <c:pt idx="9">
                  <c:v>1.6932554160000004</c:v>
                </c:pt>
                <c:pt idx="10">
                  <c:v>1.6932554160000004</c:v>
                </c:pt>
                <c:pt idx="11">
                  <c:v>1.6932554160000004</c:v>
                </c:pt>
                <c:pt idx="12">
                  <c:v>1.6932554160000004</c:v>
                </c:pt>
                <c:pt idx="13">
                  <c:v>1.6932554160000004</c:v>
                </c:pt>
                <c:pt idx="14">
                  <c:v>1.6932554160000004</c:v>
                </c:pt>
                <c:pt idx="15">
                  <c:v>1.6932554160000004</c:v>
                </c:pt>
                <c:pt idx="16">
                  <c:v>1.6932554160000004</c:v>
                </c:pt>
                <c:pt idx="17">
                  <c:v>1.6932554160000004</c:v>
                </c:pt>
                <c:pt idx="18">
                  <c:v>1.6932554160000004</c:v>
                </c:pt>
                <c:pt idx="19">
                  <c:v>1.6932554160000004</c:v>
                </c:pt>
                <c:pt idx="20">
                  <c:v>1.6932554160000004</c:v>
                </c:pt>
                <c:pt idx="21">
                  <c:v>1.6932554160000004</c:v>
                </c:pt>
                <c:pt idx="22">
                  <c:v>1.6932554160000004</c:v>
                </c:pt>
                <c:pt idx="23">
                  <c:v>1.6932554160000004</c:v>
                </c:pt>
                <c:pt idx="24">
                  <c:v>1.6932554160000004</c:v>
                </c:pt>
                <c:pt idx="25">
                  <c:v>1.6932554160000004</c:v>
                </c:pt>
                <c:pt idx="26">
                  <c:v>1.6932554160000004</c:v>
                </c:pt>
                <c:pt idx="27">
                  <c:v>1.6932554160000004</c:v>
                </c:pt>
                <c:pt idx="28">
                  <c:v>1.6932554160000004</c:v>
                </c:pt>
                <c:pt idx="29">
                  <c:v>1.6932554160000004</c:v>
                </c:pt>
                <c:pt idx="30">
                  <c:v>1.6932554160000004</c:v>
                </c:pt>
                <c:pt idx="31">
                  <c:v>1.6932554160000004</c:v>
                </c:pt>
                <c:pt idx="32">
                  <c:v>1.6932554160000004</c:v>
                </c:pt>
                <c:pt idx="33">
                  <c:v>1.6932554160000004</c:v>
                </c:pt>
                <c:pt idx="34">
                  <c:v>1.6932554160000004</c:v>
                </c:pt>
                <c:pt idx="35">
                  <c:v>1.6932554160000004</c:v>
                </c:pt>
                <c:pt idx="36">
                  <c:v>1.6932554160000004</c:v>
                </c:pt>
                <c:pt idx="37">
                  <c:v>1.6932554160000004</c:v>
                </c:pt>
                <c:pt idx="38">
                  <c:v>1.6932554160000004</c:v>
                </c:pt>
                <c:pt idx="39">
                  <c:v>1.6932554160000004</c:v>
                </c:pt>
                <c:pt idx="40">
                  <c:v>1.6932554160000004</c:v>
                </c:pt>
                <c:pt idx="41">
                  <c:v>1.6932554160000004</c:v>
                </c:pt>
                <c:pt idx="42">
                  <c:v>1.6932554160000004</c:v>
                </c:pt>
                <c:pt idx="43">
                  <c:v>1.6932554160000004</c:v>
                </c:pt>
                <c:pt idx="44">
                  <c:v>1.6932554160000004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D3-4E7A-A18C-AE5B9586D034}"/>
            </c:ext>
          </c:extLst>
        </c:ser>
        <c:ser>
          <c:idx val="3"/>
          <c:order val="3"/>
          <c:tx>
            <c:strRef>
              <c:f>Sheet2!$W$2</c:f>
              <c:strCache>
                <c:ptCount val="1"/>
                <c:pt idx="0">
                  <c:v>GrandMean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Sheet2!$W$3:$W$47</c:f>
              <c:numCache>
                <c:formatCode>General</c:formatCode>
                <c:ptCount val="45"/>
                <c:pt idx="0">
                  <c:v>1.5056104000000006</c:v>
                </c:pt>
                <c:pt idx="1">
                  <c:v>1.5056104000000006</c:v>
                </c:pt>
                <c:pt idx="2">
                  <c:v>1.5056104000000006</c:v>
                </c:pt>
                <c:pt idx="3">
                  <c:v>1.5056104000000006</c:v>
                </c:pt>
                <c:pt idx="4">
                  <c:v>1.5056104000000006</c:v>
                </c:pt>
                <c:pt idx="5">
                  <c:v>1.5056104000000006</c:v>
                </c:pt>
                <c:pt idx="6">
                  <c:v>1.5056104000000006</c:v>
                </c:pt>
                <c:pt idx="7">
                  <c:v>1.5056104000000006</c:v>
                </c:pt>
                <c:pt idx="8">
                  <c:v>1.5056104000000006</c:v>
                </c:pt>
                <c:pt idx="9">
                  <c:v>1.5056104000000006</c:v>
                </c:pt>
                <c:pt idx="10">
                  <c:v>1.5056104000000006</c:v>
                </c:pt>
                <c:pt idx="11">
                  <c:v>1.5056104000000006</c:v>
                </c:pt>
                <c:pt idx="12">
                  <c:v>1.5056104000000006</c:v>
                </c:pt>
                <c:pt idx="13">
                  <c:v>1.5056104000000006</c:v>
                </c:pt>
                <c:pt idx="14">
                  <c:v>1.5056104000000006</c:v>
                </c:pt>
                <c:pt idx="15">
                  <c:v>1.5056104000000006</c:v>
                </c:pt>
                <c:pt idx="16">
                  <c:v>1.5056104000000006</c:v>
                </c:pt>
                <c:pt idx="17">
                  <c:v>1.5056104000000006</c:v>
                </c:pt>
                <c:pt idx="18">
                  <c:v>1.5056104000000006</c:v>
                </c:pt>
                <c:pt idx="19">
                  <c:v>1.5056104000000006</c:v>
                </c:pt>
                <c:pt idx="20">
                  <c:v>1.5056104000000006</c:v>
                </c:pt>
                <c:pt idx="21">
                  <c:v>1.5056104000000006</c:v>
                </c:pt>
                <c:pt idx="22">
                  <c:v>1.5056104000000006</c:v>
                </c:pt>
                <c:pt idx="23">
                  <c:v>1.5056104000000006</c:v>
                </c:pt>
                <c:pt idx="24">
                  <c:v>1.5056104000000006</c:v>
                </c:pt>
                <c:pt idx="25">
                  <c:v>1.5056104000000006</c:v>
                </c:pt>
                <c:pt idx="26">
                  <c:v>1.5056104000000006</c:v>
                </c:pt>
                <c:pt idx="27">
                  <c:v>1.5056104000000006</c:v>
                </c:pt>
                <c:pt idx="28">
                  <c:v>1.5056104000000006</c:v>
                </c:pt>
                <c:pt idx="29">
                  <c:v>1.5056104000000006</c:v>
                </c:pt>
                <c:pt idx="30">
                  <c:v>1.5056104000000006</c:v>
                </c:pt>
                <c:pt idx="31">
                  <c:v>1.5056104000000006</c:v>
                </c:pt>
                <c:pt idx="32">
                  <c:v>1.5056104000000006</c:v>
                </c:pt>
                <c:pt idx="33">
                  <c:v>1.5056104000000006</c:v>
                </c:pt>
                <c:pt idx="34">
                  <c:v>1.5056104000000006</c:v>
                </c:pt>
                <c:pt idx="35">
                  <c:v>1.5056104000000006</c:v>
                </c:pt>
                <c:pt idx="36">
                  <c:v>1.5056104000000006</c:v>
                </c:pt>
                <c:pt idx="37">
                  <c:v>1.5056104000000006</c:v>
                </c:pt>
                <c:pt idx="38">
                  <c:v>1.5056104000000006</c:v>
                </c:pt>
                <c:pt idx="39">
                  <c:v>1.5056104000000006</c:v>
                </c:pt>
                <c:pt idx="40">
                  <c:v>1.5056104000000006</c:v>
                </c:pt>
                <c:pt idx="41">
                  <c:v>1.5056104000000006</c:v>
                </c:pt>
                <c:pt idx="42">
                  <c:v>1.5056104000000006</c:v>
                </c:pt>
                <c:pt idx="43">
                  <c:v>1.5056104000000006</c:v>
                </c:pt>
                <c:pt idx="44">
                  <c:v>1.5056104000000006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D3-4E7A-A18C-AE5B9586D0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2380687"/>
        <c:axId val="1013778496"/>
      </c:lineChart>
      <c:catAx>
        <c:axId val="27238068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1013778496"/>
        <c:crosses val="autoZero"/>
        <c:auto val="1"/>
        <c:lblAlgn val="ctr"/>
        <c:lblOffset val="100"/>
        <c:tickMarkSkip val="1"/>
        <c:noMultiLvlLbl val="0"/>
      </c:catAx>
      <c:valAx>
        <c:axId val="1013778496"/>
        <c:scaling>
          <c:orientation val="minMax"/>
          <c:min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272380687"/>
        <c:crossesAt val="0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</xdr:colOff>
      <xdr:row>51</xdr:row>
      <xdr:rowOff>0</xdr:rowOff>
    </xdr:from>
    <xdr:to>
      <xdr:col>25</xdr:col>
      <xdr:colOff>514351</xdr:colOff>
      <xdr:row>69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7C448B-9E2C-949D-A387-D2BF65C9E0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1362075</xdr:colOff>
      <xdr:row>70</xdr:row>
      <xdr:rowOff>133351</xdr:rowOff>
    </xdr:from>
    <xdr:to>
      <xdr:col>26</xdr:col>
      <xdr:colOff>47625</xdr:colOff>
      <xdr:row>91</xdr:row>
      <xdr:rowOff>57151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3787FFB-F5DB-6814-450B-2429832D4C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USER" id="{ACD387A5-792A-4DDC-AD9D-6A7E861B0086}" userId="USER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6628EF-8BE4-4A1C-8885-161BC8434583}" name="R_BarTable" displayName="R_BarTable" ref="O2:R47" totalsRowShown="0">
  <autoFilter ref="O2:R47" xr:uid="{5E6628EF-8BE4-4A1C-8885-161BC8434583}"/>
  <tableColumns count="4">
    <tableColumn id="1" xr3:uid="{5F485B43-0C9E-4382-AA13-934D1A1BAD8D}" name="LCL">
      <calculatedColumnFormula>_xlfn.XLOOKUP($M$5,Sheet1!$B$5:$B$28,Sheet1!$Q$5:$Q$28)</calculatedColumnFormula>
    </tableColumn>
    <tableColumn id="2" xr3:uid="{7E983BB0-C2B7-46DF-B9E3-20018A0E30B1}" name="R"/>
    <tableColumn id="3" xr3:uid="{A0370E31-7CAE-4E70-B254-266960E108E5}" name="UCL"/>
    <tableColumn id="4" xr3:uid="{91ED9A18-B031-43C8-A4C5-52C74A9FB722}" name="R-Ba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AFC6E1-D50B-4E4B-8E42-13DE54E3336A}" name="X_BarTable" displayName="X_BarTable" ref="T2:W47" totalsRowShown="0">
  <autoFilter ref="T2:W47" xr:uid="{2BAFC6E1-D50B-4E4B-8E42-13DE54E3336A}"/>
  <tableColumns count="4">
    <tableColumn id="1" xr3:uid="{969BA8EB-DBD6-42C2-A186-87002EBA4E44}" name="LCLx"/>
    <tableColumn id="2" xr3:uid="{4442BE83-D04D-493B-A4F8-FE1D0443CDC4}" name="x-Bar"/>
    <tableColumn id="3" xr3:uid="{6B873DD4-E42E-41B0-ACB2-3EF63994DD54}" name="UCLx"/>
    <tableColumn id="4" xr3:uid="{A68B0B12-3BF6-46A8-AFB1-EC8AEF0A4254}" name="GrandMea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7" dT="2024-01-06T04:24:46.25" personId="{ACD387A5-792A-4DDC-AD9D-6A7E861B0086}" id="{9511F755-3912-4E7A-A219-6E9D296C7566}">
    <text>Percentage of the specification band utilized by the process.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984F5C6-6FA9-4628-887E-072071D1125F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microsoft.com/office/2017/10/relationships/threadedComment" Target="../threadedComments/threadedComment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FA214-26CF-40AB-9ABF-D38D4B3F9246}">
  <dimension ref="B1:R28"/>
  <sheetViews>
    <sheetView zoomScale="130" zoomScaleNormal="130" workbookViewId="0">
      <selection activeCell="K17" sqref="K17"/>
    </sheetView>
  </sheetViews>
  <sheetFormatPr defaultRowHeight="14.25" x14ac:dyDescent="0.15"/>
  <cols>
    <col min="2" max="2" width="12.25" customWidth="1"/>
    <col min="3" max="5" width="9.25" customWidth="1"/>
    <col min="6" max="7" width="9.75" customWidth="1"/>
    <col min="8" max="11" width="8.375" customWidth="1"/>
    <col min="12" max="13" width="10.375" customWidth="1"/>
    <col min="14" max="14" width="9.625" customWidth="1"/>
    <col min="15" max="18" width="8.375" customWidth="1"/>
  </cols>
  <sheetData>
    <row r="1" spans="2:18" ht="26.25" customHeight="1" thickBot="1" x14ac:dyDescent="0.2"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</row>
    <row r="2" spans="2:18" s="1" customFormat="1" ht="24.75" customHeight="1" thickBot="1" x14ac:dyDescent="0.2">
      <c r="B2" s="44" t="s">
        <v>5</v>
      </c>
      <c r="C2" s="37" t="s">
        <v>9</v>
      </c>
      <c r="D2" s="38"/>
      <c r="E2" s="39"/>
      <c r="F2" s="37" t="s">
        <v>8</v>
      </c>
      <c r="G2" s="38"/>
      <c r="H2" s="38"/>
      <c r="I2" s="38"/>
      <c r="J2" s="38"/>
      <c r="K2" s="39"/>
      <c r="L2" s="40" t="s">
        <v>7</v>
      </c>
      <c r="M2" s="41"/>
      <c r="N2" s="41"/>
      <c r="O2" s="41"/>
      <c r="P2" s="41"/>
      <c r="Q2" s="41"/>
      <c r="R2" s="42"/>
    </row>
    <row r="3" spans="2:18" s="1" customFormat="1" ht="24.75" customHeight="1" thickBot="1" x14ac:dyDescent="0.2">
      <c r="B3" s="45"/>
      <c r="C3" s="37" t="s">
        <v>0</v>
      </c>
      <c r="D3" s="38"/>
      <c r="E3" s="39"/>
      <c r="F3" s="37" t="s">
        <v>1</v>
      </c>
      <c r="G3" s="39"/>
      <c r="H3" s="37" t="s">
        <v>0</v>
      </c>
      <c r="I3" s="38"/>
      <c r="J3" s="38"/>
      <c r="K3" s="38"/>
      <c r="L3" s="37" t="s">
        <v>1</v>
      </c>
      <c r="M3" s="39"/>
      <c r="N3" s="37" t="s">
        <v>0</v>
      </c>
      <c r="O3" s="38"/>
      <c r="P3" s="38"/>
      <c r="Q3" s="38"/>
      <c r="R3" s="39"/>
    </row>
    <row r="4" spans="2:18" s="1" customFormat="1" ht="24.75" customHeight="1" thickBot="1" x14ac:dyDescent="0.2">
      <c r="B4" s="2" t="s">
        <v>4</v>
      </c>
      <c r="C4" s="3" t="s">
        <v>2</v>
      </c>
      <c r="D4" s="4" t="s">
        <v>11</v>
      </c>
      <c r="E4" s="4" t="s">
        <v>12</v>
      </c>
      <c r="F4" s="3" t="s">
        <v>13</v>
      </c>
      <c r="G4" s="4" t="s">
        <v>14</v>
      </c>
      <c r="H4" s="3" t="s">
        <v>15</v>
      </c>
      <c r="I4" s="4" t="s">
        <v>16</v>
      </c>
      <c r="J4" s="4" t="s">
        <v>17</v>
      </c>
      <c r="K4" s="4" t="s">
        <v>18</v>
      </c>
      <c r="L4" s="3" t="s">
        <v>19</v>
      </c>
      <c r="M4" s="4" t="s">
        <v>20</v>
      </c>
      <c r="N4" s="3" t="s">
        <v>47</v>
      </c>
      <c r="O4" s="4" t="s">
        <v>21</v>
      </c>
      <c r="P4" s="5" t="s">
        <v>24</v>
      </c>
      <c r="Q4" s="5" t="s">
        <v>23</v>
      </c>
      <c r="R4" s="6" t="s">
        <v>22</v>
      </c>
    </row>
    <row r="5" spans="2:18" x14ac:dyDescent="0.15">
      <c r="B5" s="7">
        <v>2</v>
      </c>
      <c r="C5" s="10">
        <v>2.121</v>
      </c>
      <c r="D5" s="11">
        <v>1.88</v>
      </c>
      <c r="E5" s="11">
        <v>2.6589999999999998</v>
      </c>
      <c r="F5" s="10">
        <v>0.79790000000000005</v>
      </c>
      <c r="G5" s="11">
        <v>1.2533000000000001</v>
      </c>
      <c r="H5" s="10">
        <v>0</v>
      </c>
      <c r="I5" s="11">
        <v>3.2669999999999999</v>
      </c>
      <c r="J5" s="11">
        <v>0</v>
      </c>
      <c r="K5" s="11">
        <v>2.6059999999999999</v>
      </c>
      <c r="L5" s="10">
        <v>1.1279999999999999</v>
      </c>
      <c r="M5" s="11">
        <v>0.88649999999999995</v>
      </c>
      <c r="N5" s="10">
        <v>0.85299999999999998</v>
      </c>
      <c r="O5" s="11">
        <v>0</v>
      </c>
      <c r="P5" s="11">
        <v>3.6859999999999999</v>
      </c>
      <c r="Q5" s="11">
        <v>0</v>
      </c>
      <c r="R5" s="12">
        <v>3.2669999999999999</v>
      </c>
    </row>
    <row r="6" spans="2:18" x14ac:dyDescent="0.15">
      <c r="B6" s="8">
        <v>3</v>
      </c>
      <c r="C6" s="13">
        <v>1.732</v>
      </c>
      <c r="D6" s="14">
        <v>1.0229999999999999</v>
      </c>
      <c r="E6" s="14">
        <v>1.954</v>
      </c>
      <c r="F6" s="13">
        <v>0.88619999999999999</v>
      </c>
      <c r="G6" s="14">
        <v>1.1284000000000001</v>
      </c>
      <c r="H6" s="13">
        <v>0</v>
      </c>
      <c r="I6" s="14">
        <v>2.5680000000000001</v>
      </c>
      <c r="J6" s="14">
        <v>0</v>
      </c>
      <c r="K6" s="14">
        <v>2.2759999999999998</v>
      </c>
      <c r="L6" s="13">
        <v>1.6930000000000001</v>
      </c>
      <c r="M6" s="14">
        <v>0.5907</v>
      </c>
      <c r="N6" s="13">
        <v>0.88800000000000001</v>
      </c>
      <c r="O6" s="14">
        <v>0</v>
      </c>
      <c r="P6" s="14">
        <v>4.3579999999999997</v>
      </c>
      <c r="Q6" s="14">
        <v>0</v>
      </c>
      <c r="R6" s="15">
        <v>2.5739999999999998</v>
      </c>
    </row>
    <row r="7" spans="2:18" x14ac:dyDescent="0.15">
      <c r="B7" s="9">
        <v>4</v>
      </c>
      <c r="C7" s="16">
        <v>1.5</v>
      </c>
      <c r="D7" s="17">
        <v>0.72899999999999998</v>
      </c>
      <c r="E7" s="17">
        <v>1.6279999999999999</v>
      </c>
      <c r="F7" s="16">
        <v>0.92130000000000001</v>
      </c>
      <c r="G7" s="17">
        <v>1.0853999999999999</v>
      </c>
      <c r="H7" s="16">
        <v>0</v>
      </c>
      <c r="I7" s="17">
        <v>2.266</v>
      </c>
      <c r="J7" s="17">
        <v>0</v>
      </c>
      <c r="K7" s="17">
        <v>2.0880000000000001</v>
      </c>
      <c r="L7" s="16">
        <v>2.0590000000000002</v>
      </c>
      <c r="M7" s="17">
        <v>0.48570000000000002</v>
      </c>
      <c r="N7" s="16">
        <v>0.88</v>
      </c>
      <c r="O7" s="17">
        <v>0</v>
      </c>
      <c r="P7" s="17">
        <v>4.6980000000000004</v>
      </c>
      <c r="Q7" s="17">
        <v>0</v>
      </c>
      <c r="R7" s="18">
        <v>2.282</v>
      </c>
    </row>
    <row r="8" spans="2:18" x14ac:dyDescent="0.15">
      <c r="B8" s="8">
        <v>5</v>
      </c>
      <c r="C8" s="13">
        <v>1.3420000000000001</v>
      </c>
      <c r="D8" s="14">
        <v>0.57699999999999996</v>
      </c>
      <c r="E8" s="14">
        <v>1.427</v>
      </c>
      <c r="F8" s="13">
        <v>0.94</v>
      </c>
      <c r="G8" s="14">
        <v>1.0638000000000001</v>
      </c>
      <c r="H8" s="13">
        <v>0</v>
      </c>
      <c r="I8" s="14">
        <v>2.089</v>
      </c>
      <c r="J8" s="14">
        <v>0</v>
      </c>
      <c r="K8" s="14">
        <v>1.964</v>
      </c>
      <c r="L8" s="13">
        <v>2.3260000000000001</v>
      </c>
      <c r="M8" s="14">
        <v>0.4299</v>
      </c>
      <c r="N8" s="13">
        <v>0.86399999999999999</v>
      </c>
      <c r="O8" s="14">
        <v>0</v>
      </c>
      <c r="P8" s="14">
        <v>4.9180000000000001</v>
      </c>
      <c r="Q8" s="14">
        <v>0</v>
      </c>
      <c r="R8" s="15">
        <v>2.1139999999999999</v>
      </c>
    </row>
    <row r="9" spans="2:18" x14ac:dyDescent="0.15">
      <c r="B9" s="9">
        <v>6</v>
      </c>
      <c r="C9" s="16">
        <v>1.2250000000000001</v>
      </c>
      <c r="D9" s="17">
        <v>0.48299999999999998</v>
      </c>
      <c r="E9" s="17">
        <v>1.2869999999999999</v>
      </c>
      <c r="F9" s="16">
        <v>0.95150000000000001</v>
      </c>
      <c r="G9" s="17">
        <v>1.0509999999999999</v>
      </c>
      <c r="H9" s="16">
        <v>0.03</v>
      </c>
      <c r="I9" s="17">
        <v>1.97</v>
      </c>
      <c r="J9" s="17">
        <v>2.9000000000000001E-2</v>
      </c>
      <c r="K9" s="17">
        <v>1.8740000000000001</v>
      </c>
      <c r="L9" s="16">
        <v>2.5339999999999998</v>
      </c>
      <c r="M9" s="17">
        <v>0.39460000000000001</v>
      </c>
      <c r="N9" s="16">
        <v>0.84799999999999998</v>
      </c>
      <c r="O9" s="17">
        <v>0</v>
      </c>
      <c r="P9" s="17">
        <v>5.0780000000000003</v>
      </c>
      <c r="Q9" s="17">
        <v>0</v>
      </c>
      <c r="R9" s="18">
        <v>2.004</v>
      </c>
    </row>
    <row r="10" spans="2:18" x14ac:dyDescent="0.15">
      <c r="B10" s="8">
        <v>7</v>
      </c>
      <c r="C10" s="13">
        <v>1.1339999999999999</v>
      </c>
      <c r="D10" s="14">
        <v>0.41899999999999998</v>
      </c>
      <c r="E10" s="14">
        <v>1.1819999999999999</v>
      </c>
      <c r="F10" s="13">
        <v>0.95940000000000003</v>
      </c>
      <c r="G10" s="14">
        <v>1.0423</v>
      </c>
      <c r="H10" s="13">
        <v>0.11799999999999999</v>
      </c>
      <c r="I10" s="14">
        <v>1.8819999999999999</v>
      </c>
      <c r="J10" s="14">
        <v>0.113</v>
      </c>
      <c r="K10" s="14">
        <v>1.806</v>
      </c>
      <c r="L10" s="13">
        <v>2.7040000000000002</v>
      </c>
      <c r="M10" s="14">
        <v>0.36980000000000002</v>
      </c>
      <c r="N10" s="13">
        <v>0.83299999999999996</v>
      </c>
      <c r="O10" s="14">
        <v>0.20399999999999999</v>
      </c>
      <c r="P10" s="14">
        <v>5.2039999999999997</v>
      </c>
      <c r="Q10" s="14">
        <v>7.5999999999999998E-2</v>
      </c>
      <c r="R10" s="15">
        <v>1.9239999999999999</v>
      </c>
    </row>
    <row r="11" spans="2:18" x14ac:dyDescent="0.15">
      <c r="B11" s="9">
        <v>8</v>
      </c>
      <c r="C11" s="16">
        <v>1.0609999999999999</v>
      </c>
      <c r="D11" s="17">
        <v>0.373</v>
      </c>
      <c r="E11" s="17">
        <v>1.099</v>
      </c>
      <c r="F11" s="16">
        <v>0.96499999999999997</v>
      </c>
      <c r="G11" s="17">
        <v>1.0363</v>
      </c>
      <c r="H11" s="16">
        <v>0.185</v>
      </c>
      <c r="I11" s="17">
        <v>1.8149999999999999</v>
      </c>
      <c r="J11" s="17">
        <v>0.17899999999999999</v>
      </c>
      <c r="K11" s="17">
        <v>1.7509999999999999</v>
      </c>
      <c r="L11" s="16">
        <v>2.847</v>
      </c>
      <c r="M11" s="17">
        <v>0.35120000000000001</v>
      </c>
      <c r="N11" s="16">
        <v>0.82</v>
      </c>
      <c r="O11" s="17">
        <v>0.38800000000000001</v>
      </c>
      <c r="P11" s="17">
        <v>5.306</v>
      </c>
      <c r="Q11" s="17">
        <v>0.13600000000000001</v>
      </c>
      <c r="R11" s="18">
        <v>1.8640000000000001</v>
      </c>
    </row>
    <row r="12" spans="2:18" x14ac:dyDescent="0.15">
      <c r="B12" s="8">
        <v>9</v>
      </c>
      <c r="C12" s="13">
        <v>1</v>
      </c>
      <c r="D12" s="14">
        <v>0.33700000000000002</v>
      </c>
      <c r="E12" s="14">
        <v>1.032</v>
      </c>
      <c r="F12" s="13">
        <v>0.96930000000000005</v>
      </c>
      <c r="G12" s="14">
        <v>1.0317000000000001</v>
      </c>
      <c r="H12" s="13">
        <v>0.23899999999999999</v>
      </c>
      <c r="I12" s="14">
        <v>1.7609999999999999</v>
      </c>
      <c r="J12" s="14">
        <v>0.23200000000000001</v>
      </c>
      <c r="K12" s="14">
        <v>1.7070000000000001</v>
      </c>
      <c r="L12" s="13">
        <v>2.97</v>
      </c>
      <c r="M12" s="14">
        <v>0.3367</v>
      </c>
      <c r="N12" s="13">
        <v>0.80800000000000005</v>
      </c>
      <c r="O12" s="14">
        <v>0.54700000000000004</v>
      </c>
      <c r="P12" s="14">
        <v>5.3929999999999998</v>
      </c>
      <c r="Q12" s="14">
        <v>0.184</v>
      </c>
      <c r="R12" s="15">
        <v>1.8160000000000001</v>
      </c>
    </row>
    <row r="13" spans="2:18" x14ac:dyDescent="0.15">
      <c r="B13" s="9">
        <v>10</v>
      </c>
      <c r="C13" s="16">
        <v>0.94899999999999995</v>
      </c>
      <c r="D13" s="17">
        <v>0.308</v>
      </c>
      <c r="E13" s="17">
        <v>0.97499999999999998</v>
      </c>
      <c r="F13" s="16">
        <v>0.97270000000000001</v>
      </c>
      <c r="G13" s="17">
        <v>1.0281</v>
      </c>
      <c r="H13" s="16">
        <v>0.28399999999999997</v>
      </c>
      <c r="I13" s="17">
        <v>1.716</v>
      </c>
      <c r="J13" s="17">
        <v>0.27600000000000002</v>
      </c>
      <c r="K13" s="17">
        <v>1.669</v>
      </c>
      <c r="L13" s="16">
        <v>3.0779999999999998</v>
      </c>
      <c r="M13" s="17">
        <v>0.32490000000000002</v>
      </c>
      <c r="N13" s="16">
        <v>0.79700000000000004</v>
      </c>
      <c r="O13" s="17">
        <v>0.68700000000000006</v>
      </c>
      <c r="P13" s="17">
        <v>5.4690000000000003</v>
      </c>
      <c r="Q13" s="17">
        <v>0.223</v>
      </c>
      <c r="R13" s="18">
        <v>1.7769999999999999</v>
      </c>
    </row>
    <row r="14" spans="2:18" x14ac:dyDescent="0.15">
      <c r="B14" s="8">
        <v>11</v>
      </c>
      <c r="C14" s="13">
        <v>0.90500000000000003</v>
      </c>
      <c r="D14" s="14">
        <v>0.28499999999999998</v>
      </c>
      <c r="E14" s="14">
        <v>0.92700000000000005</v>
      </c>
      <c r="F14" s="13">
        <v>0.97540000000000004</v>
      </c>
      <c r="G14" s="14">
        <v>1.0251999999999999</v>
      </c>
      <c r="H14" s="13">
        <v>0.32100000000000001</v>
      </c>
      <c r="I14" s="14">
        <v>1.679</v>
      </c>
      <c r="J14" s="14">
        <v>0.313</v>
      </c>
      <c r="K14" s="14">
        <v>1.637</v>
      </c>
      <c r="L14" s="13">
        <v>3.173</v>
      </c>
      <c r="M14" s="14">
        <v>0.31519999999999998</v>
      </c>
      <c r="N14" s="13">
        <v>0.78700000000000003</v>
      </c>
      <c r="O14" s="14">
        <v>0.81100000000000005</v>
      </c>
      <c r="P14" s="14">
        <v>5.5350000000000001</v>
      </c>
      <c r="Q14" s="14">
        <v>0.25600000000000001</v>
      </c>
      <c r="R14" s="15">
        <v>1.744</v>
      </c>
    </row>
    <row r="15" spans="2:18" x14ac:dyDescent="0.15">
      <c r="B15" s="9">
        <v>12</v>
      </c>
      <c r="C15" s="16">
        <v>0.86599999999999999</v>
      </c>
      <c r="D15" s="17">
        <v>0.26600000000000001</v>
      </c>
      <c r="E15" s="17">
        <v>0.88600000000000001</v>
      </c>
      <c r="F15" s="16">
        <v>0.97760000000000002</v>
      </c>
      <c r="G15" s="17">
        <v>1.0228999999999999</v>
      </c>
      <c r="H15" s="16">
        <v>0.35399999999999998</v>
      </c>
      <c r="I15" s="17">
        <v>1.6459999999999999</v>
      </c>
      <c r="J15" s="17">
        <v>0.34599999999999997</v>
      </c>
      <c r="K15" s="17">
        <v>1.61</v>
      </c>
      <c r="L15" s="16">
        <v>3.258</v>
      </c>
      <c r="M15" s="17">
        <v>0.30690000000000001</v>
      </c>
      <c r="N15" s="16">
        <v>0.77800000000000002</v>
      </c>
      <c r="O15" s="17">
        <v>0.92200000000000004</v>
      </c>
      <c r="P15" s="17">
        <v>5.5940000000000003</v>
      </c>
      <c r="Q15" s="17">
        <v>0.28299999999999997</v>
      </c>
      <c r="R15" s="18">
        <v>1.7170000000000001</v>
      </c>
    </row>
    <row r="16" spans="2:18" x14ac:dyDescent="0.15">
      <c r="B16" s="8">
        <v>13</v>
      </c>
      <c r="C16" s="13">
        <v>0.83199999999999996</v>
      </c>
      <c r="D16" s="14">
        <v>0.249</v>
      </c>
      <c r="E16" s="14">
        <v>0.85</v>
      </c>
      <c r="F16" s="13">
        <v>0.97940000000000005</v>
      </c>
      <c r="G16" s="14">
        <v>1.0209999999999999</v>
      </c>
      <c r="H16" s="13">
        <v>0.38200000000000001</v>
      </c>
      <c r="I16" s="14">
        <v>1.6180000000000001</v>
      </c>
      <c r="J16" s="14">
        <v>0.374</v>
      </c>
      <c r="K16" s="14">
        <v>1.585</v>
      </c>
      <c r="L16" s="13">
        <v>3.3359999999999999</v>
      </c>
      <c r="M16" s="14">
        <v>0.29980000000000001</v>
      </c>
      <c r="N16" s="13">
        <v>0.77</v>
      </c>
      <c r="O16" s="14">
        <v>1.0249999999999999</v>
      </c>
      <c r="P16" s="14">
        <v>5.6470000000000002</v>
      </c>
      <c r="Q16" s="14">
        <v>0.307</v>
      </c>
      <c r="R16" s="15">
        <v>1.6930000000000001</v>
      </c>
    </row>
    <row r="17" spans="2:18" x14ac:dyDescent="0.15">
      <c r="B17" s="9">
        <v>14</v>
      </c>
      <c r="C17" s="16">
        <v>0.80200000000000005</v>
      </c>
      <c r="D17" s="17">
        <v>0.23499999999999999</v>
      </c>
      <c r="E17" s="17">
        <v>0.81699999999999995</v>
      </c>
      <c r="F17" s="16">
        <v>0.98099999999999998</v>
      </c>
      <c r="G17" s="17">
        <v>1.0194000000000001</v>
      </c>
      <c r="H17" s="16">
        <v>0.40600000000000003</v>
      </c>
      <c r="I17" s="17">
        <v>1.5940000000000001</v>
      </c>
      <c r="J17" s="17">
        <v>0.39900000000000002</v>
      </c>
      <c r="K17" s="17">
        <v>1.5629999999999999</v>
      </c>
      <c r="L17" s="16">
        <v>3.407</v>
      </c>
      <c r="M17" s="17">
        <v>0.29349999999999998</v>
      </c>
      <c r="N17" s="16">
        <v>0.76300000000000001</v>
      </c>
      <c r="O17" s="17">
        <v>1.1180000000000001</v>
      </c>
      <c r="P17" s="17">
        <v>5.6959999999999997</v>
      </c>
      <c r="Q17" s="17">
        <v>0.32800000000000001</v>
      </c>
      <c r="R17" s="18">
        <v>1.6719999999999999</v>
      </c>
    </row>
    <row r="18" spans="2:18" x14ac:dyDescent="0.15">
      <c r="B18" s="8">
        <v>15</v>
      </c>
      <c r="C18" s="13">
        <v>0.77500000000000002</v>
      </c>
      <c r="D18" s="14">
        <v>0.223</v>
      </c>
      <c r="E18" s="14">
        <v>0.78900000000000003</v>
      </c>
      <c r="F18" s="13">
        <v>0.98229999999999995</v>
      </c>
      <c r="G18" s="14">
        <v>1.018</v>
      </c>
      <c r="H18" s="13">
        <v>0.42799999999999999</v>
      </c>
      <c r="I18" s="14">
        <v>1.5720000000000001</v>
      </c>
      <c r="J18" s="14">
        <v>0.42099999999999999</v>
      </c>
      <c r="K18" s="14">
        <v>1.544</v>
      </c>
      <c r="L18" s="13">
        <v>3.472</v>
      </c>
      <c r="M18" s="14">
        <v>0.28799999999999998</v>
      </c>
      <c r="N18" s="13">
        <v>0.75600000000000001</v>
      </c>
      <c r="O18" s="14">
        <v>1.2030000000000001</v>
      </c>
      <c r="P18" s="14">
        <v>5.7409999999999997</v>
      </c>
      <c r="Q18" s="14">
        <v>0.34699999999999998</v>
      </c>
      <c r="R18" s="15">
        <v>1.653</v>
      </c>
    </row>
    <row r="19" spans="2:18" x14ac:dyDescent="0.15">
      <c r="B19" s="9">
        <v>16</v>
      </c>
      <c r="C19" s="16">
        <v>0.75</v>
      </c>
      <c r="D19" s="17">
        <v>0.21199999999999999</v>
      </c>
      <c r="E19" s="17">
        <v>0.76300000000000001</v>
      </c>
      <c r="F19" s="16">
        <v>0.98350000000000004</v>
      </c>
      <c r="G19" s="17">
        <v>1.0167999999999999</v>
      </c>
      <c r="H19" s="16">
        <v>0.44800000000000001</v>
      </c>
      <c r="I19" s="17">
        <v>1.552</v>
      </c>
      <c r="J19" s="17">
        <v>0.44</v>
      </c>
      <c r="K19" s="17">
        <v>1.526</v>
      </c>
      <c r="L19" s="16">
        <v>3.532</v>
      </c>
      <c r="M19" s="17">
        <v>0.28310000000000002</v>
      </c>
      <c r="N19" s="16">
        <v>0.75</v>
      </c>
      <c r="O19" s="17">
        <v>1.282</v>
      </c>
      <c r="P19" s="17">
        <v>5.782</v>
      </c>
      <c r="Q19" s="17">
        <v>0.36299999999999999</v>
      </c>
      <c r="R19" s="18">
        <v>1.637</v>
      </c>
    </row>
    <row r="20" spans="2:18" x14ac:dyDescent="0.15">
      <c r="B20" s="8">
        <v>17</v>
      </c>
      <c r="C20" s="13">
        <v>0.72799999999999998</v>
      </c>
      <c r="D20" s="14">
        <v>0.20300000000000001</v>
      </c>
      <c r="E20" s="14">
        <v>0.73899999999999999</v>
      </c>
      <c r="F20" s="13">
        <v>0.98450000000000004</v>
      </c>
      <c r="G20" s="14">
        <v>1.0157</v>
      </c>
      <c r="H20" s="13">
        <v>0.46600000000000003</v>
      </c>
      <c r="I20" s="14">
        <v>1.534</v>
      </c>
      <c r="J20" s="14">
        <v>0.45800000000000002</v>
      </c>
      <c r="K20" s="14">
        <v>1.5109999999999999</v>
      </c>
      <c r="L20" s="13">
        <v>3.5880000000000001</v>
      </c>
      <c r="M20" s="14">
        <v>0.2787</v>
      </c>
      <c r="N20" s="13">
        <v>0.74399999999999999</v>
      </c>
      <c r="O20" s="14">
        <v>1.3560000000000001</v>
      </c>
      <c r="P20" s="14">
        <v>5.82</v>
      </c>
      <c r="Q20" s="14">
        <v>0.378</v>
      </c>
      <c r="R20" s="15">
        <v>1.6220000000000001</v>
      </c>
    </row>
    <row r="21" spans="2:18" x14ac:dyDescent="0.15">
      <c r="B21" s="9">
        <v>18</v>
      </c>
      <c r="C21" s="16">
        <v>0.70699999999999996</v>
      </c>
      <c r="D21" s="17">
        <v>0.19400000000000001</v>
      </c>
      <c r="E21" s="17">
        <v>0.71799999999999997</v>
      </c>
      <c r="F21" s="16">
        <v>0.98540000000000005</v>
      </c>
      <c r="G21" s="17">
        <v>1.0147999999999999</v>
      </c>
      <c r="H21" s="16">
        <v>0.48199999999999998</v>
      </c>
      <c r="I21" s="17">
        <v>1.518</v>
      </c>
      <c r="J21" s="17">
        <v>0.47499999999999998</v>
      </c>
      <c r="K21" s="17">
        <v>1.496</v>
      </c>
      <c r="L21" s="16">
        <v>3.64</v>
      </c>
      <c r="M21" s="17">
        <v>0.2747</v>
      </c>
      <c r="N21" s="16">
        <v>0.73899999999999999</v>
      </c>
      <c r="O21" s="17">
        <v>1.4239999999999999</v>
      </c>
      <c r="P21" s="17">
        <v>5.8559999999999999</v>
      </c>
      <c r="Q21" s="17">
        <v>0.39100000000000001</v>
      </c>
      <c r="R21" s="18">
        <v>1.6080000000000001</v>
      </c>
    </row>
    <row r="22" spans="2:18" x14ac:dyDescent="0.15">
      <c r="B22" s="8">
        <v>19</v>
      </c>
      <c r="C22" s="13">
        <v>0.68799999999999994</v>
      </c>
      <c r="D22" s="14">
        <v>0.187</v>
      </c>
      <c r="E22" s="14">
        <v>0.69799999999999995</v>
      </c>
      <c r="F22" s="13">
        <v>0.98619999999999997</v>
      </c>
      <c r="G22" s="14">
        <v>1.014</v>
      </c>
      <c r="H22" s="13">
        <v>0.497</v>
      </c>
      <c r="I22" s="14">
        <v>1.5029999999999999</v>
      </c>
      <c r="J22" s="14">
        <v>0.49</v>
      </c>
      <c r="K22" s="14">
        <v>1.4830000000000001</v>
      </c>
      <c r="L22" s="13">
        <v>3.6890000000000001</v>
      </c>
      <c r="M22" s="14">
        <v>0.27110000000000001</v>
      </c>
      <c r="N22" s="13">
        <v>0.73399999999999999</v>
      </c>
      <c r="O22" s="14">
        <v>1.4870000000000001</v>
      </c>
      <c r="P22" s="14">
        <v>5.891</v>
      </c>
      <c r="Q22" s="14">
        <v>0.40300000000000002</v>
      </c>
      <c r="R22" s="15">
        <v>1.597</v>
      </c>
    </row>
    <row r="23" spans="2:18" x14ac:dyDescent="0.15">
      <c r="B23" s="9">
        <v>20</v>
      </c>
      <c r="C23" s="16">
        <v>0.67100000000000004</v>
      </c>
      <c r="D23" s="17">
        <v>0.18</v>
      </c>
      <c r="E23" s="17">
        <v>0.68</v>
      </c>
      <c r="F23" s="16">
        <v>0.9869</v>
      </c>
      <c r="G23" s="17">
        <v>1.0133000000000001</v>
      </c>
      <c r="H23" s="16">
        <v>0.51</v>
      </c>
      <c r="I23" s="17">
        <v>1.49</v>
      </c>
      <c r="J23" s="17">
        <v>0.504</v>
      </c>
      <c r="K23" s="17">
        <v>1.47</v>
      </c>
      <c r="L23" s="16">
        <v>3.7349999999999999</v>
      </c>
      <c r="M23" s="17">
        <v>0.26769999999999999</v>
      </c>
      <c r="N23" s="16">
        <v>0.72899999999999998</v>
      </c>
      <c r="O23" s="17">
        <v>1.5489999999999999</v>
      </c>
      <c r="P23" s="17">
        <v>5.9210000000000003</v>
      </c>
      <c r="Q23" s="17">
        <v>0.41499999999999998</v>
      </c>
      <c r="R23" s="18">
        <v>1.585</v>
      </c>
    </row>
    <row r="24" spans="2:18" x14ac:dyDescent="0.15">
      <c r="B24" s="8">
        <v>21</v>
      </c>
      <c r="C24" s="13">
        <v>0.65500000000000003</v>
      </c>
      <c r="D24" s="14">
        <v>0.17299999999999999</v>
      </c>
      <c r="E24" s="14">
        <v>0.66300000000000003</v>
      </c>
      <c r="F24" s="13">
        <v>0.98760000000000003</v>
      </c>
      <c r="G24" s="14">
        <v>1.0125999999999999</v>
      </c>
      <c r="H24" s="13">
        <v>0.52300000000000002</v>
      </c>
      <c r="I24" s="14">
        <v>1.4770000000000001</v>
      </c>
      <c r="J24" s="14">
        <v>0.51600000000000001</v>
      </c>
      <c r="K24" s="14">
        <v>1.4590000000000001</v>
      </c>
      <c r="L24" s="13">
        <v>3.778</v>
      </c>
      <c r="M24" s="14">
        <v>0.26469999999999999</v>
      </c>
      <c r="N24" s="13">
        <v>0.72399999999999998</v>
      </c>
      <c r="O24" s="14">
        <v>1.605</v>
      </c>
      <c r="P24" s="14">
        <v>5.9509999999999996</v>
      </c>
      <c r="Q24" s="14">
        <v>0.42499999999999999</v>
      </c>
      <c r="R24" s="15">
        <v>1.575</v>
      </c>
    </row>
    <row r="25" spans="2:18" x14ac:dyDescent="0.15">
      <c r="B25" s="9">
        <v>22</v>
      </c>
      <c r="C25" s="16">
        <v>0.64</v>
      </c>
      <c r="D25" s="17">
        <v>0.16700000000000001</v>
      </c>
      <c r="E25" s="17">
        <v>0.64700000000000002</v>
      </c>
      <c r="F25" s="16">
        <v>0.98819999999999997</v>
      </c>
      <c r="G25" s="17">
        <v>1.0119</v>
      </c>
      <c r="H25" s="16">
        <v>0.53400000000000003</v>
      </c>
      <c r="I25" s="17">
        <v>1.466</v>
      </c>
      <c r="J25" s="17">
        <v>0.52800000000000002</v>
      </c>
      <c r="K25" s="17">
        <v>1.448</v>
      </c>
      <c r="L25" s="16">
        <v>3.819</v>
      </c>
      <c r="M25" s="17">
        <v>0.26179999999999998</v>
      </c>
      <c r="N25" s="16">
        <v>0.72</v>
      </c>
      <c r="O25" s="17">
        <v>1.659</v>
      </c>
      <c r="P25" s="17">
        <v>5.9790000000000001</v>
      </c>
      <c r="Q25" s="17">
        <v>0.434</v>
      </c>
      <c r="R25" s="18">
        <v>1.5660000000000001</v>
      </c>
    </row>
    <row r="26" spans="2:18" x14ac:dyDescent="0.15">
      <c r="B26" s="8">
        <v>23</v>
      </c>
      <c r="C26" s="13">
        <v>0.626</v>
      </c>
      <c r="D26" s="14">
        <v>0.16200000000000001</v>
      </c>
      <c r="E26" s="14">
        <v>0.63300000000000001</v>
      </c>
      <c r="F26" s="13">
        <v>0.98870000000000002</v>
      </c>
      <c r="G26" s="14">
        <v>1.0114000000000001</v>
      </c>
      <c r="H26" s="13">
        <v>0.54500000000000004</v>
      </c>
      <c r="I26" s="14">
        <v>1.4550000000000001</v>
      </c>
      <c r="J26" s="14">
        <v>0.53900000000000003</v>
      </c>
      <c r="K26" s="14">
        <v>1.4379999999999999</v>
      </c>
      <c r="L26" s="13">
        <v>3.8580000000000001</v>
      </c>
      <c r="M26" s="14">
        <v>0.25919999999999999</v>
      </c>
      <c r="N26" s="13">
        <v>0.71599999999999997</v>
      </c>
      <c r="O26" s="14">
        <v>1.71</v>
      </c>
      <c r="P26" s="14">
        <v>6.0060000000000002</v>
      </c>
      <c r="Q26" s="14">
        <v>0.443</v>
      </c>
      <c r="R26" s="15">
        <v>1.5569999999999999</v>
      </c>
    </row>
    <row r="27" spans="2:18" x14ac:dyDescent="0.15">
      <c r="B27" s="9">
        <v>24</v>
      </c>
      <c r="C27" s="16">
        <v>0.61199999999999999</v>
      </c>
      <c r="D27" s="17">
        <v>0.157</v>
      </c>
      <c r="E27" s="17">
        <v>0.61899999999999999</v>
      </c>
      <c r="F27" s="16">
        <v>0.98919999999999997</v>
      </c>
      <c r="G27" s="17">
        <v>1.0108999999999999</v>
      </c>
      <c r="H27" s="16">
        <v>0.55500000000000005</v>
      </c>
      <c r="I27" s="17">
        <v>1.4450000000000001</v>
      </c>
      <c r="J27" s="17">
        <v>0.54900000000000004</v>
      </c>
      <c r="K27" s="17">
        <v>1.429</v>
      </c>
      <c r="L27" s="16">
        <v>3.895</v>
      </c>
      <c r="M27" s="17">
        <v>0.25669999999999998</v>
      </c>
      <c r="N27" s="16">
        <v>0.71199999999999997</v>
      </c>
      <c r="O27" s="17">
        <v>1.7589999999999999</v>
      </c>
      <c r="P27" s="17">
        <v>6.0309999999999997</v>
      </c>
      <c r="Q27" s="17">
        <v>0.45100000000000001</v>
      </c>
      <c r="R27" s="18">
        <v>1.548</v>
      </c>
    </row>
    <row r="28" spans="2:18" ht="15" thickBot="1" x14ac:dyDescent="0.2">
      <c r="B28" s="19">
        <v>25</v>
      </c>
      <c r="C28" s="20">
        <v>0.6</v>
      </c>
      <c r="D28" s="21">
        <v>0.153</v>
      </c>
      <c r="E28" s="21">
        <v>0.60599999999999998</v>
      </c>
      <c r="F28" s="20">
        <v>0.98960000000000004</v>
      </c>
      <c r="G28" s="21">
        <v>1.0105</v>
      </c>
      <c r="H28" s="20">
        <v>0.56499999999999995</v>
      </c>
      <c r="I28" s="21">
        <v>1.4350000000000001</v>
      </c>
      <c r="J28" s="21">
        <v>0.55900000000000005</v>
      </c>
      <c r="K28" s="21">
        <v>1.42</v>
      </c>
      <c r="L28" s="20">
        <v>3.931</v>
      </c>
      <c r="M28" s="21">
        <v>0.25440000000000002</v>
      </c>
      <c r="N28" s="20">
        <v>0.70799999999999996</v>
      </c>
      <c r="O28" s="21">
        <v>1.806</v>
      </c>
      <c r="P28" s="21">
        <v>6.056</v>
      </c>
      <c r="Q28" s="21">
        <v>0.45900000000000002</v>
      </c>
      <c r="R28" s="22">
        <v>1.5409999999999999</v>
      </c>
    </row>
  </sheetData>
  <mergeCells count="10">
    <mergeCell ref="N3:R3"/>
    <mergeCell ref="L3:M3"/>
    <mergeCell ref="L2:R2"/>
    <mergeCell ref="B1:R1"/>
    <mergeCell ref="H3:K3"/>
    <mergeCell ref="F3:G3"/>
    <mergeCell ref="C3:E3"/>
    <mergeCell ref="B2:B3"/>
    <mergeCell ref="F2:K2"/>
    <mergeCell ref="C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37780-2694-4023-88A7-68AD410DF432}">
  <sheetPr>
    <pageSetUpPr autoPageBreaks="0"/>
  </sheetPr>
  <dimension ref="B2:W109"/>
  <sheetViews>
    <sheetView tabSelected="1" topLeftCell="A42" zoomScale="115" zoomScaleNormal="115" workbookViewId="0">
      <selection activeCell="B52" sqref="B52"/>
    </sheetView>
  </sheetViews>
  <sheetFormatPr defaultRowHeight="14.25" x14ac:dyDescent="0.15"/>
  <cols>
    <col min="1" max="1" width="4.625" customWidth="1"/>
    <col min="2" max="2" width="26.25" customWidth="1"/>
    <col min="3" max="3" width="24.125" customWidth="1"/>
    <col min="4" max="5" width="11.125" customWidth="1"/>
    <col min="6" max="6" width="27.375" customWidth="1"/>
    <col min="7" max="8" width="11.125" customWidth="1"/>
    <col min="11" max="11" width="33.5" customWidth="1"/>
    <col min="12" max="12" width="18" customWidth="1"/>
    <col min="13" max="13" width="10.625" bestFit="1" customWidth="1"/>
    <col min="23" max="23" width="12.375" customWidth="1"/>
  </cols>
  <sheetData>
    <row r="2" spans="3:23" x14ac:dyDescent="0.15">
      <c r="C2" s="23" t="s">
        <v>37</v>
      </c>
      <c r="D2" s="23">
        <v>1</v>
      </c>
      <c r="E2" s="23">
        <v>2</v>
      </c>
      <c r="F2" s="23">
        <v>3</v>
      </c>
      <c r="G2" s="23">
        <v>4</v>
      </c>
      <c r="H2" s="23">
        <v>5</v>
      </c>
      <c r="I2" t="s">
        <v>31</v>
      </c>
      <c r="J2" t="s">
        <v>32</v>
      </c>
      <c r="O2" t="s">
        <v>33</v>
      </c>
      <c r="P2" t="s">
        <v>35</v>
      </c>
      <c r="Q2" t="s">
        <v>34</v>
      </c>
      <c r="R2" t="s">
        <v>36</v>
      </c>
      <c r="T2" t="s">
        <v>38</v>
      </c>
      <c r="U2" t="s">
        <v>39</v>
      </c>
      <c r="V2" t="s">
        <v>40</v>
      </c>
      <c r="W2" t="s">
        <v>41</v>
      </c>
    </row>
    <row r="3" spans="3:23" x14ac:dyDescent="0.15">
      <c r="C3">
        <v>1</v>
      </c>
      <c r="D3">
        <v>1.3234999999999999</v>
      </c>
      <c r="E3">
        <v>1.4128000000000001</v>
      </c>
      <c r="F3">
        <v>1.6744000000000001</v>
      </c>
      <c r="G3">
        <v>1.4573</v>
      </c>
      <c r="H3">
        <v>1.6914</v>
      </c>
      <c r="I3" cm="1">
        <f t="array" ref="I3:I47">_xlfn.BYROW(D3:H47,_xlfn.LAMBDA(_xlpm.r,(MAX(_xlpm.r)-MIN(_xlpm.r))))</f>
        <v>0.36790000000000012</v>
      </c>
      <c r="J3" cm="1">
        <f t="array" ref="J3:J47">_xlfn.BYROW(D3:H47,_xlfn.LAMBDA(_xlpm.r,AVERAGE(_xlpm.r)))</f>
        <v>1.5118800000000001</v>
      </c>
      <c r="L3" t="str" cm="1">
        <f t="array" ref="L3:M4">_xlfn.LET(
_xlpm.d,D3:H27,
_xlpm.sa,_xlfn.BYROW(_xlpm.d,_xlfn.LAMBDA(_xlpm.r,AVERAGE(_xlpm.r))),
_xlpm.sr,_xlfn.BYROW(_xlpm.d,_xlfn.LAMBDA(_xlpm.r,(MAX(_xlpm.r)-MIN(_xlpm.r)))),
_xlpm.gm,AVERAGE(_xlpm.sa),
_xlpm.gr,AVERAGE(_xlpm.sr),
_xlpm.r,_xlfn.VSTACK(_xlpm.gm,_xlpm.gr),
_xlpm.rc,_xlfn.VSTACK("Grand Mean","Grand Range"),
_xlfn.HSTACK(_xlpm.rc,_xlpm.r))</f>
        <v>Grand Mean</v>
      </c>
      <c r="M3">
        <v>1.5056104000000006</v>
      </c>
      <c r="O3">
        <f>_xlfn.XLOOKUP($M$5,Sheet1!$B$5:$B$28,Sheet1!$Q$5:$Q$28)</f>
        <v>0</v>
      </c>
      <c r="P3">
        <v>0.36790000000000012</v>
      </c>
      <c r="Q3">
        <v>0.68748971199999986</v>
      </c>
      <c r="R3">
        <v>0.32520799999999994</v>
      </c>
      <c r="T3">
        <v>1.3179653840000007</v>
      </c>
      <c r="U3">
        <v>1.5118800000000001</v>
      </c>
      <c r="V3">
        <v>1.6932554160000004</v>
      </c>
      <c r="W3">
        <v>1.5056104000000006</v>
      </c>
    </row>
    <row r="4" spans="3:23" x14ac:dyDescent="0.15">
      <c r="C4">
        <v>2</v>
      </c>
      <c r="D4">
        <v>1.4314</v>
      </c>
      <c r="E4">
        <v>1.3592</v>
      </c>
      <c r="F4">
        <v>1.6074999999999999</v>
      </c>
      <c r="G4">
        <v>1.4665999999999999</v>
      </c>
      <c r="H4">
        <v>1.6109</v>
      </c>
      <c r="I4">
        <v>0.25170000000000003</v>
      </c>
      <c r="J4">
        <v>1.4951199999999998</v>
      </c>
      <c r="L4" t="str">
        <v>Grand Range</v>
      </c>
      <c r="M4">
        <v>0.32520799999999994</v>
      </c>
      <c r="O4">
        <f>_xlfn.XLOOKUP($M$5,Sheet1!$B$5:$B$28,Sheet1!$Q$5:$Q$28)</f>
        <v>0</v>
      </c>
      <c r="P4">
        <v>0.25170000000000003</v>
      </c>
      <c r="Q4">
        <v>0.68748971199999986</v>
      </c>
      <c r="R4">
        <v>0.32520799999999994</v>
      </c>
      <c r="T4">
        <v>1.3179653840000007</v>
      </c>
      <c r="U4">
        <v>1.4951199999999998</v>
      </c>
      <c r="V4">
        <v>1.6932554160000004</v>
      </c>
      <c r="W4">
        <v>1.5056104000000006</v>
      </c>
    </row>
    <row r="5" spans="3:23" x14ac:dyDescent="0.15">
      <c r="C5">
        <v>3</v>
      </c>
      <c r="D5">
        <v>1.4283999999999999</v>
      </c>
      <c r="E5">
        <v>1.4871000000000001</v>
      </c>
      <c r="F5">
        <v>1.4932000000000001</v>
      </c>
      <c r="G5">
        <v>1.4323999999999999</v>
      </c>
      <c r="H5">
        <v>1.5673999999999999</v>
      </c>
      <c r="I5">
        <v>0.13900000000000001</v>
      </c>
      <c r="J5">
        <v>1.4816999999999998</v>
      </c>
      <c r="L5" t="s">
        <v>25</v>
      </c>
      <c r="M5">
        <f>COUNT(D3:H3)</f>
        <v>5</v>
      </c>
      <c r="O5">
        <f>_xlfn.XLOOKUP($M$5,Sheet1!$B$5:$B$28,Sheet1!$Q$5:$Q$28)</f>
        <v>0</v>
      </c>
      <c r="P5">
        <v>0.13900000000000001</v>
      </c>
      <c r="Q5">
        <v>0.68748971199999986</v>
      </c>
      <c r="R5">
        <v>0.32520799999999994</v>
      </c>
      <c r="T5">
        <v>1.3179653840000007</v>
      </c>
      <c r="U5">
        <v>1.4816999999999998</v>
      </c>
      <c r="V5">
        <v>1.6932554160000004</v>
      </c>
      <c r="W5">
        <v>1.5056104000000006</v>
      </c>
    </row>
    <row r="6" spans="3:23" x14ac:dyDescent="0.15">
      <c r="C6">
        <v>4</v>
      </c>
      <c r="D6">
        <v>1.5027999999999999</v>
      </c>
      <c r="E6">
        <v>1.6352</v>
      </c>
      <c r="F6">
        <v>1.3841000000000001</v>
      </c>
      <c r="G6">
        <v>1.2830999999999999</v>
      </c>
      <c r="H6">
        <v>1.5507</v>
      </c>
      <c r="I6">
        <v>0.35210000000000008</v>
      </c>
      <c r="J6">
        <v>1.4711799999999999</v>
      </c>
      <c r="L6" t="s">
        <v>26</v>
      </c>
      <c r="M6">
        <f>COUNT(C3:C27)</f>
        <v>25</v>
      </c>
      <c r="O6">
        <f>_xlfn.XLOOKUP($M$5,Sheet1!$B$5:$B$28,Sheet1!$Q$5:$Q$28)</f>
        <v>0</v>
      </c>
      <c r="P6">
        <v>0.35210000000000008</v>
      </c>
      <c r="Q6">
        <v>0.68748971199999986</v>
      </c>
      <c r="R6">
        <v>0.32520799999999994</v>
      </c>
      <c r="T6">
        <v>1.3179653840000007</v>
      </c>
      <c r="U6">
        <v>1.4711799999999999</v>
      </c>
      <c r="V6">
        <v>1.6932554160000004</v>
      </c>
      <c r="W6">
        <v>1.5056104000000006</v>
      </c>
    </row>
    <row r="7" spans="3:23" x14ac:dyDescent="0.15">
      <c r="C7">
        <v>5</v>
      </c>
      <c r="D7">
        <v>1.5604</v>
      </c>
      <c r="E7">
        <v>1.2735000000000001</v>
      </c>
      <c r="F7">
        <v>1.5265</v>
      </c>
      <c r="G7">
        <v>1.4362999999999999</v>
      </c>
      <c r="H7">
        <v>1.6440999999999999</v>
      </c>
      <c r="I7">
        <v>0.37059999999999982</v>
      </c>
      <c r="J7">
        <v>1.4881600000000001</v>
      </c>
      <c r="L7" t="s">
        <v>6</v>
      </c>
      <c r="M7">
        <f>_xlfn.XLOOKUP($M$5,Sheet1!$B$5:$B$28,Sheet1!$Q$5:$Q$28)</f>
        <v>0</v>
      </c>
      <c r="O7">
        <f>_xlfn.XLOOKUP($M$5,Sheet1!$B$5:$B$28,Sheet1!$Q$5:$Q$28)</f>
        <v>0</v>
      </c>
      <c r="P7">
        <v>0.37059999999999982</v>
      </c>
      <c r="Q7">
        <v>0.68748971199999986</v>
      </c>
      <c r="R7">
        <v>0.32520799999999994</v>
      </c>
      <c r="T7">
        <v>1.3179653840000007</v>
      </c>
      <c r="U7">
        <v>1.4881600000000001</v>
      </c>
      <c r="V7">
        <v>1.6932554160000004</v>
      </c>
      <c r="W7">
        <v>1.5056104000000006</v>
      </c>
    </row>
    <row r="8" spans="3:23" x14ac:dyDescent="0.15">
      <c r="C8">
        <v>6</v>
      </c>
      <c r="D8">
        <v>1.5954999999999999</v>
      </c>
      <c r="E8">
        <v>1.5450999999999999</v>
      </c>
      <c r="F8">
        <v>1.3573999999999999</v>
      </c>
      <c r="G8">
        <v>1.3281000000000001</v>
      </c>
      <c r="H8">
        <v>1.4198</v>
      </c>
      <c r="I8">
        <v>0.26739999999999986</v>
      </c>
      <c r="J8">
        <v>1.4491800000000001</v>
      </c>
      <c r="L8" t="s">
        <v>10</v>
      </c>
      <c r="M8">
        <f>_xlfn.XLOOKUP($M$5,Sheet1!$B$5:$B$28,Sheet1!R5:R28)</f>
        <v>2.1139999999999999</v>
      </c>
      <c r="O8">
        <f>_xlfn.XLOOKUP($M$5,Sheet1!$B$5:$B$28,Sheet1!$Q$5:$Q$28)</f>
        <v>0</v>
      </c>
      <c r="P8">
        <v>0.26739999999999986</v>
      </c>
      <c r="Q8">
        <v>0.68748971199999986</v>
      </c>
      <c r="R8">
        <v>0.32520799999999994</v>
      </c>
      <c r="T8">
        <v>1.3179653840000007</v>
      </c>
      <c r="U8">
        <v>1.4491800000000001</v>
      </c>
      <c r="V8">
        <v>1.6932554160000004</v>
      </c>
      <c r="W8">
        <v>1.5056104000000006</v>
      </c>
    </row>
    <row r="9" spans="3:23" x14ac:dyDescent="0.15">
      <c r="C9">
        <v>7</v>
      </c>
      <c r="D9">
        <v>1.6274</v>
      </c>
      <c r="E9">
        <v>1.5064</v>
      </c>
      <c r="F9">
        <v>1.8366</v>
      </c>
      <c r="G9">
        <v>1.4177</v>
      </c>
      <c r="H9">
        <v>1.5144</v>
      </c>
      <c r="I9">
        <v>0.41890000000000005</v>
      </c>
      <c r="J9">
        <v>1.5805</v>
      </c>
      <c r="L9" t="s">
        <v>29</v>
      </c>
      <c r="O9">
        <f>_xlfn.XLOOKUP($M$5,Sheet1!$B$5:$B$28,Sheet1!$Q$5:$Q$28)</f>
        <v>0</v>
      </c>
      <c r="P9">
        <v>0.41890000000000005</v>
      </c>
      <c r="Q9">
        <v>0.68748971199999986</v>
      </c>
      <c r="R9">
        <v>0.32520799999999994</v>
      </c>
      <c r="T9">
        <v>1.3179653840000007</v>
      </c>
      <c r="U9">
        <v>1.5805</v>
      </c>
      <c r="V9">
        <v>1.6932554160000004</v>
      </c>
      <c r="W9">
        <v>1.5056104000000006</v>
      </c>
    </row>
    <row r="10" spans="3:23" x14ac:dyDescent="0.15">
      <c r="C10">
        <v>8</v>
      </c>
      <c r="D10">
        <v>1.419</v>
      </c>
      <c r="E10">
        <v>1.4302999999999999</v>
      </c>
      <c r="F10">
        <v>1.6637</v>
      </c>
      <c r="G10">
        <v>1.6067</v>
      </c>
      <c r="H10">
        <v>1.5519000000000001</v>
      </c>
      <c r="I10">
        <v>0.24469999999999992</v>
      </c>
      <c r="J10">
        <v>1.5343199999999999</v>
      </c>
      <c r="L10" t="s">
        <v>27</v>
      </c>
      <c r="M10">
        <f>M7*M4</f>
        <v>0</v>
      </c>
      <c r="O10">
        <f>_xlfn.XLOOKUP($M$5,Sheet1!$B$5:$B$28,Sheet1!$Q$5:$Q$28)</f>
        <v>0</v>
      </c>
      <c r="P10">
        <v>0.24469999999999992</v>
      </c>
      <c r="Q10">
        <v>0.68748971199999986</v>
      </c>
      <c r="R10">
        <v>0.32520799999999994</v>
      </c>
      <c r="T10">
        <v>1.3179653840000007</v>
      </c>
      <c r="U10">
        <v>1.5343199999999999</v>
      </c>
      <c r="V10">
        <v>1.6932554160000004</v>
      </c>
      <c r="W10">
        <v>1.5056104000000006</v>
      </c>
    </row>
    <row r="11" spans="3:23" x14ac:dyDescent="0.15">
      <c r="C11">
        <v>9</v>
      </c>
      <c r="D11">
        <v>1.3884000000000001</v>
      </c>
      <c r="E11">
        <v>1.7277</v>
      </c>
      <c r="F11">
        <v>1.5355000000000001</v>
      </c>
      <c r="G11">
        <v>1.5176000000000001</v>
      </c>
      <c r="H11">
        <v>1.3688</v>
      </c>
      <c r="I11">
        <v>0.3589</v>
      </c>
      <c r="J11">
        <v>1.5076000000000001</v>
      </c>
      <c r="L11" t="s">
        <v>28</v>
      </c>
      <c r="M11">
        <f>M8*M4</f>
        <v>0.68748971199999986</v>
      </c>
      <c r="O11">
        <f>_xlfn.XLOOKUP($M$5,Sheet1!$B$5:$B$28,Sheet1!$Q$5:$Q$28)</f>
        <v>0</v>
      </c>
      <c r="P11">
        <v>0.3589</v>
      </c>
      <c r="Q11">
        <v>0.68748971199999986</v>
      </c>
      <c r="R11">
        <v>0.32520799999999994</v>
      </c>
      <c r="T11">
        <v>1.3179653840000007</v>
      </c>
      <c r="U11">
        <v>1.5076000000000001</v>
      </c>
      <c r="V11">
        <v>1.6932554160000004</v>
      </c>
      <c r="W11">
        <v>1.5056104000000006</v>
      </c>
    </row>
    <row r="12" spans="3:23" x14ac:dyDescent="0.15">
      <c r="C12">
        <v>10</v>
      </c>
      <c r="D12">
        <v>1.4038999999999999</v>
      </c>
      <c r="E12">
        <v>1.6697</v>
      </c>
      <c r="F12">
        <v>1.5088999999999999</v>
      </c>
      <c r="G12">
        <v>1.4626999999999999</v>
      </c>
      <c r="H12">
        <v>1.522</v>
      </c>
      <c r="I12">
        <v>0.26580000000000004</v>
      </c>
      <c r="J12">
        <v>1.5134399999999999</v>
      </c>
      <c r="O12">
        <f>_xlfn.XLOOKUP($M$5,Sheet1!$B$5:$B$28,Sheet1!$Q$5:$Q$28)</f>
        <v>0</v>
      </c>
      <c r="P12">
        <v>0.26580000000000004</v>
      </c>
      <c r="Q12">
        <v>0.68748971199999986</v>
      </c>
      <c r="R12">
        <v>0.32520799999999994</v>
      </c>
      <c r="T12">
        <v>1.3179653840000007</v>
      </c>
      <c r="U12">
        <v>1.5134399999999999</v>
      </c>
      <c r="V12">
        <v>1.6932554160000004</v>
      </c>
      <c r="W12">
        <v>1.5056104000000006</v>
      </c>
    </row>
    <row r="13" spans="3:23" x14ac:dyDescent="0.15">
      <c r="C13">
        <v>11</v>
      </c>
      <c r="D13">
        <v>1.4157999999999999</v>
      </c>
      <c r="E13">
        <v>1.7666999999999999</v>
      </c>
      <c r="F13">
        <v>1.4278</v>
      </c>
      <c r="G13">
        <v>1.5928</v>
      </c>
      <c r="H13">
        <v>1.4180999999999999</v>
      </c>
      <c r="I13">
        <v>0.35089999999999999</v>
      </c>
      <c r="J13">
        <v>1.5242400000000003</v>
      </c>
      <c r="O13">
        <f>_xlfn.XLOOKUP($M$5,Sheet1!$B$5:$B$28,Sheet1!$Q$5:$Q$28)</f>
        <v>0</v>
      </c>
      <c r="P13">
        <v>0.35089999999999999</v>
      </c>
      <c r="Q13">
        <v>0.68748971199999986</v>
      </c>
      <c r="R13">
        <v>0.32520799999999994</v>
      </c>
      <c r="T13">
        <v>1.3179653840000007</v>
      </c>
      <c r="U13">
        <v>1.5242400000000003</v>
      </c>
      <c r="V13">
        <v>1.6932554160000004</v>
      </c>
      <c r="W13">
        <v>1.5056104000000006</v>
      </c>
    </row>
    <row r="14" spans="3:23" x14ac:dyDescent="0.15">
      <c r="C14">
        <v>12</v>
      </c>
      <c r="D14">
        <v>1.5821000000000001</v>
      </c>
      <c r="E14">
        <v>1.3354999999999999</v>
      </c>
      <c r="F14">
        <v>1.5777000000000001</v>
      </c>
      <c r="G14">
        <v>1.3908</v>
      </c>
      <c r="H14">
        <v>1.7559</v>
      </c>
      <c r="I14">
        <v>0.42040000000000011</v>
      </c>
      <c r="J14">
        <v>1.5284000000000002</v>
      </c>
      <c r="L14" t="s">
        <v>30</v>
      </c>
      <c r="O14">
        <f>_xlfn.XLOOKUP($M$5,Sheet1!$B$5:$B$28,Sheet1!$Q$5:$Q$28)</f>
        <v>0</v>
      </c>
      <c r="P14">
        <v>0.42040000000000011</v>
      </c>
      <c r="Q14">
        <v>0.68748971199999986</v>
      </c>
      <c r="R14">
        <v>0.32520799999999994</v>
      </c>
      <c r="T14">
        <v>1.3179653840000007</v>
      </c>
      <c r="U14">
        <v>1.5284000000000002</v>
      </c>
      <c r="V14">
        <v>1.6932554160000004</v>
      </c>
      <c r="W14">
        <v>1.5056104000000006</v>
      </c>
    </row>
    <row r="15" spans="3:23" ht="18.75" x14ac:dyDescent="0.3">
      <c r="C15">
        <v>13</v>
      </c>
      <c r="D15">
        <v>1.2856000000000001</v>
      </c>
      <c r="E15">
        <v>1.4106000000000001</v>
      </c>
      <c r="F15">
        <v>1.4447000000000001</v>
      </c>
      <c r="G15">
        <v>1.6397999999999999</v>
      </c>
      <c r="H15">
        <v>1.1928000000000001</v>
      </c>
      <c r="I15">
        <v>0.44699999999999984</v>
      </c>
      <c r="J15">
        <v>1.3947000000000001</v>
      </c>
      <c r="L15" t="s">
        <v>3</v>
      </c>
      <c r="M15">
        <f>_xlfn.XLOOKUP(M5,Sheet1!B5:B28,Sheet1!D5:D28)</f>
        <v>0.57699999999999996</v>
      </c>
      <c r="O15">
        <f>_xlfn.XLOOKUP($M$5,Sheet1!$B$5:$B$28,Sheet1!$Q$5:$Q$28)</f>
        <v>0</v>
      </c>
      <c r="P15">
        <v>0.44699999999999984</v>
      </c>
      <c r="Q15">
        <v>0.68748971199999986</v>
      </c>
      <c r="R15">
        <v>0.32520799999999994</v>
      </c>
      <c r="T15">
        <v>1.3179653840000007</v>
      </c>
      <c r="U15">
        <v>1.3947000000000001</v>
      </c>
      <c r="V15">
        <v>1.6932554160000004</v>
      </c>
      <c r="W15">
        <v>1.5056104000000006</v>
      </c>
    </row>
    <row r="16" spans="3:23" x14ac:dyDescent="0.15">
      <c r="C16">
        <v>14</v>
      </c>
      <c r="D16">
        <v>1.4951000000000001</v>
      </c>
      <c r="E16">
        <v>1.4036</v>
      </c>
      <c r="F16">
        <v>1.5892999999999999</v>
      </c>
      <c r="G16">
        <v>1.6457999999999999</v>
      </c>
      <c r="H16">
        <v>1.4968999999999999</v>
      </c>
      <c r="I16">
        <v>0.24219999999999997</v>
      </c>
      <c r="J16">
        <v>1.5261399999999998</v>
      </c>
      <c r="L16" t="s">
        <v>27</v>
      </c>
      <c r="M16">
        <f>M3-M15*M4</f>
        <v>1.3179653840000007</v>
      </c>
      <c r="O16">
        <f>_xlfn.XLOOKUP($M$5,Sheet1!$B$5:$B$28,Sheet1!$Q$5:$Q$28)</f>
        <v>0</v>
      </c>
      <c r="P16">
        <v>0.24219999999999997</v>
      </c>
      <c r="Q16">
        <v>0.68748971199999986</v>
      </c>
      <c r="R16">
        <v>0.32520799999999994</v>
      </c>
      <c r="T16">
        <v>1.3179653840000007</v>
      </c>
      <c r="U16">
        <v>1.5261399999999998</v>
      </c>
      <c r="V16">
        <v>1.6932554160000004</v>
      </c>
      <c r="W16">
        <v>1.5056104000000006</v>
      </c>
    </row>
    <row r="17" spans="3:23" x14ac:dyDescent="0.15">
      <c r="C17">
        <v>15</v>
      </c>
      <c r="D17">
        <v>1.3589</v>
      </c>
      <c r="E17">
        <v>1.2863</v>
      </c>
      <c r="F17">
        <v>1.5995999999999999</v>
      </c>
      <c r="G17">
        <v>1.2497</v>
      </c>
      <c r="H17">
        <v>1.5470999999999999</v>
      </c>
      <c r="I17">
        <v>0.34989999999999988</v>
      </c>
      <c r="J17">
        <v>1.4083199999999998</v>
      </c>
      <c r="L17" t="s">
        <v>28</v>
      </c>
      <c r="M17">
        <f>M3+M15*M4</f>
        <v>1.6932554160000004</v>
      </c>
      <c r="O17">
        <f>_xlfn.XLOOKUP($M$5,Sheet1!$B$5:$B$28,Sheet1!$Q$5:$Q$28)</f>
        <v>0</v>
      </c>
      <c r="P17">
        <v>0.34989999999999988</v>
      </c>
      <c r="Q17">
        <v>0.68748971199999986</v>
      </c>
      <c r="R17">
        <v>0.32520799999999994</v>
      </c>
      <c r="T17">
        <v>1.3179653840000007</v>
      </c>
      <c r="U17">
        <v>1.4083199999999998</v>
      </c>
      <c r="V17">
        <v>1.6932554160000004</v>
      </c>
      <c r="W17">
        <v>1.5056104000000006</v>
      </c>
    </row>
    <row r="18" spans="3:23" x14ac:dyDescent="0.15">
      <c r="C18">
        <v>16</v>
      </c>
      <c r="D18">
        <v>1.5747</v>
      </c>
      <c r="E18">
        <v>1.5301</v>
      </c>
      <c r="F18">
        <v>1.5170999999999999</v>
      </c>
      <c r="G18">
        <v>1.1839</v>
      </c>
      <c r="H18">
        <v>1.8662000000000001</v>
      </c>
      <c r="I18">
        <v>0.68230000000000013</v>
      </c>
      <c r="J18">
        <v>1.5344</v>
      </c>
      <c r="O18">
        <f>_xlfn.XLOOKUP($M$5,Sheet1!$B$5:$B$28,Sheet1!$Q$5:$Q$28)</f>
        <v>0</v>
      </c>
      <c r="P18">
        <v>0.68230000000000013</v>
      </c>
      <c r="Q18">
        <v>0.68748971199999986</v>
      </c>
      <c r="R18">
        <v>0.32520799999999994</v>
      </c>
      <c r="T18">
        <v>1.3179653840000007</v>
      </c>
      <c r="U18">
        <v>1.5344</v>
      </c>
      <c r="V18">
        <v>1.6932554160000004</v>
      </c>
      <c r="W18">
        <v>1.5056104000000006</v>
      </c>
    </row>
    <row r="19" spans="3:23" x14ac:dyDescent="0.15">
      <c r="C19">
        <v>17</v>
      </c>
      <c r="D19">
        <v>1.3680000000000001</v>
      </c>
      <c r="E19">
        <v>1.7269000000000001</v>
      </c>
      <c r="F19">
        <v>1.3956999999999999</v>
      </c>
      <c r="G19">
        <v>1.5014000000000001</v>
      </c>
      <c r="H19">
        <v>1.4449000000000001</v>
      </c>
      <c r="I19">
        <v>0.3589</v>
      </c>
      <c r="J19">
        <v>1.4873799999999999</v>
      </c>
      <c r="O19">
        <f>_xlfn.XLOOKUP($M$5,Sheet1!$B$5:$B$28,Sheet1!$Q$5:$Q$28)</f>
        <v>0</v>
      </c>
      <c r="P19">
        <v>0.3589</v>
      </c>
      <c r="Q19">
        <v>0.68748971199999986</v>
      </c>
      <c r="R19">
        <v>0.32520799999999994</v>
      </c>
      <c r="T19">
        <v>1.3179653840000007</v>
      </c>
      <c r="U19">
        <v>1.4873799999999999</v>
      </c>
      <c r="V19">
        <v>1.6932554160000004</v>
      </c>
      <c r="W19">
        <v>1.5056104000000006</v>
      </c>
    </row>
    <row r="20" spans="3:23" x14ac:dyDescent="0.15">
      <c r="C20">
        <v>18</v>
      </c>
      <c r="D20">
        <v>1.4162999999999999</v>
      </c>
      <c r="E20">
        <v>1.3864000000000001</v>
      </c>
      <c r="F20">
        <v>1.3057000000000001</v>
      </c>
      <c r="G20">
        <v>1.621</v>
      </c>
      <c r="H20">
        <v>1.5572999999999999</v>
      </c>
      <c r="I20">
        <v>0.31529999999999991</v>
      </c>
      <c r="J20">
        <v>1.4573399999999999</v>
      </c>
      <c r="O20">
        <f>_xlfn.XLOOKUP($M$5,Sheet1!$B$5:$B$28,Sheet1!$Q$5:$Q$28)</f>
        <v>0</v>
      </c>
      <c r="P20">
        <v>0.31529999999999991</v>
      </c>
      <c r="Q20">
        <v>0.68748971199999986</v>
      </c>
      <c r="R20">
        <v>0.32520799999999994</v>
      </c>
      <c r="T20">
        <v>1.3179653840000007</v>
      </c>
      <c r="U20">
        <v>1.4573399999999999</v>
      </c>
      <c r="V20">
        <v>1.6932554160000004</v>
      </c>
      <c r="W20">
        <v>1.5056104000000006</v>
      </c>
    </row>
    <row r="21" spans="3:23" x14ac:dyDescent="0.15">
      <c r="C21">
        <v>19</v>
      </c>
      <c r="D21">
        <v>1.5795999999999999</v>
      </c>
      <c r="E21">
        <v>1.4185000000000001</v>
      </c>
      <c r="F21">
        <v>1.6540999999999999</v>
      </c>
      <c r="G21">
        <v>1.5116000000000001</v>
      </c>
      <c r="H21">
        <v>1.7246999999999999</v>
      </c>
      <c r="I21">
        <v>0.30619999999999981</v>
      </c>
      <c r="J21">
        <v>1.5777000000000001</v>
      </c>
      <c r="O21">
        <f>_xlfn.XLOOKUP($M$5,Sheet1!$B$5:$B$28,Sheet1!$Q$5:$Q$28)</f>
        <v>0</v>
      </c>
      <c r="P21">
        <v>0.30619999999999981</v>
      </c>
      <c r="Q21">
        <v>0.68748971199999986</v>
      </c>
      <c r="R21">
        <v>0.32520799999999994</v>
      </c>
      <c r="T21">
        <v>1.3179653840000007</v>
      </c>
      <c r="U21">
        <v>1.5777000000000001</v>
      </c>
      <c r="V21">
        <v>1.6932554160000004</v>
      </c>
      <c r="W21">
        <v>1.5056104000000006</v>
      </c>
    </row>
    <row r="22" spans="3:23" x14ac:dyDescent="0.15">
      <c r="C22">
        <v>20</v>
      </c>
      <c r="D22">
        <v>1.7105999999999999</v>
      </c>
      <c r="E22">
        <v>1.4412</v>
      </c>
      <c r="F22">
        <v>1.2361</v>
      </c>
      <c r="G22">
        <v>1.3819999999999999</v>
      </c>
      <c r="H22">
        <v>1.7601</v>
      </c>
      <c r="I22">
        <v>0.52400000000000002</v>
      </c>
      <c r="J22">
        <v>1.5059999999999998</v>
      </c>
      <c r="O22">
        <f>_xlfn.XLOOKUP($M$5,Sheet1!$B$5:$B$28,Sheet1!$Q$5:$Q$28)</f>
        <v>0</v>
      </c>
      <c r="P22">
        <v>0.52400000000000002</v>
      </c>
      <c r="Q22">
        <v>0.68748971199999986</v>
      </c>
      <c r="R22">
        <v>0.32520799999999994</v>
      </c>
      <c r="T22">
        <v>1.3179653840000007</v>
      </c>
      <c r="U22">
        <v>1.5059999999999998</v>
      </c>
      <c r="V22">
        <v>1.6932554160000004</v>
      </c>
      <c r="W22">
        <v>1.5056104000000006</v>
      </c>
    </row>
    <row r="23" spans="3:23" x14ac:dyDescent="0.15">
      <c r="C23">
        <v>21</v>
      </c>
      <c r="D23">
        <v>1.4371</v>
      </c>
      <c r="E23">
        <v>1.5051000000000001</v>
      </c>
      <c r="F23">
        <v>1.3485</v>
      </c>
      <c r="G23">
        <v>1.5669999999999999</v>
      </c>
      <c r="H23">
        <v>1.488</v>
      </c>
      <c r="I23">
        <v>0.21849999999999992</v>
      </c>
      <c r="J23">
        <v>1.4691400000000001</v>
      </c>
      <c r="O23">
        <f>_xlfn.XLOOKUP($M$5,Sheet1!$B$5:$B$28,Sheet1!$Q$5:$Q$28)</f>
        <v>0</v>
      </c>
      <c r="P23">
        <v>0.21849999999999992</v>
      </c>
      <c r="Q23">
        <v>0.68748971199999986</v>
      </c>
      <c r="R23">
        <v>0.32520799999999994</v>
      </c>
      <c r="T23">
        <v>1.3179653840000007</v>
      </c>
      <c r="U23">
        <v>1.4691400000000001</v>
      </c>
      <c r="V23">
        <v>1.6932554160000004</v>
      </c>
      <c r="W23">
        <v>1.5056104000000006</v>
      </c>
    </row>
    <row r="24" spans="3:23" x14ac:dyDescent="0.15">
      <c r="C24">
        <v>22</v>
      </c>
      <c r="D24">
        <v>1.4738</v>
      </c>
      <c r="E24">
        <v>1.5935999999999999</v>
      </c>
      <c r="F24">
        <v>1.6583000000000001</v>
      </c>
      <c r="G24">
        <v>1.4973000000000001</v>
      </c>
      <c r="H24">
        <v>1.472</v>
      </c>
      <c r="I24">
        <v>0.18630000000000013</v>
      </c>
      <c r="J24">
        <v>1.5390000000000001</v>
      </c>
      <c r="O24">
        <f>_xlfn.XLOOKUP($M$5,Sheet1!$B$5:$B$28,Sheet1!$Q$5:$Q$28)</f>
        <v>0</v>
      </c>
      <c r="P24">
        <v>0.18630000000000013</v>
      </c>
      <c r="Q24">
        <v>0.68748971199999986</v>
      </c>
      <c r="R24">
        <v>0.32520799999999994</v>
      </c>
      <c r="T24">
        <v>1.3179653840000007</v>
      </c>
      <c r="U24">
        <v>1.5390000000000001</v>
      </c>
      <c r="V24">
        <v>1.6932554160000004</v>
      </c>
      <c r="W24">
        <v>1.5056104000000006</v>
      </c>
    </row>
    <row r="25" spans="3:23" x14ac:dyDescent="0.15">
      <c r="C25">
        <v>23</v>
      </c>
      <c r="D25">
        <v>1.5916999999999999</v>
      </c>
      <c r="E25">
        <v>1.4333</v>
      </c>
      <c r="F25">
        <v>1.5550999999999999</v>
      </c>
      <c r="G25">
        <v>1.5295000000000001</v>
      </c>
      <c r="H25">
        <v>1.6866000000000001</v>
      </c>
      <c r="I25">
        <v>0.25330000000000008</v>
      </c>
      <c r="J25">
        <v>1.5592400000000002</v>
      </c>
      <c r="O25">
        <f>_xlfn.XLOOKUP($M$5,Sheet1!$B$5:$B$28,Sheet1!$Q$5:$Q$28)</f>
        <v>0</v>
      </c>
      <c r="P25">
        <v>0.25330000000000008</v>
      </c>
      <c r="Q25">
        <v>0.68748971199999986</v>
      </c>
      <c r="R25">
        <v>0.32520799999999994</v>
      </c>
      <c r="T25">
        <v>1.3179653840000007</v>
      </c>
      <c r="U25">
        <v>1.5592400000000002</v>
      </c>
      <c r="V25">
        <v>1.6932554160000004</v>
      </c>
      <c r="W25">
        <v>1.5056104000000006</v>
      </c>
    </row>
    <row r="26" spans="3:23" x14ac:dyDescent="0.15">
      <c r="C26">
        <v>24</v>
      </c>
      <c r="D26">
        <v>1.6398999999999999</v>
      </c>
      <c r="E26">
        <v>1.5243</v>
      </c>
      <c r="F26">
        <v>1.5705</v>
      </c>
      <c r="G26">
        <v>1.5563</v>
      </c>
      <c r="H26">
        <v>1.5529999999999999</v>
      </c>
      <c r="I26">
        <v>0.11559999999999993</v>
      </c>
      <c r="J26">
        <v>1.5688</v>
      </c>
      <c r="O26">
        <f>_xlfn.XLOOKUP($M$5,Sheet1!$B$5:$B$28,Sheet1!$Q$5:$Q$28)</f>
        <v>0</v>
      </c>
      <c r="P26">
        <v>0.11559999999999993</v>
      </c>
      <c r="Q26">
        <v>0.68748971199999986</v>
      </c>
      <c r="R26">
        <v>0.32520799999999994</v>
      </c>
      <c r="T26">
        <v>1.3179653840000007</v>
      </c>
      <c r="U26">
        <v>1.5688</v>
      </c>
      <c r="V26">
        <v>1.6932554160000004</v>
      </c>
      <c r="W26">
        <v>1.5056104000000006</v>
      </c>
    </row>
    <row r="27" spans="3:23" x14ac:dyDescent="0.15">
      <c r="C27">
        <v>25</v>
      </c>
      <c r="D27">
        <v>1.5797000000000001</v>
      </c>
      <c r="E27">
        <v>1.3663000000000001</v>
      </c>
      <c r="F27">
        <v>1.6240000000000001</v>
      </c>
      <c r="G27">
        <v>1.3732</v>
      </c>
      <c r="H27">
        <v>1.6887000000000001</v>
      </c>
      <c r="I27">
        <v>0.32240000000000002</v>
      </c>
      <c r="J27">
        <v>1.5263800000000001</v>
      </c>
      <c r="O27">
        <f>_xlfn.XLOOKUP($M$5,Sheet1!$B$5:$B$28,Sheet1!$Q$5:$Q$28)</f>
        <v>0</v>
      </c>
      <c r="P27">
        <v>0.32240000000000002</v>
      </c>
      <c r="Q27">
        <v>0.68748971199999986</v>
      </c>
      <c r="R27">
        <v>0.32520799999999994</v>
      </c>
      <c r="T27">
        <v>1.3179653840000007</v>
      </c>
      <c r="U27">
        <v>1.5263800000000001</v>
      </c>
      <c r="V27">
        <v>1.6932554160000004</v>
      </c>
      <c r="W27">
        <v>1.5056104000000006</v>
      </c>
    </row>
    <row r="28" spans="3:23" x14ac:dyDescent="0.15">
      <c r="C28">
        <v>26</v>
      </c>
      <c r="D28">
        <v>1.4482999999999999</v>
      </c>
      <c r="E28">
        <v>1.5458000000000001</v>
      </c>
      <c r="F28">
        <v>1.4538</v>
      </c>
      <c r="G28">
        <v>1.4302999999999999</v>
      </c>
      <c r="H28">
        <v>1.6206</v>
      </c>
      <c r="I28">
        <v>0.19030000000000014</v>
      </c>
      <c r="J28">
        <v>1.4997599999999998</v>
      </c>
      <c r="O28">
        <f>_xlfn.XLOOKUP($M$5,Sheet1!$B$5:$B$28,Sheet1!$Q$5:$Q$28)</f>
        <v>0</v>
      </c>
      <c r="P28">
        <v>0.19030000000000014</v>
      </c>
      <c r="Q28">
        <v>0.68748971199999986</v>
      </c>
      <c r="R28">
        <v>0.32520799999999994</v>
      </c>
      <c r="T28">
        <v>1.3179653840000007</v>
      </c>
      <c r="U28">
        <v>1.4997599999999998</v>
      </c>
      <c r="V28">
        <v>1.6932554160000004</v>
      </c>
      <c r="W28">
        <v>1.5056104000000006</v>
      </c>
    </row>
    <row r="29" spans="3:23" x14ac:dyDescent="0.15">
      <c r="C29">
        <v>27</v>
      </c>
      <c r="D29">
        <v>1.5435000000000001</v>
      </c>
      <c r="E29">
        <v>1.6899</v>
      </c>
      <c r="F29">
        <v>1.583</v>
      </c>
      <c r="G29">
        <v>1.3358000000000001</v>
      </c>
      <c r="H29">
        <v>1.4187000000000001</v>
      </c>
      <c r="I29">
        <v>0.35409999999999986</v>
      </c>
      <c r="J29">
        <v>1.5141800000000001</v>
      </c>
      <c r="O29">
        <f>_xlfn.XLOOKUP($M$5,Sheet1!$B$5:$B$28,Sheet1!$Q$5:$Q$28)</f>
        <v>0</v>
      </c>
      <c r="P29">
        <v>0.35409999999999986</v>
      </c>
      <c r="Q29">
        <v>0.68748971199999986</v>
      </c>
      <c r="R29">
        <v>0.32520799999999994</v>
      </c>
      <c r="T29">
        <v>1.3179653840000007</v>
      </c>
      <c r="U29">
        <v>1.5141800000000001</v>
      </c>
      <c r="V29">
        <v>1.6932554160000004</v>
      </c>
      <c r="W29">
        <v>1.5056104000000006</v>
      </c>
    </row>
    <row r="30" spans="3:23" x14ac:dyDescent="0.15">
      <c r="C30">
        <v>28</v>
      </c>
      <c r="D30">
        <v>1.5175000000000001</v>
      </c>
      <c r="E30">
        <v>1.3446</v>
      </c>
      <c r="F30">
        <v>1.4722999999999999</v>
      </c>
      <c r="G30">
        <v>1.6657</v>
      </c>
      <c r="H30">
        <v>1.6660999999999999</v>
      </c>
      <c r="I30">
        <v>0.3214999999999999</v>
      </c>
      <c r="J30">
        <v>1.5332399999999999</v>
      </c>
      <c r="O30">
        <f>_xlfn.XLOOKUP($M$5,Sheet1!$B$5:$B$28,Sheet1!$Q$5:$Q$28)</f>
        <v>0</v>
      </c>
      <c r="P30">
        <v>0.3214999999999999</v>
      </c>
      <c r="Q30">
        <v>0.68748971199999986</v>
      </c>
      <c r="R30">
        <v>0.32520799999999994</v>
      </c>
      <c r="T30">
        <v>1.3179653840000007</v>
      </c>
      <c r="U30">
        <v>1.5332399999999999</v>
      </c>
      <c r="V30">
        <v>1.6932554160000004</v>
      </c>
      <c r="W30">
        <v>1.5056104000000006</v>
      </c>
    </row>
    <row r="31" spans="3:23" x14ac:dyDescent="0.15">
      <c r="C31">
        <v>29</v>
      </c>
      <c r="D31">
        <v>1.5454000000000001</v>
      </c>
      <c r="E31">
        <v>1.0931</v>
      </c>
      <c r="F31">
        <v>1.4072</v>
      </c>
      <c r="G31">
        <v>1.5039</v>
      </c>
      <c r="H31">
        <v>1.5264</v>
      </c>
      <c r="I31">
        <v>0.45230000000000015</v>
      </c>
      <c r="J31">
        <v>1.4152</v>
      </c>
      <c r="O31">
        <f>_xlfn.XLOOKUP($M$5,Sheet1!$B$5:$B$28,Sheet1!$Q$5:$Q$28)</f>
        <v>0</v>
      </c>
      <c r="P31">
        <v>0.45230000000000015</v>
      </c>
      <c r="Q31">
        <v>0.68748971199999986</v>
      </c>
      <c r="R31">
        <v>0.32520799999999994</v>
      </c>
      <c r="T31">
        <v>1.3179653840000007</v>
      </c>
      <c r="U31">
        <v>1.4152</v>
      </c>
      <c r="V31">
        <v>1.6932554160000004</v>
      </c>
      <c r="W31">
        <v>1.5056104000000006</v>
      </c>
    </row>
    <row r="32" spans="3:23" x14ac:dyDescent="0.15">
      <c r="C32">
        <v>30</v>
      </c>
      <c r="D32">
        <v>1.4418</v>
      </c>
      <c r="E32">
        <v>1.5059</v>
      </c>
      <c r="F32">
        <v>1.5124</v>
      </c>
      <c r="G32">
        <v>1.462</v>
      </c>
      <c r="H32">
        <v>1.6263000000000001</v>
      </c>
      <c r="I32">
        <v>0.18450000000000011</v>
      </c>
      <c r="J32">
        <v>1.5096800000000001</v>
      </c>
      <c r="O32">
        <f>_xlfn.XLOOKUP($M$5,Sheet1!$B$5:$B$28,Sheet1!$Q$5:$Q$28)</f>
        <v>0</v>
      </c>
      <c r="P32">
        <v>0.18450000000000011</v>
      </c>
      <c r="Q32">
        <v>0.68748971199999986</v>
      </c>
      <c r="R32">
        <v>0.32520799999999994</v>
      </c>
      <c r="T32">
        <v>1.3179653840000007</v>
      </c>
      <c r="U32">
        <v>1.5096800000000001</v>
      </c>
      <c r="V32">
        <v>1.6932554160000004</v>
      </c>
      <c r="W32">
        <v>1.5056104000000006</v>
      </c>
    </row>
    <row r="33" spans="3:23" x14ac:dyDescent="0.15">
      <c r="C33">
        <v>31</v>
      </c>
      <c r="D33">
        <v>1.4300999999999999</v>
      </c>
      <c r="E33">
        <v>1.2725</v>
      </c>
      <c r="F33">
        <v>1.5945</v>
      </c>
      <c r="G33">
        <v>1.5397000000000001</v>
      </c>
      <c r="H33">
        <v>1.5251999999999999</v>
      </c>
      <c r="I33">
        <v>0.32200000000000006</v>
      </c>
      <c r="J33">
        <v>1.4723999999999999</v>
      </c>
      <c r="O33">
        <f>_xlfn.XLOOKUP($M$5,Sheet1!$B$5:$B$28,Sheet1!$Q$5:$Q$28)</f>
        <v>0</v>
      </c>
      <c r="P33">
        <v>0.32200000000000006</v>
      </c>
      <c r="Q33">
        <v>0.68748971199999986</v>
      </c>
      <c r="R33">
        <v>0.32520799999999994</v>
      </c>
      <c r="T33">
        <v>1.3179653840000007</v>
      </c>
      <c r="U33">
        <v>1.4723999999999999</v>
      </c>
      <c r="V33">
        <v>1.6932554160000004</v>
      </c>
      <c r="W33">
        <v>1.5056104000000006</v>
      </c>
    </row>
    <row r="34" spans="3:23" x14ac:dyDescent="0.15">
      <c r="C34">
        <v>32</v>
      </c>
      <c r="D34">
        <v>1.4981</v>
      </c>
      <c r="E34">
        <v>1.4505999999999999</v>
      </c>
      <c r="F34">
        <v>1.6173999999999999</v>
      </c>
      <c r="G34">
        <v>1.5837000000000001</v>
      </c>
      <c r="H34">
        <v>1.4962</v>
      </c>
      <c r="I34">
        <v>0.16680000000000006</v>
      </c>
      <c r="J34">
        <v>1.5291999999999999</v>
      </c>
      <c r="O34">
        <f>_xlfn.XLOOKUP($M$5,Sheet1!$B$5:$B$28,Sheet1!$Q$5:$Q$28)</f>
        <v>0</v>
      </c>
      <c r="P34">
        <v>0.16680000000000006</v>
      </c>
      <c r="Q34">
        <v>0.68748971199999986</v>
      </c>
      <c r="R34">
        <v>0.32520799999999994</v>
      </c>
      <c r="T34">
        <v>1.3179653840000007</v>
      </c>
      <c r="U34">
        <v>1.5291999999999999</v>
      </c>
      <c r="V34">
        <v>1.6932554160000004</v>
      </c>
      <c r="W34">
        <v>1.5056104000000006</v>
      </c>
    </row>
    <row r="35" spans="3:23" x14ac:dyDescent="0.15">
      <c r="C35">
        <v>33</v>
      </c>
      <c r="D35">
        <v>1.3008999999999999</v>
      </c>
      <c r="E35">
        <v>1.506</v>
      </c>
      <c r="F35">
        <v>1.6231</v>
      </c>
      <c r="G35">
        <v>1.5831</v>
      </c>
      <c r="H35">
        <v>1.6454</v>
      </c>
      <c r="I35">
        <v>0.34450000000000003</v>
      </c>
      <c r="J35">
        <v>1.5317000000000001</v>
      </c>
      <c r="O35">
        <f>_xlfn.XLOOKUP($M$5,Sheet1!$B$5:$B$28,Sheet1!$Q$5:$Q$28)</f>
        <v>0</v>
      </c>
      <c r="P35">
        <v>0.34450000000000003</v>
      </c>
      <c r="Q35">
        <v>0.68748971199999986</v>
      </c>
      <c r="R35">
        <v>0.32520799999999994</v>
      </c>
      <c r="T35">
        <v>1.3179653840000007</v>
      </c>
      <c r="U35">
        <v>1.5317000000000001</v>
      </c>
      <c r="V35">
        <v>1.6932554160000004</v>
      </c>
      <c r="W35">
        <v>1.5056104000000006</v>
      </c>
    </row>
    <row r="36" spans="3:23" x14ac:dyDescent="0.15">
      <c r="C36">
        <v>34</v>
      </c>
      <c r="D36">
        <v>1.4132</v>
      </c>
      <c r="E36">
        <v>1.4602999999999999</v>
      </c>
      <c r="F36">
        <v>1.5808</v>
      </c>
      <c r="G36">
        <v>1.7111000000000001</v>
      </c>
      <c r="H36">
        <v>1.7313000000000001</v>
      </c>
      <c r="I36">
        <v>0.31810000000000005</v>
      </c>
      <c r="J36">
        <v>1.57934</v>
      </c>
      <c r="O36">
        <f>_xlfn.XLOOKUP($M$5,Sheet1!$B$5:$B$28,Sheet1!$Q$5:$Q$28)</f>
        <v>0</v>
      </c>
      <c r="P36">
        <v>0.31810000000000005</v>
      </c>
      <c r="Q36">
        <v>0.68748971199999986</v>
      </c>
      <c r="R36">
        <v>0.32520799999999994</v>
      </c>
      <c r="T36">
        <v>1.3179653840000007</v>
      </c>
      <c r="U36">
        <v>1.57934</v>
      </c>
      <c r="V36">
        <v>1.6932554160000004</v>
      </c>
      <c r="W36">
        <v>1.5056104000000006</v>
      </c>
    </row>
    <row r="37" spans="3:23" x14ac:dyDescent="0.15">
      <c r="C37">
        <v>35</v>
      </c>
      <c r="D37">
        <v>1.3816999999999999</v>
      </c>
      <c r="E37">
        <v>1.3134999999999999</v>
      </c>
      <c r="F37">
        <v>1.4953000000000001</v>
      </c>
      <c r="G37">
        <v>1.4894000000000001</v>
      </c>
      <c r="H37">
        <v>1.4596</v>
      </c>
      <c r="I37">
        <v>0.18180000000000018</v>
      </c>
      <c r="J37">
        <v>1.4278999999999999</v>
      </c>
      <c r="O37">
        <f>_xlfn.XLOOKUP($M$5,Sheet1!$B$5:$B$28,Sheet1!$Q$5:$Q$28)</f>
        <v>0</v>
      </c>
      <c r="P37">
        <v>0.18180000000000018</v>
      </c>
      <c r="Q37">
        <v>0.68748971199999986</v>
      </c>
      <c r="R37">
        <v>0.32520799999999994</v>
      </c>
      <c r="T37">
        <v>1.3179653840000007</v>
      </c>
      <c r="U37">
        <v>1.4278999999999999</v>
      </c>
      <c r="V37">
        <v>1.6932554160000004</v>
      </c>
      <c r="W37">
        <v>1.5056104000000006</v>
      </c>
    </row>
    <row r="38" spans="3:23" x14ac:dyDescent="0.15">
      <c r="C38">
        <v>36</v>
      </c>
      <c r="D38">
        <v>1.5765</v>
      </c>
      <c r="E38">
        <v>1.7014</v>
      </c>
      <c r="F38">
        <v>1.4026000000000001</v>
      </c>
      <c r="G38">
        <v>1.2773000000000001</v>
      </c>
      <c r="H38">
        <v>1.4540999999999999</v>
      </c>
      <c r="I38">
        <v>0.42409999999999992</v>
      </c>
      <c r="J38">
        <v>1.4823800000000003</v>
      </c>
      <c r="O38">
        <f>_xlfn.XLOOKUP($M$5,Sheet1!$B$5:$B$28,Sheet1!$Q$5:$Q$28)</f>
        <v>0</v>
      </c>
      <c r="P38">
        <v>0.42409999999999992</v>
      </c>
      <c r="Q38">
        <v>0.68748971199999986</v>
      </c>
      <c r="R38">
        <v>0.32520799999999994</v>
      </c>
      <c r="T38">
        <v>1.3179653840000007</v>
      </c>
      <c r="U38">
        <v>1.4823800000000003</v>
      </c>
      <c r="V38">
        <v>1.6932554160000004</v>
      </c>
      <c r="W38">
        <v>1.5056104000000006</v>
      </c>
    </row>
    <row r="39" spans="3:23" x14ac:dyDescent="0.15">
      <c r="C39">
        <v>37</v>
      </c>
      <c r="D39">
        <v>1.4936</v>
      </c>
      <c r="E39">
        <v>1.4373</v>
      </c>
      <c r="F39">
        <v>1.5139</v>
      </c>
      <c r="G39">
        <v>1.4807999999999999</v>
      </c>
      <c r="H39">
        <v>1.5293000000000001</v>
      </c>
      <c r="I39">
        <v>9.2000000000000082E-2</v>
      </c>
      <c r="J39">
        <v>1.4909800000000002</v>
      </c>
      <c r="O39">
        <f>_xlfn.XLOOKUP($M$5,Sheet1!$B$5:$B$28,Sheet1!$Q$5:$Q$28)</f>
        <v>0</v>
      </c>
      <c r="P39">
        <v>9.2000000000000082E-2</v>
      </c>
      <c r="Q39">
        <v>0.68748971199999986</v>
      </c>
      <c r="R39">
        <v>0.32520799999999994</v>
      </c>
      <c r="T39">
        <v>1.3179653840000007</v>
      </c>
      <c r="U39">
        <v>1.4909800000000002</v>
      </c>
      <c r="V39">
        <v>1.6932554160000004</v>
      </c>
      <c r="W39">
        <v>1.5056104000000006</v>
      </c>
    </row>
    <row r="40" spans="3:23" x14ac:dyDescent="0.15">
      <c r="C40">
        <v>38</v>
      </c>
      <c r="D40">
        <v>1.5729</v>
      </c>
      <c r="E40">
        <v>1.6738</v>
      </c>
      <c r="F40">
        <v>1.5047999999999999</v>
      </c>
      <c r="G40">
        <v>1.5650999999999999</v>
      </c>
      <c r="H40">
        <v>1.7473000000000001</v>
      </c>
      <c r="I40">
        <v>0.24250000000000016</v>
      </c>
      <c r="J40">
        <v>1.6127800000000001</v>
      </c>
      <c r="O40">
        <f>_xlfn.XLOOKUP($M$5,Sheet1!$B$5:$B$28,Sheet1!$Q$5:$Q$28)</f>
        <v>0</v>
      </c>
      <c r="P40">
        <v>0.24250000000000016</v>
      </c>
      <c r="Q40">
        <v>0.68748971199999986</v>
      </c>
      <c r="R40">
        <v>0.32520799999999994</v>
      </c>
      <c r="T40">
        <v>1.3179653840000007</v>
      </c>
      <c r="U40">
        <v>1.6127800000000001</v>
      </c>
      <c r="V40">
        <v>1.6932554160000004</v>
      </c>
      <c r="W40">
        <v>1.5056104000000006</v>
      </c>
    </row>
    <row r="41" spans="3:23" x14ac:dyDescent="0.15">
      <c r="C41">
        <v>39</v>
      </c>
      <c r="D41">
        <v>1.8089</v>
      </c>
      <c r="E41">
        <v>1.5512999999999999</v>
      </c>
      <c r="F41">
        <v>1.825</v>
      </c>
      <c r="G41">
        <v>1.4389000000000001</v>
      </c>
      <c r="H41">
        <v>1.6557999999999999</v>
      </c>
      <c r="I41">
        <v>0.38609999999999989</v>
      </c>
      <c r="J41">
        <v>1.65598</v>
      </c>
      <c r="O41">
        <f>_xlfn.XLOOKUP($M$5,Sheet1!$B$5:$B$28,Sheet1!$Q$5:$Q$28)</f>
        <v>0</v>
      </c>
      <c r="P41">
        <v>0.38609999999999989</v>
      </c>
      <c r="Q41">
        <v>0.68748971199999986</v>
      </c>
      <c r="R41">
        <v>0.32520799999999994</v>
      </c>
      <c r="T41">
        <v>1.3179653840000007</v>
      </c>
      <c r="U41">
        <v>1.65598</v>
      </c>
      <c r="V41">
        <v>1.6932554160000004</v>
      </c>
      <c r="W41">
        <v>1.5056104000000006</v>
      </c>
    </row>
    <row r="42" spans="3:23" x14ac:dyDescent="0.15">
      <c r="C42">
        <v>40</v>
      </c>
      <c r="D42">
        <v>1.6235999999999999</v>
      </c>
      <c r="E42">
        <v>1.5392999999999999</v>
      </c>
      <c r="F42">
        <v>1.6738</v>
      </c>
      <c r="G42">
        <v>1.8697999999999999</v>
      </c>
      <c r="H42">
        <v>1.5036</v>
      </c>
      <c r="I42">
        <v>0.36619999999999986</v>
      </c>
      <c r="J42">
        <v>1.6420199999999998</v>
      </c>
      <c r="O42">
        <f>_xlfn.XLOOKUP($M$5,Sheet1!$B$5:$B$28,Sheet1!$Q$5:$Q$28)</f>
        <v>0</v>
      </c>
      <c r="P42">
        <v>0.36619999999999986</v>
      </c>
      <c r="Q42">
        <v>0.68748971199999986</v>
      </c>
      <c r="R42">
        <v>0.32520799999999994</v>
      </c>
      <c r="T42">
        <v>1.3179653840000007</v>
      </c>
      <c r="U42">
        <v>1.6420199999999998</v>
      </c>
      <c r="V42">
        <v>1.6932554160000004</v>
      </c>
      <c r="W42">
        <v>1.5056104000000006</v>
      </c>
    </row>
    <row r="43" spans="3:23" x14ac:dyDescent="0.15">
      <c r="C43">
        <v>41</v>
      </c>
      <c r="D43">
        <v>1.4119999999999999</v>
      </c>
      <c r="E43">
        <v>1.7930999999999999</v>
      </c>
      <c r="F43">
        <v>1.7344999999999999</v>
      </c>
      <c r="G43">
        <v>1.6391</v>
      </c>
      <c r="H43">
        <v>1.7790999999999999</v>
      </c>
      <c r="I43">
        <v>0.38109999999999999</v>
      </c>
      <c r="J43">
        <v>1.6715599999999999</v>
      </c>
      <c r="O43">
        <f>_xlfn.XLOOKUP($M$5,Sheet1!$B$5:$B$28,Sheet1!$Q$5:$Q$28)</f>
        <v>0</v>
      </c>
      <c r="P43">
        <v>0.38109999999999999</v>
      </c>
      <c r="Q43">
        <v>0.68748971199999986</v>
      </c>
      <c r="R43">
        <v>0.32520799999999994</v>
      </c>
      <c r="T43">
        <v>1.3179653840000007</v>
      </c>
      <c r="U43">
        <v>1.6715599999999999</v>
      </c>
      <c r="V43">
        <v>1.6932554160000004</v>
      </c>
      <c r="W43">
        <v>1.5056104000000006</v>
      </c>
    </row>
    <row r="44" spans="3:23" x14ac:dyDescent="0.15">
      <c r="C44">
        <v>42</v>
      </c>
      <c r="D44">
        <v>1.7372000000000001</v>
      </c>
      <c r="E44">
        <v>1.5663</v>
      </c>
      <c r="F44">
        <v>1.4910000000000001</v>
      </c>
      <c r="G44">
        <v>1.7808999999999999</v>
      </c>
      <c r="H44">
        <v>1.5504</v>
      </c>
      <c r="I44">
        <v>0.28989999999999982</v>
      </c>
      <c r="J44">
        <v>1.6251599999999999</v>
      </c>
      <c r="O44">
        <f>_xlfn.XLOOKUP($M$5,Sheet1!$B$5:$B$28,Sheet1!$Q$5:$Q$28)</f>
        <v>0</v>
      </c>
      <c r="P44">
        <v>0.28989999999999982</v>
      </c>
      <c r="Q44">
        <v>0.68748971199999986</v>
      </c>
      <c r="R44">
        <v>0.32520799999999994</v>
      </c>
      <c r="T44">
        <v>1.3179653840000007</v>
      </c>
      <c r="U44">
        <v>1.6251599999999999</v>
      </c>
      <c r="V44">
        <v>1.6932554160000004</v>
      </c>
      <c r="W44">
        <v>1.5056104000000006</v>
      </c>
    </row>
    <row r="45" spans="3:23" x14ac:dyDescent="0.15">
      <c r="C45">
        <v>43</v>
      </c>
      <c r="D45">
        <v>1.5971</v>
      </c>
      <c r="E45">
        <v>1.7394000000000001</v>
      </c>
      <c r="F45">
        <v>1.6832</v>
      </c>
      <c r="G45">
        <v>1.6677</v>
      </c>
      <c r="H45">
        <v>1.7974000000000001</v>
      </c>
      <c r="I45">
        <v>0.20030000000000014</v>
      </c>
      <c r="J45">
        <v>1.69696</v>
      </c>
      <c r="O45">
        <f>_xlfn.XLOOKUP($M$5,Sheet1!$B$5:$B$28,Sheet1!$Q$5:$Q$28)</f>
        <v>0</v>
      </c>
      <c r="P45">
        <v>0.20030000000000014</v>
      </c>
      <c r="Q45">
        <v>0.68748971199999986</v>
      </c>
      <c r="R45">
        <v>0.32520799999999994</v>
      </c>
      <c r="T45">
        <v>1.3179653840000007</v>
      </c>
      <c r="U45">
        <v>1.69696</v>
      </c>
      <c r="V45">
        <v>1.6932554160000004</v>
      </c>
      <c r="W45">
        <v>1.5056104000000006</v>
      </c>
    </row>
    <row r="46" spans="3:23" x14ac:dyDescent="0.15">
      <c r="C46">
        <v>44</v>
      </c>
      <c r="D46">
        <v>1.4295</v>
      </c>
      <c r="E46">
        <v>1.6536</v>
      </c>
      <c r="F46">
        <v>1.9134</v>
      </c>
      <c r="G46">
        <v>1.7272000000000001</v>
      </c>
      <c r="H46">
        <v>1.4370000000000001</v>
      </c>
      <c r="I46">
        <v>0.4839</v>
      </c>
      <c r="J46">
        <v>1.6321400000000001</v>
      </c>
      <c r="O46">
        <f>_xlfn.XLOOKUP($M$5,Sheet1!$B$5:$B$28,Sheet1!$Q$5:$Q$28)</f>
        <v>0</v>
      </c>
      <c r="P46">
        <v>0.4839</v>
      </c>
      <c r="Q46">
        <v>0.68748971199999986</v>
      </c>
      <c r="R46">
        <v>0.32520799999999994</v>
      </c>
      <c r="T46">
        <v>1.3179653840000007</v>
      </c>
      <c r="U46">
        <v>1.6321400000000001</v>
      </c>
      <c r="V46">
        <v>1.6932554160000004</v>
      </c>
      <c r="W46">
        <v>1.5056104000000006</v>
      </c>
    </row>
    <row r="47" spans="3:23" x14ac:dyDescent="0.15">
      <c r="C47">
        <v>45</v>
      </c>
      <c r="D47">
        <v>1.6216999999999999</v>
      </c>
      <c r="E47">
        <v>1.8220000000000001</v>
      </c>
      <c r="F47">
        <v>1.7915000000000001</v>
      </c>
      <c r="G47">
        <v>1.6744000000000001</v>
      </c>
      <c r="H47">
        <v>1.9403999999999999</v>
      </c>
      <c r="I47">
        <v>0.31869999999999998</v>
      </c>
      <c r="J47">
        <v>1.77</v>
      </c>
      <c r="O47">
        <f>_xlfn.XLOOKUP($M$5,Sheet1!$B$5:$B$28,Sheet1!$Q$5:$Q$28)</f>
        <v>0</v>
      </c>
      <c r="P47">
        <v>0.31869999999999998</v>
      </c>
      <c r="Q47">
        <v>0.68748971199999986</v>
      </c>
      <c r="R47">
        <v>0.32520799999999994</v>
      </c>
      <c r="T47">
        <v>1.3179653840000007</v>
      </c>
      <c r="U47">
        <v>1.77</v>
      </c>
      <c r="V47">
        <v>1.6932554160000004</v>
      </c>
      <c r="W47">
        <v>1.5056104000000006</v>
      </c>
    </row>
    <row r="48" spans="3:23" ht="15" thickBot="1" x14ac:dyDescent="0.2"/>
    <row r="49" spans="2:5" ht="16.5" thickBot="1" x14ac:dyDescent="0.3">
      <c r="B49" s="46" t="s">
        <v>48</v>
      </c>
      <c r="C49" s="47"/>
    </row>
    <row r="50" spans="2:5" x14ac:dyDescent="0.15">
      <c r="B50" s="24" t="s">
        <v>42</v>
      </c>
      <c r="C50" s="27">
        <v>5</v>
      </c>
      <c r="E50" t="str" cm="1">
        <f t="array" aca="1" ref="E50:E57" ca="1">Showformulae(C50:C57)</f>
        <v/>
      </c>
    </row>
    <row r="51" spans="2:5" ht="18.75" x14ac:dyDescent="0.3">
      <c r="B51" s="25" t="s">
        <v>43</v>
      </c>
      <c r="C51" s="28" cm="1">
        <f t="array" ref="C51:C54">_xlfn.MAP(B51:B54,_xlfn.LAMBDA(_xlpm.r,_xlfn.XLOOKUP(_xlpm.r,Sheet1!C4:R4,_xlfn.XLOOKUP(C50,Sheet1!B5:B28,Sheet1!C5:R28))))</f>
        <v>0.57699999999999996</v>
      </c>
      <c r="E51" t="str">
        <f ca="1"/>
        <v>C51: =MAP(B51:B54,LAMBDA(r,XLOOKUP(r,Sheet1!C4:R4,XLOOKUP(C50,Sheet1!B5:B28,Sheet1!C5:R28))))</v>
      </c>
    </row>
    <row r="52" spans="2:5" ht="18.75" x14ac:dyDescent="0.3">
      <c r="B52" s="25" t="s">
        <v>44</v>
      </c>
      <c r="C52" s="28">
        <v>2.3260000000000001</v>
      </c>
      <c r="E52" t="str">
        <f ca="1"/>
        <v/>
      </c>
    </row>
    <row r="53" spans="2:5" ht="18.75" x14ac:dyDescent="0.3">
      <c r="B53" s="25" t="s">
        <v>45</v>
      </c>
      <c r="C53" s="28">
        <v>0</v>
      </c>
      <c r="E53" t="str">
        <f ca="1"/>
        <v/>
      </c>
    </row>
    <row r="54" spans="2:5" ht="18.75" x14ac:dyDescent="0.3">
      <c r="B54" s="25" t="s">
        <v>46</v>
      </c>
      <c r="C54" s="28">
        <v>2.1139999999999999</v>
      </c>
      <c r="E54" t="str">
        <f ca="1"/>
        <v/>
      </c>
    </row>
    <row r="55" spans="2:5" x14ac:dyDescent="0.15">
      <c r="B55" s="25" t="s">
        <v>54</v>
      </c>
      <c r="C55" s="28">
        <f>ROUND(C57/C52,4)</f>
        <v>0.13980000000000001</v>
      </c>
      <c r="E55" t="str">
        <f ca="1"/>
        <v>C55: =ROUND(C57/C52,4)</v>
      </c>
    </row>
    <row r="56" spans="2:5" x14ac:dyDescent="0.15">
      <c r="B56" s="25" t="str" cm="1">
        <f t="array" ref="B56:C57">_xlfn.LET(
_xlpm.d,D3:H27,
_xlpm.sa,_xlfn.BYROW(_xlpm.d,_xlfn.LAMBDA(_xlpm.r,AVERAGE(_xlpm.r))),
_xlpm.sr,_xlfn.BYROW(_xlpm.d,_xlfn.LAMBDA(_xlpm.r,(MAX(_xlpm.r)-MIN(_xlpm.r)))),
_xlpm.gm,AVERAGE(_xlpm.sa),
_xlpm.gr,AVERAGE(_xlpm.sr),
_xlpm.r,_xlfn.VSTACK(_xlpm.gm,_xlpm.gr),
_xlpm.rc,_xlfn.VSTACK("Grand Mean","Grand Range"),
_xlfn.HSTACK(_xlpm.rc,_xlpm.r))</f>
        <v>Grand Mean</v>
      </c>
      <c r="C56" s="28">
        <v>1.5056104000000006</v>
      </c>
      <c r="E56" t="str">
        <f ca="1"/>
        <v/>
      </c>
    </row>
    <row r="57" spans="2:5" ht="15" thickBot="1" x14ac:dyDescent="0.2">
      <c r="B57" s="26" t="str">
        <v>Grand Range</v>
      </c>
      <c r="C57" s="29">
        <v>0.32520799999999994</v>
      </c>
      <c r="E57" t="str">
        <f ca="1"/>
        <v/>
      </c>
    </row>
    <row r="58" spans="2:5" ht="15" thickBot="1" x14ac:dyDescent="0.2"/>
    <row r="59" spans="2:5" ht="16.5" thickBot="1" x14ac:dyDescent="0.3">
      <c r="B59" s="46" t="s">
        <v>49</v>
      </c>
      <c r="C59" s="47"/>
    </row>
    <row r="60" spans="2:5" x14ac:dyDescent="0.15">
      <c r="B60" s="24" t="s">
        <v>50</v>
      </c>
      <c r="C60" s="27">
        <v>1</v>
      </c>
      <c r="E60" t="str" cm="1">
        <f t="array" aca="1" ref="E60:E71" ca="1">Showformulae(C60:C71)</f>
        <v/>
      </c>
    </row>
    <row r="61" spans="2:5" x14ac:dyDescent="0.15">
      <c r="B61" s="25" t="s">
        <v>51</v>
      </c>
      <c r="C61" s="28">
        <v>2</v>
      </c>
      <c r="E61" t="str">
        <f ca="1"/>
        <v/>
      </c>
    </row>
    <row r="62" spans="2:5" x14ac:dyDescent="0.15">
      <c r="B62" s="25" t="s">
        <v>52</v>
      </c>
      <c r="C62" s="28">
        <f>ROUND(_xlfn.NORM.DIST(C60,C56,C55,TRUE),5)</f>
        <v>1.4999999999999999E-4</v>
      </c>
      <c r="E62" t="str">
        <f ca="1"/>
        <v>C62: =ROUND(NORM.DIST(C60,C56,C55,TRUE),5)</v>
      </c>
    </row>
    <row r="63" spans="2:5" x14ac:dyDescent="0.15">
      <c r="B63" s="25" t="s">
        <v>53</v>
      </c>
      <c r="C63" s="28">
        <f>ROUND((1-_xlfn.NORM.DIST(C61,C56,C55,TRUE)),5)</f>
        <v>2.0000000000000001E-4</v>
      </c>
      <c r="E63" t="str">
        <f ca="1"/>
        <v>C63: =ROUND((1-NORM.DIST(C61,C56,C55,TRUE)),5)</v>
      </c>
    </row>
    <row r="64" spans="2:5" x14ac:dyDescent="0.15">
      <c r="B64" s="25" t="s">
        <v>55</v>
      </c>
      <c r="C64" s="28">
        <f>C62+C63</f>
        <v>3.5E-4</v>
      </c>
      <c r="E64" t="str">
        <f ca="1"/>
        <v>C64: =C62+C63</v>
      </c>
    </row>
    <row r="65" spans="2:5" x14ac:dyDescent="0.15">
      <c r="B65" s="25" t="s">
        <v>56</v>
      </c>
      <c r="C65" s="28" t="str">
        <f>ROUND(C64*1000000,0)&amp;" ppm"</f>
        <v>350 ppm</v>
      </c>
      <c r="E65" t="str">
        <f ca="1"/>
        <v>C65: =ROUND(C64*1000000,0)&amp;" ppm"</v>
      </c>
    </row>
    <row r="66" spans="2:5" x14ac:dyDescent="0.15">
      <c r="B66" s="30" t="s">
        <v>57</v>
      </c>
      <c r="C66" s="28">
        <f>ROUND((C61-C60)/(6*C55),4)</f>
        <v>1.1921999999999999</v>
      </c>
      <c r="E66" t="str">
        <f ca="1"/>
        <v>C66: =ROUND((C61-C60)/(6*C55),4)</v>
      </c>
    </row>
    <row r="67" spans="2:5" ht="15" thickBot="1" x14ac:dyDescent="0.2">
      <c r="B67" s="26" t="s">
        <v>58</v>
      </c>
      <c r="C67" s="29">
        <f>ROUND(((1/C66)*100),2)</f>
        <v>83.88</v>
      </c>
      <c r="E67" t="str">
        <f ca="1"/>
        <v>C67: =ROUND(((1/C66)*100),2)</v>
      </c>
    </row>
    <row r="68" spans="2:5" x14ac:dyDescent="0.15">
      <c r="E68" t="str">
        <f ca="1"/>
        <v/>
      </c>
    </row>
    <row r="69" spans="2:5" x14ac:dyDescent="0.15">
      <c r="E69" t="str">
        <f ca="1"/>
        <v/>
      </c>
    </row>
    <row r="70" spans="2:5" x14ac:dyDescent="0.15">
      <c r="E70" t="str">
        <f ca="1"/>
        <v/>
      </c>
    </row>
    <row r="71" spans="2:5" x14ac:dyDescent="0.15">
      <c r="E71" t="str">
        <f ca="1"/>
        <v/>
      </c>
    </row>
    <row r="72" spans="2:5" x14ac:dyDescent="0.15">
      <c r="B72" t="str" cm="1">
        <f t="array" ref="B72:C89">_xlfn.LAMBDA(_xlpm.SampleData,_xlpm.LowerSpecLimit,_xlpm.UpperSpecLimit,_xlfn.LET(
_xlpm.d,_xlpm.SampleData,
_xlpm.r_bar,ROUND(AVERAGE(_xlfn.BYROW(_xlpm.d,_xlfn.LAMBDA(_xlpm.r,(MAX(_xlpm.r)-MIN(_xlpm.r))))),4),
_xlpm.x_bar,ROUND(AVERAGE(_xlfn.BYROW(_xlpm.d,_xlfn.LAMBDA(_xlpm.r,AVERAGE(_xlpm.r)))),4),
_xlpm.rs,COUNT(_xlfn.TAKE(_xlpm.d,1)),
_xlpm.d_2,_xlfn.XLOOKUP(_xlpm.rs,Sheet1!$B$5:$B$28,_xlfn.XLOOKUP("D2",Sheet1!$C$4:$R$4,Sheet1!$C$5:$R$28)),
_xlpm.D_3,_xlfn.XLOOKUP(_xlpm.rs,Sheet1!$B$5:$B$28,_xlfn.XLOOKUP("D3",Sheet1!$C$4:$R$4,Sheet1!$C$5:$R$28)),
_xlpm.D_4,_xlfn.XLOOKUP(_xlpm.rs,Sheet1!$B$5:$B$28,_xlfn.XLOOKUP("D4",Sheet1!$C$4:$R$4,Sheet1!$C$5:$R$28)),
_xlpm.A_2,_xlfn.XLOOKUP(_xlpm.rs,Sheet1!$B$5:$B$28,_xlfn.XLOOKUP("A2",Sheet1!$C$4:$R$4,Sheet1!$C$5:$R$28)),
_xlpm.LCLr,_xlpm.r_bar*_xlpm.D_3,
_xlpm.UCLr,_xlpm.r_bar*_xlpm.D_4,
_xlpm.UCLx,_xlpm.x_bar+_xlpm.A_2*_xlpm.r_bar,
_xlpm.LCLx,_xlpm.x_bar-_xlpm.A_2*_xlpm.r_bar,
_xlpm.sd,ROUND(_xlpm.r_bar/_xlpm.d_2,4),
_xlpm.th,_xlfn.HSTACK("Control Chart Constants",""),
_xlpm.ms,_xlfn.HSTACK(_xlfn.VSTACK("Rational Subgroup Size(n)","Grand Mean","Grand Range","StdDevEstimate","A2","d2","D3","D4"),_xlfn.VSTACK(_xlpm.rs,_xlpm.x_bar,_xlpm.r_bar,_xlpm.sd,_xlpm.A_2,_xlpm.d_2,_xlpm.D_3,_xlpm.D_4)),
_xlpm.LSL,_xlpm.LowerSpecLimit,
_xlpm.USL,_xlpm.UpperSpecLimit,
_xlpm.plsl,ROUND(_xlfn.NORM.DIST(_xlpm.LSL,_xlpm.x_bar,_xlpm.sd,TRUE),5),
_xlpm.pusl,ROUND(1-_xlfn.NORM.DIST(_xlpm.USL,_xlpm.x_bar,_xlpm.sd,TRUE),5),
_xlpm.pnc,ROUND(_xlpm.plsl+_xlpm.plsl,5),
_xlpm.ppm,_xlpm.pnc*1000000,
_xlpm.Cp,ROUND((_xlpm.USL-_xlpm.LSL)/(6*_xlpm.sd),4),
_xlpm.P,ROUND((1/_xlpm.Cp)*100,0),
_xlpm.mh,_xlfn.HSTACK("Process Capabity Calculations",""),
_xlpm.mp,_xlfn.HSTACK(_xlfn.VSTACK("Lower Spec Limit(LSL)","Upper Spec Limit(USL)","P(X&lt;LSL)","P(X&gt;USL)","P(NonConforming)","ppm","Process Capability Ratio(Cp)","P(%OfSpecBandUtilisedByProcess)"),_xlfn.VSTACK(_xlpm.LSL,_xlpm.USL,_xlpm.plsl,_xlpm.pusl,_xlpm.pnc,_xlpm.ppm,_xlpm.Cp,_xlpm.P)),
_xlfn.VSTACK(_xlpm.th,_xlpm.ms,_xlpm.mh,_xlpm.mp)))(D3:H27,1,2)</f>
        <v>Control Chart Constants</v>
      </c>
      <c r="C72" t="str">
        <v/>
      </c>
    </row>
    <row r="73" spans="2:5" x14ac:dyDescent="0.15">
      <c r="B73" t="str">
        <v>Rational Subgroup Size(n)</v>
      </c>
      <c r="C73">
        <v>5</v>
      </c>
    </row>
    <row r="74" spans="2:5" x14ac:dyDescent="0.15">
      <c r="B74" t="str">
        <v>Grand Mean</v>
      </c>
      <c r="C74">
        <v>1.5056</v>
      </c>
    </row>
    <row r="75" spans="2:5" x14ac:dyDescent="0.15">
      <c r="B75" t="str">
        <v>Grand Range</v>
      </c>
      <c r="C75">
        <v>0.32519999999999999</v>
      </c>
    </row>
    <row r="76" spans="2:5" x14ac:dyDescent="0.15">
      <c r="B76" t="str">
        <v>StdDevEstimate</v>
      </c>
      <c r="C76">
        <v>0.13980000000000001</v>
      </c>
    </row>
    <row r="77" spans="2:5" x14ac:dyDescent="0.15">
      <c r="B77" t="str">
        <v>A2</v>
      </c>
      <c r="C77">
        <v>0.57699999999999996</v>
      </c>
    </row>
    <row r="78" spans="2:5" x14ac:dyDescent="0.15">
      <c r="B78" t="str">
        <v>d2</v>
      </c>
      <c r="C78">
        <v>2.3260000000000001</v>
      </c>
    </row>
    <row r="79" spans="2:5" x14ac:dyDescent="0.15">
      <c r="B79" t="str">
        <v>D3</v>
      </c>
      <c r="C79">
        <v>0</v>
      </c>
    </row>
    <row r="80" spans="2:5" x14ac:dyDescent="0.15">
      <c r="B80" t="str">
        <v>D4</v>
      </c>
      <c r="C80">
        <v>2.1139999999999999</v>
      </c>
    </row>
    <row r="81" spans="2:3" x14ac:dyDescent="0.15">
      <c r="B81" t="str">
        <v>Process Capabity Calculations</v>
      </c>
      <c r="C81" t="str">
        <v/>
      </c>
    </row>
    <row r="82" spans="2:3" x14ac:dyDescent="0.15">
      <c r="B82" t="str">
        <v>Lower Spec Limit(LSL)</v>
      </c>
      <c r="C82">
        <v>1</v>
      </c>
    </row>
    <row r="83" spans="2:3" x14ac:dyDescent="0.15">
      <c r="B83" t="str">
        <v>Upper Spec Limit(USL)</v>
      </c>
      <c r="C83">
        <v>2</v>
      </c>
    </row>
    <row r="84" spans="2:3" x14ac:dyDescent="0.15">
      <c r="B84" t="str">
        <v>P(X&lt;LSL)</v>
      </c>
      <c r="C84">
        <v>1.4999999999999999E-4</v>
      </c>
    </row>
    <row r="85" spans="2:3" x14ac:dyDescent="0.15">
      <c r="B85" t="str">
        <v>P(X&gt;USL)</v>
      </c>
      <c r="C85">
        <v>2.0000000000000001E-4</v>
      </c>
    </row>
    <row r="86" spans="2:3" x14ac:dyDescent="0.15">
      <c r="B86" t="str">
        <v>P(NonConforming)</v>
      </c>
      <c r="C86">
        <v>2.9999999999999997E-4</v>
      </c>
    </row>
    <row r="87" spans="2:3" x14ac:dyDescent="0.15">
      <c r="B87" t="str">
        <v>ppm</v>
      </c>
      <c r="C87">
        <v>300</v>
      </c>
    </row>
    <row r="88" spans="2:3" x14ac:dyDescent="0.15">
      <c r="B88" t="str">
        <v>Process Capability Ratio(Cp)</v>
      </c>
      <c r="C88">
        <v>1.1921999999999999</v>
      </c>
    </row>
    <row r="89" spans="2:3" x14ac:dyDescent="0.15">
      <c r="B89" t="str">
        <v>P(%OfSpecBandUtilisedByProcess)</v>
      </c>
      <c r="C89">
        <v>84</v>
      </c>
    </row>
    <row r="91" spans="2:3" ht="15" thickBot="1" x14ac:dyDescent="0.2"/>
    <row r="92" spans="2:3" ht="16.5" thickBot="1" x14ac:dyDescent="0.3">
      <c r="B92" s="35" t="str" cm="1">
        <f t="array" ref="B92:C109">ControlChartConstants(D3:H27,1,2)</f>
        <v>Control Chart Constants</v>
      </c>
      <c r="C92" s="36" t="str">
        <v/>
      </c>
    </row>
    <row r="93" spans="2:3" x14ac:dyDescent="0.15">
      <c r="B93" s="31" t="str">
        <v>Rational Subgroup Size(n)</v>
      </c>
      <c r="C93" s="32">
        <v>5</v>
      </c>
    </row>
    <row r="94" spans="2:3" x14ac:dyDescent="0.15">
      <c r="B94" s="31" t="str">
        <v>Grand Mean</v>
      </c>
      <c r="C94" s="32">
        <v>1.5056</v>
      </c>
    </row>
    <row r="95" spans="2:3" x14ac:dyDescent="0.15">
      <c r="B95" s="31" t="str">
        <v>Grand Range</v>
      </c>
      <c r="C95" s="32">
        <v>0.32519999999999999</v>
      </c>
    </row>
    <row r="96" spans="2:3" x14ac:dyDescent="0.15">
      <c r="B96" s="31" t="str">
        <v>StdDevEstimate</v>
      </c>
      <c r="C96" s="32">
        <v>0.13980000000000001</v>
      </c>
    </row>
    <row r="97" spans="2:3" x14ac:dyDescent="0.15">
      <c r="B97" s="31" t="str">
        <v>A2</v>
      </c>
      <c r="C97" s="32">
        <v>0.57699999999999996</v>
      </c>
    </row>
    <row r="98" spans="2:3" x14ac:dyDescent="0.15">
      <c r="B98" s="31" t="str">
        <v>d2</v>
      </c>
      <c r="C98" s="32">
        <v>2.3260000000000001</v>
      </c>
    </row>
    <row r="99" spans="2:3" x14ac:dyDescent="0.15">
      <c r="B99" s="31" t="str">
        <v>D3</v>
      </c>
      <c r="C99" s="32">
        <v>0</v>
      </c>
    </row>
    <row r="100" spans="2:3" ht="15" thickBot="1" x14ac:dyDescent="0.2">
      <c r="B100" s="31" t="str">
        <v>D4</v>
      </c>
      <c r="C100" s="32">
        <v>2.1139999999999999</v>
      </c>
    </row>
    <row r="101" spans="2:3" ht="16.5" thickBot="1" x14ac:dyDescent="0.3">
      <c r="B101" s="35" t="str">
        <v>Process Capabity Calculations</v>
      </c>
      <c r="C101" s="36" t="str">
        <v/>
      </c>
    </row>
    <row r="102" spans="2:3" x14ac:dyDescent="0.15">
      <c r="B102" s="31" t="str">
        <v>Lower Spec Limit(LSL)</v>
      </c>
      <c r="C102" s="32">
        <v>1</v>
      </c>
    </row>
    <row r="103" spans="2:3" x14ac:dyDescent="0.15">
      <c r="B103" s="31" t="str">
        <v>Upper Spec Limit(USL)</v>
      </c>
      <c r="C103" s="32">
        <v>2</v>
      </c>
    </row>
    <row r="104" spans="2:3" x14ac:dyDescent="0.15">
      <c r="B104" s="31" t="str">
        <v>P(X&lt;LSL)</v>
      </c>
      <c r="C104" s="32">
        <v>1.4999999999999999E-4</v>
      </c>
    </row>
    <row r="105" spans="2:3" x14ac:dyDescent="0.15">
      <c r="B105" s="31" t="str">
        <v>P(X&gt;USL)</v>
      </c>
      <c r="C105" s="32">
        <v>2.0000000000000001E-4</v>
      </c>
    </row>
    <row r="106" spans="2:3" x14ac:dyDescent="0.15">
      <c r="B106" s="31" t="str">
        <v>P(NonConforming)</v>
      </c>
      <c r="C106" s="32">
        <v>2.9999999999999997E-4</v>
      </c>
    </row>
    <row r="107" spans="2:3" x14ac:dyDescent="0.15">
      <c r="B107" s="31" t="str">
        <v>ppm</v>
      </c>
      <c r="C107" s="32">
        <v>300</v>
      </c>
    </row>
    <row r="108" spans="2:3" x14ac:dyDescent="0.15">
      <c r="B108" s="31" t="str">
        <v>Process Capability Ratio(Cp)</v>
      </c>
      <c r="C108" s="32">
        <v>1.1921999999999999</v>
      </c>
    </row>
    <row r="109" spans="2:3" ht="15" thickBot="1" x14ac:dyDescent="0.2">
      <c r="B109" s="33" t="str">
        <v>P(%OfSpecBandUtilisedByProcess)</v>
      </c>
      <c r="C109" s="34">
        <v>84</v>
      </c>
    </row>
  </sheetData>
  <mergeCells count="2">
    <mergeCell ref="B49:C49"/>
    <mergeCell ref="B59:C59"/>
  </mergeCells>
  <phoneticPr fontId="8" type="noConversion"/>
  <pageMargins left="0.7" right="0.7" top="0.75" bottom="0.75" header="0.3" footer="0.3"/>
  <pageSetup orientation="portrait" r:id="rId1"/>
  <drawing r:id="rId2"/>
  <legacyDrawing r:id="rId3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C166E-B35B-404F-87A1-EBC752E78E3D}">
  <dimension ref="B2:G27"/>
  <sheetViews>
    <sheetView workbookViewId="0">
      <selection activeCell="B2" sqref="B2:G27"/>
    </sheetView>
  </sheetViews>
  <sheetFormatPr defaultRowHeight="14.25" x14ac:dyDescent="0.15"/>
  <sheetData>
    <row r="2" spans="2:7" x14ac:dyDescent="0.15">
      <c r="B2" t="s">
        <v>37</v>
      </c>
      <c r="C2">
        <v>1</v>
      </c>
      <c r="D2">
        <v>2</v>
      </c>
      <c r="E2">
        <v>3</v>
      </c>
      <c r="F2">
        <v>4</v>
      </c>
      <c r="G2">
        <v>5</v>
      </c>
    </row>
    <row r="3" spans="2:7" x14ac:dyDescent="0.15">
      <c r="B3">
        <v>1</v>
      </c>
      <c r="C3">
        <v>1.3234999999999999</v>
      </c>
      <c r="D3">
        <v>1.4128000000000001</v>
      </c>
      <c r="E3">
        <v>1.6744000000000001</v>
      </c>
      <c r="F3">
        <v>1.4573</v>
      </c>
      <c r="G3">
        <v>1.6914</v>
      </c>
    </row>
    <row r="4" spans="2:7" x14ac:dyDescent="0.15">
      <c r="B4">
        <v>2</v>
      </c>
      <c r="C4">
        <v>1.4314</v>
      </c>
      <c r="D4">
        <v>1.3592</v>
      </c>
      <c r="E4">
        <v>1.6074999999999999</v>
      </c>
      <c r="F4">
        <v>1.4665999999999999</v>
      </c>
      <c r="G4">
        <v>1.6109</v>
      </c>
    </row>
    <row r="5" spans="2:7" x14ac:dyDescent="0.15">
      <c r="B5">
        <v>3</v>
      </c>
      <c r="C5">
        <v>1.4283999999999999</v>
      </c>
      <c r="D5">
        <v>1.4871000000000001</v>
      </c>
      <c r="E5">
        <v>1.4932000000000001</v>
      </c>
      <c r="F5">
        <v>1.4323999999999999</v>
      </c>
      <c r="G5">
        <v>1.5673999999999999</v>
      </c>
    </row>
    <row r="6" spans="2:7" x14ac:dyDescent="0.15">
      <c r="B6">
        <v>4</v>
      </c>
      <c r="C6">
        <v>1.5027999999999999</v>
      </c>
      <c r="D6">
        <v>1.6352</v>
      </c>
      <c r="E6">
        <v>1.3841000000000001</v>
      </c>
      <c r="F6">
        <v>1.2830999999999999</v>
      </c>
      <c r="G6">
        <v>1.5507</v>
      </c>
    </row>
    <row r="7" spans="2:7" x14ac:dyDescent="0.15">
      <c r="B7">
        <v>5</v>
      </c>
      <c r="C7">
        <v>1.5604</v>
      </c>
      <c r="D7">
        <v>1.2735000000000001</v>
      </c>
      <c r="E7">
        <v>1.5265</v>
      </c>
      <c r="F7">
        <v>1.4362999999999999</v>
      </c>
      <c r="G7">
        <v>1.6440999999999999</v>
      </c>
    </row>
    <row r="8" spans="2:7" x14ac:dyDescent="0.15">
      <c r="B8">
        <v>6</v>
      </c>
      <c r="C8">
        <v>1.5954999999999999</v>
      </c>
      <c r="D8">
        <v>1.5450999999999999</v>
      </c>
      <c r="E8">
        <v>1.3573999999999999</v>
      </c>
      <c r="F8">
        <v>1.3281000000000001</v>
      </c>
      <c r="G8">
        <v>1.4198</v>
      </c>
    </row>
    <row r="9" spans="2:7" x14ac:dyDescent="0.15">
      <c r="B9">
        <v>7</v>
      </c>
      <c r="C9">
        <v>1.6274</v>
      </c>
      <c r="D9">
        <v>1.5064</v>
      </c>
      <c r="E9">
        <v>1.8366</v>
      </c>
      <c r="F9">
        <v>1.4177</v>
      </c>
      <c r="G9">
        <v>1.5144</v>
      </c>
    </row>
    <row r="10" spans="2:7" x14ac:dyDescent="0.15">
      <c r="B10">
        <v>8</v>
      </c>
      <c r="C10">
        <v>1.419</v>
      </c>
      <c r="D10">
        <v>1.4302999999999999</v>
      </c>
      <c r="E10">
        <v>1.6637</v>
      </c>
      <c r="F10">
        <v>1.6067</v>
      </c>
      <c r="G10">
        <v>1.5519000000000001</v>
      </c>
    </row>
    <row r="11" spans="2:7" x14ac:dyDescent="0.15">
      <c r="B11">
        <v>9</v>
      </c>
      <c r="C11">
        <v>1.3884000000000001</v>
      </c>
      <c r="D11">
        <v>1.7277</v>
      </c>
      <c r="E11">
        <v>1.5355000000000001</v>
      </c>
      <c r="F11">
        <v>1.5176000000000001</v>
      </c>
      <c r="G11">
        <v>1.3688</v>
      </c>
    </row>
    <row r="12" spans="2:7" x14ac:dyDescent="0.15">
      <c r="B12">
        <v>10</v>
      </c>
      <c r="C12">
        <v>1.4038999999999999</v>
      </c>
      <c r="D12">
        <v>1.6697</v>
      </c>
      <c r="E12">
        <v>1.5088999999999999</v>
      </c>
      <c r="F12">
        <v>1.4626999999999999</v>
      </c>
      <c r="G12">
        <v>1.522</v>
      </c>
    </row>
    <row r="13" spans="2:7" x14ac:dyDescent="0.15">
      <c r="B13">
        <v>11</v>
      </c>
      <c r="C13">
        <v>1.4157999999999999</v>
      </c>
      <c r="D13">
        <v>1.7666999999999999</v>
      </c>
      <c r="E13">
        <v>1.4278</v>
      </c>
      <c r="F13">
        <v>1.5928</v>
      </c>
      <c r="G13">
        <v>1.4180999999999999</v>
      </c>
    </row>
    <row r="14" spans="2:7" x14ac:dyDescent="0.15">
      <c r="B14">
        <v>12</v>
      </c>
      <c r="C14">
        <v>1.5821000000000001</v>
      </c>
      <c r="D14">
        <v>1.3354999999999999</v>
      </c>
      <c r="E14">
        <v>1.5777000000000001</v>
      </c>
      <c r="F14">
        <v>1.3908</v>
      </c>
      <c r="G14">
        <v>1.7559</v>
      </c>
    </row>
    <row r="15" spans="2:7" x14ac:dyDescent="0.15">
      <c r="B15">
        <v>13</v>
      </c>
      <c r="C15">
        <v>1.2856000000000001</v>
      </c>
      <c r="D15">
        <v>1.4106000000000001</v>
      </c>
      <c r="E15">
        <v>1.4447000000000001</v>
      </c>
      <c r="F15">
        <v>1.6397999999999999</v>
      </c>
      <c r="G15">
        <v>1.1928000000000001</v>
      </c>
    </row>
    <row r="16" spans="2:7" x14ac:dyDescent="0.15">
      <c r="B16">
        <v>14</v>
      </c>
      <c r="C16">
        <v>1.4951000000000001</v>
      </c>
      <c r="D16">
        <v>1.4036</v>
      </c>
      <c r="E16">
        <v>1.5892999999999999</v>
      </c>
      <c r="F16">
        <v>1.6457999999999999</v>
      </c>
      <c r="G16">
        <v>1.4968999999999999</v>
      </c>
    </row>
    <row r="17" spans="2:7" x14ac:dyDescent="0.15">
      <c r="B17">
        <v>15</v>
      </c>
      <c r="C17">
        <v>1.3589</v>
      </c>
      <c r="D17">
        <v>1.2863</v>
      </c>
      <c r="E17">
        <v>1.5995999999999999</v>
      </c>
      <c r="F17">
        <v>1.2497</v>
      </c>
      <c r="G17">
        <v>1.5470999999999999</v>
      </c>
    </row>
    <row r="18" spans="2:7" x14ac:dyDescent="0.15">
      <c r="B18">
        <v>16</v>
      </c>
      <c r="C18">
        <v>1.5747</v>
      </c>
      <c r="D18">
        <v>1.5301</v>
      </c>
      <c r="E18">
        <v>1.5170999999999999</v>
      </c>
      <c r="F18">
        <v>1.1839</v>
      </c>
      <c r="G18">
        <v>1.8662000000000001</v>
      </c>
    </row>
    <row r="19" spans="2:7" x14ac:dyDescent="0.15">
      <c r="B19">
        <v>17</v>
      </c>
      <c r="C19">
        <v>1.3680000000000001</v>
      </c>
      <c r="D19">
        <v>1.7269000000000001</v>
      </c>
      <c r="E19">
        <v>1.3956999999999999</v>
      </c>
      <c r="F19">
        <v>1.5014000000000001</v>
      </c>
      <c r="G19">
        <v>1.4449000000000001</v>
      </c>
    </row>
    <row r="20" spans="2:7" x14ac:dyDescent="0.15">
      <c r="B20">
        <v>18</v>
      </c>
      <c r="C20">
        <v>1.4162999999999999</v>
      </c>
      <c r="D20">
        <v>1.3864000000000001</v>
      </c>
      <c r="E20">
        <v>1.3057000000000001</v>
      </c>
      <c r="F20">
        <v>1.621</v>
      </c>
      <c r="G20">
        <v>1.5572999999999999</v>
      </c>
    </row>
    <row r="21" spans="2:7" x14ac:dyDescent="0.15">
      <c r="B21">
        <v>19</v>
      </c>
      <c r="C21">
        <v>1.5795999999999999</v>
      </c>
      <c r="D21">
        <v>1.4185000000000001</v>
      </c>
      <c r="E21">
        <v>1.6540999999999999</v>
      </c>
      <c r="F21">
        <v>1.5116000000000001</v>
      </c>
      <c r="G21">
        <v>1.7246999999999999</v>
      </c>
    </row>
    <row r="22" spans="2:7" x14ac:dyDescent="0.15">
      <c r="B22">
        <v>20</v>
      </c>
      <c r="C22">
        <v>1.7105999999999999</v>
      </c>
      <c r="D22">
        <v>1.4412</v>
      </c>
      <c r="E22">
        <v>1.2361</v>
      </c>
      <c r="F22">
        <v>1.3819999999999999</v>
      </c>
      <c r="G22">
        <v>1.7601</v>
      </c>
    </row>
    <row r="23" spans="2:7" x14ac:dyDescent="0.15">
      <c r="B23">
        <v>21</v>
      </c>
      <c r="C23">
        <v>1.4371</v>
      </c>
      <c r="D23">
        <v>1.5051000000000001</v>
      </c>
      <c r="E23">
        <v>1.3485</v>
      </c>
      <c r="F23">
        <v>1.5669999999999999</v>
      </c>
      <c r="G23">
        <v>1.488</v>
      </c>
    </row>
    <row r="24" spans="2:7" x14ac:dyDescent="0.15">
      <c r="B24">
        <v>22</v>
      </c>
      <c r="C24">
        <v>1.4738</v>
      </c>
      <c r="D24">
        <v>1.5935999999999999</v>
      </c>
      <c r="E24">
        <v>1.6583000000000001</v>
      </c>
      <c r="F24">
        <v>1.4973000000000001</v>
      </c>
      <c r="G24">
        <v>1.472</v>
      </c>
    </row>
    <row r="25" spans="2:7" x14ac:dyDescent="0.15">
      <c r="B25">
        <v>23</v>
      </c>
      <c r="C25">
        <v>1.5916999999999999</v>
      </c>
      <c r="D25">
        <v>1.4333</v>
      </c>
      <c r="E25">
        <v>1.5550999999999999</v>
      </c>
      <c r="F25">
        <v>1.5295000000000001</v>
      </c>
      <c r="G25">
        <v>1.6866000000000001</v>
      </c>
    </row>
    <row r="26" spans="2:7" x14ac:dyDescent="0.15">
      <c r="B26">
        <v>24</v>
      </c>
      <c r="C26">
        <v>1.6398999999999999</v>
      </c>
      <c r="D26">
        <v>1.5243</v>
      </c>
      <c r="E26">
        <v>1.5705</v>
      </c>
      <c r="F26">
        <v>1.5563</v>
      </c>
      <c r="G26">
        <v>1.5529999999999999</v>
      </c>
    </row>
    <row r="27" spans="2:7" x14ac:dyDescent="0.15">
      <c r="B27">
        <v>25</v>
      </c>
      <c r="C27">
        <v>1.5797000000000001</v>
      </c>
      <c r="D27">
        <v>1.3663000000000001</v>
      </c>
      <c r="E27">
        <v>1.6240000000000001</v>
      </c>
      <c r="F27">
        <v>1.3732</v>
      </c>
      <c r="G27">
        <v>1.6887000000000001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2024-01-07T05:32:28Z</cp:lastPrinted>
  <dcterms:created xsi:type="dcterms:W3CDTF">2024-01-05T06:16:08Z</dcterms:created>
  <dcterms:modified xsi:type="dcterms:W3CDTF">2024-04-07T12:00:27Z</dcterms:modified>
</cp:coreProperties>
</file>