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hicagoedu-my.sharepoint.com/personal/jesseyan_uchicago_edu/Documents/"/>
    </mc:Choice>
  </mc:AlternateContent>
  <xr:revisionPtr revIDLastSave="131" documentId="8_{19676929-B66E-43B5-96F8-BB1DF935007C}" xr6:coauthVersionLast="47" xr6:coauthVersionMax="47" xr10:uidLastSave="{CA9C3777-BDE0-4BE2-9237-635B2C72AAFA}"/>
  <bookViews>
    <workbookView xWindow="19200" yWindow="0" windowWidth="19200" windowHeight="21600" xr2:uid="{56A72C28-E472-4181-BF76-AB8EE1097DFE}"/>
  </bookViews>
  <sheets>
    <sheet name="Sheet1" sheetId="1" r:id="rId1"/>
    <sheet name="Sheet2" sheetId="2" r:id="rId2"/>
  </sheets>
  <definedNames>
    <definedName name="_xlnm._FilterDatabase" localSheetId="0" hidden="1">Sheet1!$C$4:$S$29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J28" i="1" s="1"/>
  <c r="L29" i="1"/>
  <c r="J29" i="1" s="1"/>
  <c r="K30" i="1"/>
  <c r="L5" i="1" s="1"/>
  <c r="E3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5" i="1"/>
  <c r="C36" i="1"/>
  <c r="C35" i="1"/>
  <c r="G1" i="2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5" i="1"/>
  <c r="S12" i="1"/>
  <c r="S21" i="1"/>
  <c r="S24" i="1"/>
  <c r="S17" i="1"/>
  <c r="S18" i="1"/>
  <c r="S10" i="1"/>
  <c r="S6" i="1"/>
  <c r="S11" i="1"/>
  <c r="S22" i="1"/>
  <c r="S9" i="1"/>
  <c r="S5" i="1"/>
  <c r="S15" i="1"/>
  <c r="S16" i="1"/>
  <c r="S27" i="1"/>
  <c r="S14" i="1"/>
  <c r="S8" i="1"/>
  <c r="S7" i="1"/>
  <c r="S13" i="1"/>
  <c r="S19" i="1"/>
  <c r="S29" i="1"/>
  <c r="S26" i="1"/>
  <c r="S20" i="1"/>
  <c r="S28" i="1"/>
  <c r="S25" i="1"/>
  <c r="S23" i="1"/>
  <c r="R12" i="1"/>
  <c r="R21" i="1"/>
  <c r="R24" i="1"/>
  <c r="R17" i="1"/>
  <c r="R18" i="1"/>
  <c r="R10" i="1"/>
  <c r="R6" i="1"/>
  <c r="R11" i="1"/>
  <c r="R22" i="1"/>
  <c r="R9" i="1"/>
  <c r="R5" i="1"/>
  <c r="R15" i="1"/>
  <c r="R16" i="1"/>
  <c r="R27" i="1"/>
  <c r="R14" i="1"/>
  <c r="R8" i="1"/>
  <c r="R7" i="1"/>
  <c r="R13" i="1"/>
  <c r="R19" i="1"/>
  <c r="R29" i="1"/>
  <c r="R26" i="1"/>
  <c r="R20" i="1"/>
  <c r="R28" i="1"/>
  <c r="R25" i="1"/>
  <c r="R23" i="1"/>
  <c r="G21" i="1"/>
  <c r="G24" i="1"/>
  <c r="G17" i="1"/>
  <c r="G18" i="1"/>
  <c r="G10" i="1"/>
  <c r="G6" i="1"/>
  <c r="G11" i="1"/>
  <c r="G22" i="1"/>
  <c r="G9" i="1"/>
  <c r="G5" i="1"/>
  <c r="G15" i="1"/>
  <c r="G16" i="1"/>
  <c r="G27" i="1"/>
  <c r="G14" i="1"/>
  <c r="G8" i="1"/>
  <c r="G7" i="1"/>
  <c r="G13" i="1"/>
  <c r="G19" i="1"/>
  <c r="G29" i="1"/>
  <c r="G26" i="1"/>
  <c r="G20" i="1"/>
  <c r="G28" i="1"/>
  <c r="G25" i="1"/>
  <c r="G23" i="1"/>
  <c r="G12" i="1"/>
  <c r="L27" i="1" l="1"/>
  <c r="J27" i="1" s="1"/>
  <c r="L26" i="1"/>
  <c r="J26" i="1" s="1"/>
  <c r="L25" i="1"/>
  <c r="J25" i="1" s="1"/>
  <c r="L24" i="1"/>
  <c r="J24" i="1" s="1"/>
  <c r="L22" i="1"/>
  <c r="J22" i="1" s="1"/>
  <c r="L23" i="1"/>
  <c r="J23" i="1" s="1"/>
  <c r="L20" i="1"/>
  <c r="J20" i="1" s="1"/>
  <c r="L16" i="1"/>
  <c r="J16" i="1" s="1"/>
  <c r="L15" i="1"/>
  <c r="J15" i="1" s="1"/>
  <c r="L21" i="1"/>
  <c r="J21" i="1" s="1"/>
  <c r="L19" i="1"/>
  <c r="J19" i="1" s="1"/>
  <c r="L18" i="1"/>
  <c r="J18" i="1" s="1"/>
  <c r="L17" i="1"/>
  <c r="J17" i="1" s="1"/>
  <c r="L14" i="1"/>
  <c r="J14" i="1" s="1"/>
  <c r="L13" i="1"/>
  <c r="J13" i="1" s="1"/>
  <c r="L11" i="1"/>
  <c r="J11" i="1" s="1"/>
  <c r="L10" i="1"/>
  <c r="J10" i="1" s="1"/>
  <c r="L8" i="1"/>
  <c r="J8" i="1" s="1"/>
  <c r="L7" i="1"/>
  <c r="J7" i="1" s="1"/>
  <c r="L6" i="1"/>
  <c r="J6" i="1" s="1"/>
  <c r="L12" i="1"/>
  <c r="J12" i="1" s="1"/>
  <c r="L9" i="1"/>
  <c r="J9" i="1" s="1"/>
  <c r="J5" i="1"/>
  <c r="F38" i="1"/>
  <c r="G38" i="1" s="1"/>
  <c r="Q31" i="1"/>
  <c r="R31" i="1"/>
  <c r="S31" i="1"/>
  <c r="P8" i="1" s="1"/>
  <c r="I31" i="1" l="1"/>
  <c r="F40" i="1"/>
  <c r="F44" i="1"/>
  <c r="F62" i="1"/>
  <c r="F41" i="1"/>
  <c r="G41" i="1" s="1"/>
  <c r="H41" i="1" s="1"/>
  <c r="F45" i="1"/>
  <c r="F42" i="1"/>
  <c r="G42" i="1" s="1"/>
  <c r="H42" i="1" s="1"/>
  <c r="F54" i="1"/>
  <c r="F61" i="1"/>
  <c r="G61" i="1" s="1"/>
  <c r="H61" i="1" s="1"/>
  <c r="N13" i="1"/>
  <c r="D47" i="1" s="1"/>
  <c r="N25" i="1"/>
  <c r="D59" i="1" s="1"/>
  <c r="N11" i="1"/>
  <c r="D45" i="1" s="1"/>
  <c r="G45" i="1" s="1"/>
  <c r="H45" i="1" s="1"/>
  <c r="N12" i="1"/>
  <c r="D46" i="1" s="1"/>
  <c r="N24" i="1"/>
  <c r="D58" i="1" s="1"/>
  <c r="N16" i="1"/>
  <c r="D50" i="1" s="1"/>
  <c r="N26" i="1"/>
  <c r="D60" i="1" s="1"/>
  <c r="N27" i="1"/>
  <c r="D61" i="1" s="1"/>
  <c r="N15" i="1"/>
  <c r="D49" i="1" s="1"/>
  <c r="G49" i="1" s="1"/>
  <c r="H49" i="1" s="1"/>
  <c r="N20" i="1"/>
  <c r="D54" i="1" s="1"/>
  <c r="G54" i="1" s="1"/>
  <c r="H54" i="1" s="1"/>
  <c r="N14" i="1"/>
  <c r="D48" i="1" s="1"/>
  <c r="G48" i="1" s="1"/>
  <c r="H48" i="1" s="1"/>
  <c r="N22" i="1"/>
  <c r="D56" i="1" s="1"/>
  <c r="N28" i="1"/>
  <c r="D62" i="1" s="1"/>
  <c r="N17" i="1"/>
  <c r="D51" i="1" s="1"/>
  <c r="N6" i="1"/>
  <c r="D40" i="1" s="1"/>
  <c r="G40" i="1" s="1"/>
  <c r="H40" i="1" s="1"/>
  <c r="N23" i="1"/>
  <c r="D57" i="1" s="1"/>
  <c r="N19" i="1"/>
  <c r="D53" i="1" s="1"/>
  <c r="N7" i="1"/>
  <c r="D41" i="1" s="1"/>
  <c r="N18" i="1"/>
  <c r="D52" i="1" s="1"/>
  <c r="G52" i="1" s="1"/>
  <c r="H52" i="1" s="1"/>
  <c r="N8" i="1"/>
  <c r="D42" i="1" s="1"/>
  <c r="N9" i="1"/>
  <c r="D43" i="1" s="1"/>
  <c r="N21" i="1"/>
  <c r="D55" i="1" s="1"/>
  <c r="N29" i="1"/>
  <c r="D63" i="1" s="1"/>
  <c r="N5" i="1"/>
  <c r="D39" i="1" s="1"/>
  <c r="N10" i="1"/>
  <c r="D44" i="1" s="1"/>
  <c r="O28" i="1"/>
  <c r="E62" i="1" s="1"/>
  <c r="O29" i="1"/>
  <c r="E63" i="1" s="1"/>
  <c r="O19" i="1"/>
  <c r="E53" i="1" s="1"/>
  <c r="O25" i="1"/>
  <c r="E59" i="1" s="1"/>
  <c r="O14" i="1"/>
  <c r="E48" i="1" s="1"/>
  <c r="O27" i="1"/>
  <c r="E61" i="1" s="1"/>
  <c r="O17" i="1"/>
  <c r="E51" i="1" s="1"/>
  <c r="O7" i="1"/>
  <c r="E41" i="1" s="1"/>
  <c r="O26" i="1"/>
  <c r="E60" i="1" s="1"/>
  <c r="O21" i="1"/>
  <c r="E55" i="1" s="1"/>
  <c r="O10" i="1"/>
  <c r="E44" i="1" s="1"/>
  <c r="O22" i="1"/>
  <c r="E56" i="1" s="1"/>
  <c r="O23" i="1"/>
  <c r="E57" i="1" s="1"/>
  <c r="O18" i="1"/>
  <c r="E52" i="1" s="1"/>
  <c r="O5" i="1"/>
  <c r="E39" i="1" s="1"/>
  <c r="O24" i="1"/>
  <c r="E58" i="1" s="1"/>
  <c r="O11" i="1"/>
  <c r="E45" i="1" s="1"/>
  <c r="O15" i="1"/>
  <c r="E49" i="1" s="1"/>
  <c r="O8" i="1"/>
  <c r="E42" i="1" s="1"/>
  <c r="O13" i="1"/>
  <c r="E47" i="1" s="1"/>
  <c r="O6" i="1"/>
  <c r="E40" i="1" s="1"/>
  <c r="O9" i="1"/>
  <c r="E43" i="1" s="1"/>
  <c r="O12" i="1"/>
  <c r="E46" i="1" s="1"/>
  <c r="O16" i="1"/>
  <c r="E50" i="1" s="1"/>
  <c r="O20" i="1"/>
  <c r="E54" i="1" s="1"/>
  <c r="P27" i="1"/>
  <c r="P29" i="1"/>
  <c r="F63" i="1" s="1"/>
  <c r="G63" i="1" s="1"/>
  <c r="H63" i="1" s="1"/>
  <c r="P19" i="1"/>
  <c r="F53" i="1" s="1"/>
  <c r="G53" i="1" s="1"/>
  <c r="H53" i="1" s="1"/>
  <c r="P18" i="1"/>
  <c r="F52" i="1" s="1"/>
  <c r="P14" i="1"/>
  <c r="F48" i="1" s="1"/>
  <c r="P17" i="1"/>
  <c r="F51" i="1" s="1"/>
  <c r="G51" i="1" s="1"/>
  <c r="H51" i="1" s="1"/>
  <c r="P12" i="1"/>
  <c r="F46" i="1" s="1"/>
  <c r="G46" i="1" s="1"/>
  <c r="H46" i="1" s="1"/>
  <c r="P20" i="1"/>
  <c r="P6" i="1"/>
  <c r="P22" i="1"/>
  <c r="F56" i="1" s="1"/>
  <c r="P5" i="1"/>
  <c r="F39" i="1" s="1"/>
  <c r="G39" i="1" s="1"/>
  <c r="P7" i="1"/>
  <c r="P11" i="1"/>
  <c r="P23" i="1"/>
  <c r="F57" i="1" s="1"/>
  <c r="G57" i="1" s="1"/>
  <c r="H57" i="1" s="1"/>
  <c r="P9" i="1"/>
  <c r="F43" i="1" s="1"/>
  <c r="G43" i="1" s="1"/>
  <c r="H43" i="1" s="1"/>
  <c r="P10" i="1"/>
  <c r="P15" i="1"/>
  <c r="F49" i="1" s="1"/>
  <c r="P16" i="1"/>
  <c r="F50" i="1" s="1"/>
  <c r="G50" i="1" s="1"/>
  <c r="H50" i="1" s="1"/>
  <c r="P25" i="1"/>
  <c r="F59" i="1" s="1"/>
  <c r="G59" i="1" s="1"/>
  <c r="H59" i="1" s="1"/>
  <c r="P21" i="1"/>
  <c r="F55" i="1" s="1"/>
  <c r="G55" i="1" s="1"/>
  <c r="H55" i="1" s="1"/>
  <c r="P26" i="1"/>
  <c r="F60" i="1" s="1"/>
  <c r="P13" i="1"/>
  <c r="F47" i="1" s="1"/>
  <c r="G47" i="1" s="1"/>
  <c r="H47" i="1" s="1"/>
  <c r="P24" i="1"/>
  <c r="F58" i="1" s="1"/>
  <c r="P28" i="1"/>
  <c r="G56" i="1" l="1"/>
  <c r="H56" i="1" s="1"/>
  <c r="G60" i="1"/>
  <c r="H60" i="1" s="1"/>
  <c r="G58" i="1"/>
  <c r="H58" i="1" s="1"/>
  <c r="G62" i="1"/>
  <c r="H62" i="1" s="1"/>
  <c r="G44" i="1"/>
  <c r="H44" i="1" s="1"/>
  <c r="H39" i="1"/>
  <c r="G64" i="1"/>
</calcChain>
</file>

<file path=xl/sharedStrings.xml><?xml version="1.0" encoding="utf-8"?>
<sst xmlns="http://schemas.openxmlformats.org/spreadsheetml/2006/main" count="183" uniqueCount="162">
  <si>
    <t>G</t>
  </si>
  <si>
    <t>Row</t>
  </si>
  <si>
    <t>Column</t>
  </si>
  <si>
    <t>Multiplier</t>
  </si>
  <si>
    <t>Hunters</t>
  </si>
  <si>
    <t>H</t>
  </si>
  <si>
    <t>I</t>
  </si>
  <si>
    <t>J</t>
  </si>
  <si>
    <t>K</t>
  </si>
  <si>
    <t>Max Return</t>
  </si>
  <si>
    <t>Base:</t>
  </si>
  <si>
    <t>Min Return</t>
  </si>
  <si>
    <t>Probabilities</t>
  </si>
  <si>
    <t>Probable Return</t>
  </si>
  <si>
    <t>Costs</t>
  </si>
  <si>
    <t>Risk Neutral Probabilities</t>
  </si>
  <si>
    <t>25000</t>
  </si>
  <si>
    <t>75000</t>
  </si>
  <si>
    <t>1</t>
  </si>
  <si>
    <t>afghanistan</t>
  </si>
  <si>
    <t>albania</t>
  </si>
  <si>
    <t>algeria</t>
  </si>
  <si>
    <t>american samoa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</si>
  <si>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</si>
  <si>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</si>
  <si>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</si>
  <si>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</si>
  <si>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</si>
  <si>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</si>
  <si>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</si>
  <si>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</si>
  <si>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</si>
  <si>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</si>
  <si>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</si>
  <si>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bangladesh</t>
  </si>
  <si>
    <t>belarus</t>
  </si>
  <si>
    <t>belgium</t>
  </si>
  <si>
    <t>bermuda</t>
  </si>
  <si>
    <t>bolivia</t>
  </si>
  <si>
    <t>botswana</t>
  </si>
  <si>
    <t>brazil</t>
  </si>
  <si>
    <t>bulgaria</t>
  </si>
  <si>
    <t>cambodia</t>
  </si>
  <si>
    <t>cameroon</t>
  </si>
  <si>
    <t>canada</t>
  </si>
  <si>
    <t>cayman islands</t>
  </si>
  <si>
    <t>chad</t>
  </si>
  <si>
    <t>chile</t>
  </si>
  <si>
    <t>china</t>
  </si>
  <si>
    <t>christmas island</t>
  </si>
  <si>
    <t>cocos islands</t>
  </si>
  <si>
    <t>colombia</t>
  </si>
  <si>
    <t>congo</t>
  </si>
  <si>
    <t>croatia</t>
  </si>
  <si>
    <t>cuba</t>
  </si>
  <si>
    <t>czech republic</t>
  </si>
  <si>
    <t>denmark</t>
  </si>
  <si>
    <t>djibouti</t>
  </si>
  <si>
    <t>egypt</t>
  </si>
  <si>
    <t>el salvador</t>
  </si>
  <si>
    <t>ethiopia</t>
  </si>
  <si>
    <t>finland</t>
  </si>
  <si>
    <t>france</t>
  </si>
  <si>
    <t>french gulana</t>
  </si>
  <si>
    <t>french polynesia</t>
  </si>
  <si>
    <t>germany</t>
  </si>
  <si>
    <t>greece</t>
  </si>
  <si>
    <t>greenland</t>
  </si>
  <si>
    <t>guadeloupe</t>
  </si>
  <si>
    <t>guatemala</t>
  </si>
  <si>
    <t>heard island</t>
  </si>
  <si>
    <t>holy see (vatican)</t>
  </si>
  <si>
    <t>hong kong</t>
  </si>
  <si>
    <t>hungary</t>
  </si>
  <si>
    <t>iceland</t>
  </si>
  <si>
    <t>india</t>
  </si>
  <si>
    <t>&lt;- over the max</t>
  </si>
  <si>
    <t>indonesia</t>
  </si>
  <si>
    <t>iran</t>
  </si>
  <si>
    <t>iraq</t>
  </si>
  <si>
    <t>ireland</t>
  </si>
  <si>
    <t>italy</t>
  </si>
  <si>
    <t>ivory coast</t>
  </si>
  <si>
    <t>jamaica</t>
  </si>
  <si>
    <t>japan</t>
  </si>
  <si>
    <t>kazakhstan</t>
  </si>
  <si>
    <t>kenya</t>
  </si>
  <si>
    <t>kyrgyzstan</t>
  </si>
  <si>
    <t>laos</t>
  </si>
  <si>
    <t>latvia</t>
  </si>
  <si>
    <t>lebanon</t>
  </si>
  <si>
    <t>lesotho</t>
  </si>
  <si>
    <t>lithuania</t>
  </si>
  <si>
    <t>luxembourg</t>
  </si>
  <si>
    <t>north macedonia</t>
  </si>
  <si>
    <t>madagascar</t>
  </si>
  <si>
    <t>malaysia</t>
  </si>
  <si>
    <t>malta</t>
  </si>
  <si>
    <t>mauritania</t>
  </si>
  <si>
    <t>kiribati</t>
  </si>
  <si>
    <t>mauritius</t>
  </si>
  <si>
    <t>mexico</t>
  </si>
  <si>
    <t>monaco</t>
  </si>
  <si>
    <t>mongolia</t>
  </si>
  <si>
    <t>morocco</t>
  </si>
  <si>
    <t>netherlands</t>
  </si>
  <si>
    <t>new zealand</t>
  </si>
  <si>
    <t>niger</t>
  </si>
  <si>
    <t>nigeria</t>
  </si>
  <si>
    <t>norway</t>
  </si>
  <si>
    <t>pakistan</t>
  </si>
  <si>
    <t>palestine</t>
  </si>
  <si>
    <t>peru</t>
  </si>
  <si>
    <t>phillipines</t>
  </si>
  <si>
    <t>pitcairn</t>
  </si>
  <si>
    <t>poland</t>
  </si>
  <si>
    <t>portugal</t>
  </si>
  <si>
    <t>reunion</t>
  </si>
  <si>
    <t>romania</t>
  </si>
  <si>
    <t>russia</t>
  </si>
  <si>
    <t>samoa</t>
  </si>
  <si>
    <t>saudi arabia</t>
  </si>
  <si>
    <t>senegal</t>
  </si>
  <si>
    <t>serbia</t>
  </si>
  <si>
    <t>sychelles</t>
  </si>
  <si>
    <t>singapore</t>
  </si>
  <si>
    <t>slovakia</t>
  </si>
  <si>
    <t>slovenia</t>
  </si>
  <si>
    <t>south africa</t>
  </si>
  <si>
    <t>south georgia</t>
  </si>
  <si>
    <t>south korea</t>
  </si>
  <si>
    <t>spain</t>
  </si>
  <si>
    <t>sweden</t>
  </si>
  <si>
    <t>switzerland</t>
  </si>
  <si>
    <t>syria</t>
  </si>
  <si>
    <t>taiwan</t>
  </si>
  <si>
    <t>tajikistan</t>
  </si>
  <si>
    <t>thailand</t>
  </si>
  <si>
    <t>trinidad and tobago</t>
  </si>
  <si>
    <t>turkey</t>
  </si>
  <si>
    <t>uganda</t>
  </si>
  <si>
    <t>ukraine</t>
  </si>
  <si>
    <t>uae</t>
  </si>
  <si>
    <t>UK</t>
  </si>
  <si>
    <t>USA</t>
  </si>
  <si>
    <t>&lt;- at least 250</t>
  </si>
  <si>
    <t>US minor</t>
  </si>
  <si>
    <t>uruguay</t>
  </si>
  <si>
    <t>venezuela</t>
  </si>
  <si>
    <t>vietnam</t>
  </si>
  <si>
    <t>virgin islands brit</t>
  </si>
  <si>
    <t>virgin islands usa</t>
  </si>
  <si>
    <t>yemen</t>
  </si>
  <si>
    <t>zimbabwe</t>
  </si>
  <si>
    <t>expeditions</t>
  </si>
  <si>
    <t>let's say</t>
  </si>
  <si>
    <t>Per Python</t>
  </si>
  <si>
    <t>without lowest</t>
  </si>
  <si>
    <t># players</t>
  </si>
  <si>
    <t>probability</t>
  </si>
  <si>
    <t>31 to get to 27</t>
  </si>
  <si>
    <t>36 to get to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</si>
</sst>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NumberFormat="1" applyFont="1"/>
    <xf numFmtId="167" fontId="0" fillId="0" borderId="0" xfId="1" applyNumberFormat="1" applyFont="1"/>
    <xf numFmtId="0" fontId="0" fillId="0" borderId="0" xfId="0" applyAlignment="1"/>
    <xf numFmtId="2" fontId="0" fillId="0" borderId="0" xfId="0" applyNumberFormat="1"/>
    <xf numFmtId="0" fontId="0" fillId="0" borderId="0" xfId="0" quotePrefix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AB294-5B31-4931-835E-41845F86D133}">
  <dimension ref="C1:S64"/>
  <sheetViews>
    <sheetView tabSelected="1" workbookViewId="0">
      <selection activeCell="K45" sqref="K45"/>
    </sheetView>
  </sheetViews>
  <sheetFormatPr defaultRowHeight="15" x14ac:dyDescent="0.25"/>
  <cols>
    <col min="5" max="5" width="9.85546875" bestFit="1" customWidth="1"/>
    <col min="7" max="7" width="11.140625" bestFit="1" customWidth="1"/>
    <col min="8" max="8" width="12" bestFit="1" customWidth="1"/>
    <col min="9" max="9" width="12.28515625" bestFit="1" customWidth="1"/>
    <col min="10" max="10" width="15.5703125" bestFit="1" customWidth="1"/>
    <col min="11" max="13" width="15.5703125" customWidth="1"/>
    <col min="14" max="17" width="11.5703125" customWidth="1"/>
    <col min="18" max="19" width="13.140625" customWidth="1"/>
  </cols>
  <sheetData>
    <row r="1" spans="3:19" x14ac:dyDescent="0.25">
      <c r="R1" t="s">
        <v>14</v>
      </c>
    </row>
    <row r="2" spans="3:19" x14ac:dyDescent="0.25">
      <c r="E2" t="s">
        <v>10</v>
      </c>
      <c r="F2">
        <v>7500</v>
      </c>
      <c r="I2" t="s">
        <v>156</v>
      </c>
      <c r="R2" s="3" t="s">
        <v>15</v>
      </c>
      <c r="S2" s="3"/>
    </row>
    <row r="4" spans="3:19" x14ac:dyDescent="0.25">
      <c r="C4" t="s">
        <v>1</v>
      </c>
      <c r="D4" t="s">
        <v>2</v>
      </c>
      <c r="E4" t="s">
        <v>3</v>
      </c>
      <c r="F4" t="s">
        <v>4</v>
      </c>
      <c r="G4" t="s">
        <v>9</v>
      </c>
      <c r="H4" t="s">
        <v>11</v>
      </c>
      <c r="I4" t="s">
        <v>12</v>
      </c>
      <c r="J4" t="s">
        <v>13</v>
      </c>
      <c r="K4" t="s">
        <v>158</v>
      </c>
      <c r="L4" t="s">
        <v>159</v>
      </c>
      <c r="M4" t="s">
        <v>157</v>
      </c>
      <c r="N4" s="5" t="s">
        <v>18</v>
      </c>
      <c r="O4" s="5" t="s">
        <v>16</v>
      </c>
      <c r="P4" s="5" t="s">
        <v>17</v>
      </c>
      <c r="Q4" s="5">
        <v>1.0000000000000001E-5</v>
      </c>
      <c r="R4">
        <v>25000</v>
      </c>
      <c r="S4">
        <v>75000</v>
      </c>
    </row>
    <row r="5" spans="3:19" x14ac:dyDescent="0.25">
      <c r="C5" t="s">
        <v>6</v>
      </c>
      <c r="D5">
        <v>27</v>
      </c>
      <c r="E5">
        <v>89</v>
      </c>
      <c r="F5">
        <v>5</v>
      </c>
      <c r="G5" s="2">
        <f>E5/F5*$F$2</f>
        <v>133500</v>
      </c>
      <c r="H5" s="2">
        <f>E5*$F$2/(F5+50)</f>
        <v>12136.363636363636</v>
      </c>
      <c r="I5" s="4">
        <v>6.453923126193903</v>
      </c>
      <c r="J5" s="2">
        <f>E5*$F$2/(F5+I5)</f>
        <v>58276.975726639772</v>
      </c>
      <c r="K5" s="2">
        <v>5</v>
      </c>
      <c r="L5" s="1">
        <f>IF(K5&gt;0,K5/$K$30,0)</f>
        <v>6.8493150684931503E-2</v>
      </c>
      <c r="M5" s="4">
        <v>6.27</v>
      </c>
      <c r="N5" s="4">
        <f>Q5/$Q$31*100</f>
        <v>6.2194269742575754</v>
      </c>
      <c r="O5" s="4">
        <f>R5/$R$31*100</f>
        <v>6.5897358032189475</v>
      </c>
      <c r="P5" s="4">
        <f>S5*100/$S$31</f>
        <v>8.6666666666666661</v>
      </c>
      <c r="Q5" s="4">
        <f>$E5*$F$2/Q$4-$F5</f>
        <v>66749999994.999992</v>
      </c>
      <c r="R5">
        <f>$E5*$F$2/R$4-$F5</f>
        <v>21.7</v>
      </c>
      <c r="S5">
        <f>MAX($E5*$F$2/S$4-$F5,0)</f>
        <v>3.9000000000000004</v>
      </c>
    </row>
    <row r="6" spans="3:19" x14ac:dyDescent="0.25">
      <c r="C6" t="s">
        <v>5</v>
      </c>
      <c r="D6">
        <v>28</v>
      </c>
      <c r="E6">
        <v>87</v>
      </c>
      <c r="F6">
        <v>5</v>
      </c>
      <c r="G6" s="2">
        <f>E6/F6*$F$2</f>
        <v>130499.99999999999</v>
      </c>
      <c r="H6" s="2">
        <f t="shared" ref="H6:H29" si="0">E6*$F$2/(F6+50)</f>
        <v>11863.636363636364</v>
      </c>
      <c r="I6" s="4">
        <v>6.2867070248078267</v>
      </c>
      <c r="J6" s="2">
        <f>E6*$F$2/(F6+I6)</f>
        <v>57811.370363900256</v>
      </c>
      <c r="K6" s="2">
        <v>5</v>
      </c>
      <c r="L6" s="1">
        <f t="shared" ref="L6:L29" si="1">IF(K6&gt;0,K6/$K$30,0)</f>
        <v>6.8493150684931503E-2</v>
      </c>
      <c r="M6" s="4">
        <v>6.13</v>
      </c>
      <c r="N6" s="4">
        <f t="shared" ref="N6:N29" si="2">Q6/$Q$31*100</f>
        <v>6.0796645703312056</v>
      </c>
      <c r="O6" s="4">
        <f>R6/$R$31*100</f>
        <v>6.4075311266322483</v>
      </c>
      <c r="P6" s="4">
        <f>S6*100/$S$31</f>
        <v>8.2222222222222197</v>
      </c>
      <c r="Q6" s="4">
        <f t="shared" ref="Q6:Q29" si="3">$E6*$F$2/Q$4-$F6</f>
        <v>65249999994.999992</v>
      </c>
      <c r="R6">
        <f>$E6*$F$2/R$4-$F6</f>
        <v>21.1</v>
      </c>
      <c r="S6">
        <f>MAX($E6*$F$2/S$4-$F6,0)</f>
        <v>3.6999999999999993</v>
      </c>
    </row>
    <row r="7" spans="3:19" x14ac:dyDescent="0.25">
      <c r="C7" t="s">
        <v>7</v>
      </c>
      <c r="D7">
        <v>28</v>
      </c>
      <c r="E7">
        <v>85</v>
      </c>
      <c r="F7">
        <v>5</v>
      </c>
      <c r="G7" s="2">
        <f>E7/F7*$F$2</f>
        <v>127500</v>
      </c>
      <c r="H7" s="2">
        <f t="shared" si="0"/>
        <v>11590.90909090909</v>
      </c>
      <c r="I7" s="4">
        <v>6.1194909234217496</v>
      </c>
      <c r="J7" s="2">
        <f>E7*$F$2/(F7+I7)</f>
        <v>57331.761354037335</v>
      </c>
      <c r="K7" s="2">
        <v>5</v>
      </c>
      <c r="L7" s="1">
        <f t="shared" si="1"/>
        <v>6.8493150684931503E-2</v>
      </c>
      <c r="M7" s="4">
        <v>5.99</v>
      </c>
      <c r="N7" s="4">
        <f t="shared" si="2"/>
        <v>5.9399021664048357</v>
      </c>
      <c r="O7" s="4">
        <f>R7/$R$31*100</f>
        <v>6.2253264500455501</v>
      </c>
      <c r="P7" s="4">
        <f>S7*100/$S$31</f>
        <v>7.7777777777777768</v>
      </c>
      <c r="Q7" s="4">
        <f t="shared" si="3"/>
        <v>63749999994.999992</v>
      </c>
      <c r="R7">
        <f>$E7*$F$2/R$4-$F7</f>
        <v>20.5</v>
      </c>
      <c r="S7">
        <f>MAX($E7*$F$2/S$4-$F7,0)</f>
        <v>3.5</v>
      </c>
    </row>
    <row r="8" spans="3:19" x14ac:dyDescent="0.25">
      <c r="C8" t="s">
        <v>7</v>
      </c>
      <c r="D8">
        <v>27</v>
      </c>
      <c r="E8">
        <v>83</v>
      </c>
      <c r="F8">
        <v>5</v>
      </c>
      <c r="G8" s="2">
        <f>E8/F8*$F$2</f>
        <v>124500.00000000001</v>
      </c>
      <c r="H8" s="2">
        <f t="shared" si="0"/>
        <v>11318.181818181818</v>
      </c>
      <c r="I8" s="4">
        <v>5.9522748220356734</v>
      </c>
      <c r="J8" s="2">
        <f>E8*$F$2/(F8+I8)</f>
        <v>56837.507286390159</v>
      </c>
      <c r="K8" s="2">
        <v>5</v>
      </c>
      <c r="L8" s="1">
        <f t="shared" si="1"/>
        <v>6.8493150684931503E-2</v>
      </c>
      <c r="M8" s="4">
        <v>5.85</v>
      </c>
      <c r="N8" s="4">
        <f t="shared" si="2"/>
        <v>5.8001397624784667</v>
      </c>
      <c r="O8" s="4">
        <f>R8/$R$31*100</f>
        <v>6.04312177345885</v>
      </c>
      <c r="P8" s="4">
        <f>S8*100/$S$31</f>
        <v>7.333333333333333</v>
      </c>
      <c r="Q8" s="4">
        <f t="shared" si="3"/>
        <v>62249999994.999992</v>
      </c>
      <c r="R8">
        <f>$E8*$F$2/R$4-$F8</f>
        <v>19.899999999999999</v>
      </c>
      <c r="S8">
        <f>MAX($E8*$F$2/S$4-$F8,0)</f>
        <v>3.3000000000000007</v>
      </c>
    </row>
    <row r="9" spans="3:19" x14ac:dyDescent="0.25">
      <c r="C9" t="s">
        <v>6</v>
      </c>
      <c r="D9">
        <v>26</v>
      </c>
      <c r="E9">
        <v>73</v>
      </c>
      <c r="F9">
        <v>4</v>
      </c>
      <c r="G9" s="2">
        <f>E9/F9*$F$2</f>
        <v>136875</v>
      </c>
      <c r="H9" s="2">
        <f t="shared" si="0"/>
        <v>10138.888888888889</v>
      </c>
      <c r="I9" s="4">
        <v>5.3136329922025913</v>
      </c>
      <c r="J9" s="2">
        <f>E9*$F$2/(F9+I9)</f>
        <v>58784.794339477303</v>
      </c>
      <c r="K9" s="2">
        <v>4</v>
      </c>
      <c r="L9" s="1">
        <f t="shared" si="1"/>
        <v>5.4794520547945202E-2</v>
      </c>
      <c r="M9" s="4">
        <v>5.14</v>
      </c>
      <c r="N9" s="4">
        <f t="shared" si="2"/>
        <v>5.1013277429397927</v>
      </c>
      <c r="O9" s="4">
        <f>R9/$R$31*100</f>
        <v>5.4357728515031871</v>
      </c>
      <c r="P9" s="4">
        <f>S9*100/$S$31</f>
        <v>7.3333333333333321</v>
      </c>
      <c r="Q9" s="4">
        <f t="shared" si="3"/>
        <v>54749999995.999992</v>
      </c>
      <c r="R9">
        <f>$E9*$F$2/R$4-$F9</f>
        <v>17.899999999999999</v>
      </c>
      <c r="S9">
        <f>MAX($E9*$F$2/S$4-$F9,0)</f>
        <v>3.3</v>
      </c>
    </row>
    <row r="10" spans="3:19" x14ac:dyDescent="0.25">
      <c r="C10" t="s">
        <v>5</v>
      </c>
      <c r="D10">
        <v>27</v>
      </c>
      <c r="E10">
        <v>82</v>
      </c>
      <c r="F10">
        <v>5</v>
      </c>
      <c r="G10" s="2">
        <f>E10/F10*$F$2</f>
        <v>122999.99999999999</v>
      </c>
      <c r="H10" s="2">
        <f t="shared" si="0"/>
        <v>11181.818181818182</v>
      </c>
      <c r="I10" s="4">
        <v>5.8686667713426344</v>
      </c>
      <c r="J10" s="2">
        <f>E10*$F$2/(F10+I10)</f>
        <v>56584.677121720924</v>
      </c>
      <c r="K10" s="2">
        <v>4</v>
      </c>
      <c r="L10" s="1">
        <f t="shared" si="1"/>
        <v>5.4794520547945202E-2</v>
      </c>
      <c r="M10" s="4">
        <v>5.78</v>
      </c>
      <c r="N10" s="4">
        <f t="shared" si="2"/>
        <v>5.7302585605152814</v>
      </c>
      <c r="O10" s="4">
        <f>R10/$R$31*100</f>
        <v>5.9520194351655018</v>
      </c>
      <c r="P10" s="4">
        <f>S10*100/$S$31</f>
        <v>7.1111111111111089</v>
      </c>
      <c r="Q10" s="4">
        <f t="shared" si="3"/>
        <v>61499999994.999992</v>
      </c>
      <c r="R10">
        <f>$E10*$F$2/R$4-$F10</f>
        <v>19.600000000000001</v>
      </c>
      <c r="S10">
        <f>MAX($E10*$F$2/S$4-$F10,0)</f>
        <v>3.1999999999999993</v>
      </c>
    </row>
    <row r="11" spans="3:19" x14ac:dyDescent="0.25">
      <c r="C11" t="s">
        <v>5</v>
      </c>
      <c r="D11">
        <v>29</v>
      </c>
      <c r="E11">
        <v>80</v>
      </c>
      <c r="F11">
        <v>5</v>
      </c>
      <c r="G11" s="2">
        <f>E11/F11*$F$2</f>
        <v>120000</v>
      </c>
      <c r="H11" s="2">
        <f t="shared" si="0"/>
        <v>10909.09090909091</v>
      </c>
      <c r="I11" s="4">
        <v>5.7014506699565581</v>
      </c>
      <c r="J11" s="2">
        <f>E11*$F$2/(F11+I11)</f>
        <v>56067.164957780042</v>
      </c>
      <c r="K11" s="2">
        <v>4</v>
      </c>
      <c r="L11" s="1">
        <f t="shared" si="1"/>
        <v>5.4794520547945202E-2</v>
      </c>
      <c r="M11" s="4">
        <v>5.64</v>
      </c>
      <c r="N11" s="4">
        <f t="shared" si="2"/>
        <v>5.5904961565889115</v>
      </c>
      <c r="O11" s="4">
        <f>R11/$R$31*100</f>
        <v>5.7698147585788018</v>
      </c>
      <c r="P11" s="4">
        <f>S11*100/$S$31</f>
        <v>6.6666666666666652</v>
      </c>
      <c r="Q11" s="4">
        <f t="shared" si="3"/>
        <v>59999999994.999992</v>
      </c>
      <c r="R11">
        <f>$E11*$F$2/R$4-$F11</f>
        <v>19</v>
      </c>
      <c r="S11">
        <f>MAX($E11*$F$2/S$4-$F11,0)</f>
        <v>3</v>
      </c>
    </row>
    <row r="12" spans="3:19" x14ac:dyDescent="0.25">
      <c r="C12" t="s">
        <v>0</v>
      </c>
      <c r="D12">
        <v>27</v>
      </c>
      <c r="E12">
        <v>70</v>
      </c>
      <c r="F12">
        <v>4</v>
      </c>
      <c r="G12" s="2">
        <f>E12/F12*$F$2</f>
        <v>131250</v>
      </c>
      <c r="H12" s="2">
        <f t="shared" si="0"/>
        <v>9722.2222222222226</v>
      </c>
      <c r="I12" s="4">
        <v>5.0628088401234752</v>
      </c>
      <c r="J12" s="2">
        <f>E12*$F$2/(F12+I12)</f>
        <v>57929.060323515245</v>
      </c>
      <c r="K12" s="2">
        <v>4</v>
      </c>
      <c r="L12" s="1">
        <f t="shared" si="1"/>
        <v>5.4794520547945202E-2</v>
      </c>
      <c r="M12" s="4">
        <v>4.93</v>
      </c>
      <c r="N12" s="4">
        <f t="shared" si="2"/>
        <v>4.8916841370502384</v>
      </c>
      <c r="O12" s="4">
        <f>R12/$R$31*100</f>
        <v>5.1624658366231388</v>
      </c>
      <c r="P12" s="4">
        <f>S12*100/$S$31</f>
        <v>6.6666666666666652</v>
      </c>
      <c r="Q12" s="4">
        <f t="shared" si="3"/>
        <v>52499999995.999992</v>
      </c>
      <c r="R12">
        <f>$E12*$F$2/R$4-$F12</f>
        <v>17</v>
      </c>
      <c r="S12">
        <f>MAX($E12*$F$2/S$4-$F12,0)</f>
        <v>3</v>
      </c>
    </row>
    <row r="13" spans="3:19" x14ac:dyDescent="0.25">
      <c r="C13" t="s">
        <v>7</v>
      </c>
      <c r="D13">
        <v>29</v>
      </c>
      <c r="E13">
        <v>79</v>
      </c>
      <c r="F13">
        <v>5</v>
      </c>
      <c r="G13" s="2">
        <f>E13/F13*$F$2</f>
        <v>118500</v>
      </c>
      <c r="H13" s="2">
        <f t="shared" si="0"/>
        <v>10772.727272727272</v>
      </c>
      <c r="I13" s="4">
        <v>5.6178426192635209</v>
      </c>
      <c r="J13" s="2">
        <f>E13*$F$2/(F13+I13)</f>
        <v>55802.296308767218</v>
      </c>
      <c r="K13" s="2">
        <v>4</v>
      </c>
      <c r="L13" s="1">
        <f t="shared" si="1"/>
        <v>5.4794520547945202E-2</v>
      </c>
      <c r="M13" s="4">
        <v>5.57</v>
      </c>
      <c r="N13" s="4">
        <f t="shared" si="2"/>
        <v>5.520614954625727</v>
      </c>
      <c r="O13" s="4">
        <f>R13/$R$31*100</f>
        <v>5.6787124202854526</v>
      </c>
      <c r="P13" s="4">
        <f>S13*100/$S$31</f>
        <v>6.4444444444444446</v>
      </c>
      <c r="Q13" s="4">
        <f t="shared" si="3"/>
        <v>59249999994.999992</v>
      </c>
      <c r="R13">
        <f>$E13*$F$2/R$4-$F13</f>
        <v>18.7</v>
      </c>
      <c r="S13">
        <f>MAX($E13*$F$2/S$4-$F13,0)</f>
        <v>2.9000000000000004</v>
      </c>
    </row>
    <row r="14" spans="3:19" x14ac:dyDescent="0.25">
      <c r="C14" t="s">
        <v>7</v>
      </c>
      <c r="D14">
        <v>26</v>
      </c>
      <c r="E14">
        <v>77</v>
      </c>
      <c r="F14">
        <v>5</v>
      </c>
      <c r="G14" s="2">
        <f>E14/F14*$F$2</f>
        <v>115500</v>
      </c>
      <c r="H14" s="2">
        <f t="shared" si="0"/>
        <v>10500</v>
      </c>
      <c r="I14" s="4">
        <v>5.4506265178774429</v>
      </c>
      <c r="J14" s="2">
        <f>E14*$F$2/(F14+I14)</f>
        <v>55259.844853521012</v>
      </c>
      <c r="K14" s="2">
        <v>4</v>
      </c>
      <c r="L14" s="1">
        <f t="shared" si="1"/>
        <v>5.4794520547945202E-2</v>
      </c>
      <c r="M14" s="4">
        <v>5.43</v>
      </c>
      <c r="N14" s="4">
        <f t="shared" si="2"/>
        <v>5.3808525506993572</v>
      </c>
      <c r="O14" s="4">
        <f>R14/$R$31*100</f>
        <v>5.4965077436987544</v>
      </c>
      <c r="P14" s="4">
        <f>S14*100/$S$31</f>
        <v>5.9999999999999991</v>
      </c>
      <c r="Q14" s="4">
        <f t="shared" si="3"/>
        <v>57749999994.999992</v>
      </c>
      <c r="R14">
        <f>$E14*$F$2/R$4-$F14</f>
        <v>18.100000000000001</v>
      </c>
      <c r="S14">
        <f>MAX($E14*$F$2/S$4-$F14,0)</f>
        <v>2.7</v>
      </c>
    </row>
    <row r="15" spans="3:19" x14ac:dyDescent="0.25">
      <c r="C15" t="s">
        <v>6</v>
      </c>
      <c r="D15">
        <v>28</v>
      </c>
      <c r="E15">
        <v>100</v>
      </c>
      <c r="F15">
        <v>8</v>
      </c>
      <c r="G15" s="2">
        <f>E15/F15*$F$2</f>
        <v>93750</v>
      </c>
      <c r="H15" s="2">
        <f t="shared" si="0"/>
        <v>12931.034482758621</v>
      </c>
      <c r="I15" s="4">
        <v>6.7812956525254222</v>
      </c>
      <c r="J15" s="2">
        <f>E15*$F$2/(F15+I15)</f>
        <v>50739.801004647423</v>
      </c>
      <c r="K15" s="2">
        <v>4</v>
      </c>
      <c r="L15" s="1">
        <f t="shared" si="1"/>
        <v>5.4794520547945202E-2</v>
      </c>
      <c r="M15" s="4">
        <v>7.05</v>
      </c>
      <c r="N15" s="4">
        <f t="shared" si="2"/>
        <v>6.9881201955730843</v>
      </c>
      <c r="O15" s="4">
        <f>R15/$R$31*100</f>
        <v>6.6808381415122975</v>
      </c>
      <c r="P15" s="4">
        <f>S15*100/$S$31</f>
        <v>4.4444444444444438</v>
      </c>
      <c r="Q15" s="4">
        <f t="shared" si="3"/>
        <v>74999999992</v>
      </c>
      <c r="R15">
        <f>$E15*$F$2/R$4-$F15</f>
        <v>22</v>
      </c>
      <c r="S15">
        <f>MAX($E15*$F$2/S$4-$F15,0)</f>
        <v>2</v>
      </c>
    </row>
    <row r="16" spans="3:19" x14ac:dyDescent="0.25">
      <c r="C16" t="s">
        <v>6</v>
      </c>
      <c r="D16">
        <v>29</v>
      </c>
      <c r="E16">
        <v>90</v>
      </c>
      <c r="F16">
        <v>7</v>
      </c>
      <c r="G16" s="2">
        <f>E16/F16*$F$2</f>
        <v>96428.571428571435</v>
      </c>
      <c r="H16" s="2">
        <f t="shared" si="0"/>
        <v>11842.105263157895</v>
      </c>
      <c r="I16" s="4">
        <v>6.1426538226923393</v>
      </c>
      <c r="J16" s="2">
        <f>E16*$F$2/(F16+I16)</f>
        <v>51359.490184131086</v>
      </c>
      <c r="K16" s="2">
        <v>4</v>
      </c>
      <c r="L16" s="1">
        <f t="shared" si="1"/>
        <v>5.4794520547945202E-2</v>
      </c>
      <c r="M16" s="4">
        <v>6.34</v>
      </c>
      <c r="N16" s="4">
        <f t="shared" si="2"/>
        <v>6.2893081760344094</v>
      </c>
      <c r="O16" s="4">
        <f>R16/$R$31*100</f>
        <v>6.0734892195566337</v>
      </c>
      <c r="P16" s="4">
        <f>S16*100/$S$31</f>
        <v>4.4444444444444438</v>
      </c>
      <c r="Q16" s="4">
        <f t="shared" si="3"/>
        <v>67499999992.999992</v>
      </c>
      <c r="R16">
        <f>$E16*$F$2/R$4-$F16</f>
        <v>20</v>
      </c>
      <c r="S16">
        <f>MAX($E16*$F$2/S$4-$F16,0)</f>
        <v>2</v>
      </c>
    </row>
    <row r="17" spans="3:19" x14ac:dyDescent="0.25">
      <c r="C17" t="s">
        <v>0</v>
      </c>
      <c r="D17">
        <v>30</v>
      </c>
      <c r="E17">
        <v>60</v>
      </c>
      <c r="F17">
        <v>4</v>
      </c>
      <c r="G17" s="2">
        <f>E17/F17*$F$2</f>
        <v>112500</v>
      </c>
      <c r="H17" s="2">
        <f t="shared" si="0"/>
        <v>8333.3333333333339</v>
      </c>
      <c r="I17" s="4">
        <v>4.226728333193094</v>
      </c>
      <c r="J17" s="2">
        <f>E17*$F$2/(F17+I17)</f>
        <v>54699.752048982336</v>
      </c>
      <c r="K17" s="2">
        <v>3</v>
      </c>
      <c r="L17" s="1">
        <f t="shared" si="1"/>
        <v>4.1095890410958902E-2</v>
      </c>
      <c r="M17" s="4">
        <v>4.2300000000000004</v>
      </c>
      <c r="N17" s="4">
        <f t="shared" si="2"/>
        <v>4.1928721174183909</v>
      </c>
      <c r="O17" s="4">
        <f>R17/$R$31*100</f>
        <v>4.251442453689644</v>
      </c>
      <c r="P17" s="4">
        <f>S17*100/$S$31</f>
        <v>4.4444444444444438</v>
      </c>
      <c r="Q17" s="4">
        <f t="shared" si="3"/>
        <v>44999999996</v>
      </c>
      <c r="R17">
        <f>$E17*$F$2/R$4-$F17</f>
        <v>14</v>
      </c>
      <c r="S17">
        <f>MAX($E17*$F$2/S$4-$F17,0)</f>
        <v>2</v>
      </c>
    </row>
    <row r="18" spans="3:19" x14ac:dyDescent="0.25">
      <c r="C18" t="s">
        <v>5</v>
      </c>
      <c r="D18">
        <v>26</v>
      </c>
      <c r="E18">
        <v>47</v>
      </c>
      <c r="F18">
        <v>3</v>
      </c>
      <c r="G18" s="2">
        <f>E18/F18*$F$2</f>
        <v>117500</v>
      </c>
      <c r="H18" s="2">
        <f t="shared" si="0"/>
        <v>6650.9433962264147</v>
      </c>
      <c r="I18" s="4">
        <v>3.3372623512808972</v>
      </c>
      <c r="J18" s="2">
        <f>E18*$F$2/(F18+I18)</f>
        <v>55623.387586084733</v>
      </c>
      <c r="K18" s="2">
        <v>3</v>
      </c>
      <c r="L18" s="1">
        <f t="shared" si="1"/>
        <v>4.1095890410958902E-2</v>
      </c>
      <c r="M18" s="4">
        <v>3.31</v>
      </c>
      <c r="N18" s="4">
        <f t="shared" si="2"/>
        <v>3.2844164919901631</v>
      </c>
      <c r="O18" s="4">
        <f>R18/$R$31*100</f>
        <v>3.3707865168539319</v>
      </c>
      <c r="P18" s="4">
        <f>S18*100/$S$31</f>
        <v>3.7777777777777777</v>
      </c>
      <c r="Q18" s="4">
        <f t="shared" si="3"/>
        <v>35249999997</v>
      </c>
      <c r="R18">
        <f>$E18*$F$2/R$4-$F18</f>
        <v>11.1</v>
      </c>
      <c r="S18">
        <f>MAX($E18*$F$2/S$4-$F18,0)</f>
        <v>1.7000000000000002</v>
      </c>
    </row>
    <row r="19" spans="3:19" x14ac:dyDescent="0.25">
      <c r="C19" t="s">
        <v>7</v>
      </c>
      <c r="D19">
        <v>30</v>
      </c>
      <c r="E19">
        <v>55</v>
      </c>
      <c r="F19">
        <v>4</v>
      </c>
      <c r="G19" s="2">
        <f>E19/F19*$F$2</f>
        <v>103125</v>
      </c>
      <c r="H19" s="2">
        <f t="shared" si="0"/>
        <v>7638.8888888888887</v>
      </c>
      <c r="I19" s="4">
        <v>3.8086880797279026</v>
      </c>
      <c r="J19" s="2">
        <f>E19*$F$2/(F19+I19)</f>
        <v>52825.775058282743</v>
      </c>
      <c r="K19" s="2">
        <v>3</v>
      </c>
      <c r="L19" s="1">
        <f t="shared" si="1"/>
        <v>4.1095890410958902E-2</v>
      </c>
      <c r="M19" s="4">
        <v>3.88</v>
      </c>
      <c r="N19" s="4">
        <f t="shared" si="2"/>
        <v>3.8434661076024659</v>
      </c>
      <c r="O19" s="4">
        <f>R19/$R$31*100</f>
        <v>3.7959307622228962</v>
      </c>
      <c r="P19" s="4">
        <f>S19*100/$S$31</f>
        <v>3.3333333333333326</v>
      </c>
      <c r="Q19" s="4">
        <f t="shared" si="3"/>
        <v>41249999996</v>
      </c>
      <c r="R19">
        <f>$E19*$F$2/R$4-$F19</f>
        <v>12.5</v>
      </c>
      <c r="S19">
        <f>MAX($E19*$F$2/S$4-$F19,0)</f>
        <v>1.5</v>
      </c>
    </row>
    <row r="20" spans="3:19" x14ac:dyDescent="0.25">
      <c r="C20" t="s">
        <v>8</v>
      </c>
      <c r="D20">
        <v>28</v>
      </c>
      <c r="E20">
        <v>52</v>
      </c>
      <c r="F20">
        <v>4</v>
      </c>
      <c r="G20" s="2">
        <f>E20/F20*$F$2</f>
        <v>97500</v>
      </c>
      <c r="H20" s="2">
        <f t="shared" si="0"/>
        <v>7222.2222222222226</v>
      </c>
      <c r="I20" s="4">
        <v>3.5578639276487882</v>
      </c>
      <c r="J20" s="2">
        <f>E20*$F$2/(F20+I20)</f>
        <v>51601.881660408108</v>
      </c>
      <c r="K20" s="2">
        <v>3</v>
      </c>
      <c r="L20" s="1">
        <f t="shared" si="1"/>
        <v>4.1095890410958902E-2</v>
      </c>
      <c r="M20" s="4">
        <v>3.66</v>
      </c>
      <c r="N20" s="4">
        <f t="shared" si="2"/>
        <v>3.633822501712912</v>
      </c>
      <c r="O20" s="4">
        <f>R20/$R$31*100</f>
        <v>3.5226237473428479</v>
      </c>
      <c r="P20" s="4">
        <f>S20*100/$S$31</f>
        <v>2.6666666666666665</v>
      </c>
      <c r="Q20" s="4">
        <f t="shared" si="3"/>
        <v>38999999996</v>
      </c>
      <c r="R20">
        <f>$E20*$F$2/R$4-$F20</f>
        <v>11.6</v>
      </c>
      <c r="S20">
        <f>MAX($E20*$F$2/S$4-$F20,0)</f>
        <v>1.2000000000000002</v>
      </c>
    </row>
    <row r="21" spans="3:19" x14ac:dyDescent="0.25">
      <c r="C21" t="s">
        <v>0</v>
      </c>
      <c r="D21">
        <v>28</v>
      </c>
      <c r="E21">
        <v>41</v>
      </c>
      <c r="F21">
        <v>3</v>
      </c>
      <c r="G21" s="2">
        <f>E21/F21*$F$2</f>
        <v>102500</v>
      </c>
      <c r="H21" s="2">
        <f t="shared" si="0"/>
        <v>5801.8867924528304</v>
      </c>
      <c r="I21" s="4">
        <v>2.8356140471226672</v>
      </c>
      <c r="J21" s="2">
        <f>E21*$F$2/(F21+I21)</f>
        <v>52693.683563877443</v>
      </c>
      <c r="K21" s="2">
        <v>2</v>
      </c>
      <c r="L21" s="1">
        <f t="shared" si="1"/>
        <v>2.7397260273972601E-2</v>
      </c>
      <c r="M21" s="4">
        <v>2.89</v>
      </c>
      <c r="N21" s="4">
        <f t="shared" si="2"/>
        <v>2.8651292802110531</v>
      </c>
      <c r="O21" s="4">
        <f>R21/$R$31*100</f>
        <v>2.8241724870938354</v>
      </c>
      <c r="P21" s="4">
        <f>S21*100/$S$31</f>
        <v>2.4444444444444433</v>
      </c>
      <c r="Q21" s="4">
        <f t="shared" si="3"/>
        <v>30749999996.999996</v>
      </c>
      <c r="R21">
        <f>$E21*$F$2/R$4-$F21</f>
        <v>9.3000000000000007</v>
      </c>
      <c r="S21">
        <f>MAX($E21*$F$2/S$4-$F21,0)</f>
        <v>1.0999999999999996</v>
      </c>
    </row>
    <row r="22" spans="3:19" x14ac:dyDescent="0.25">
      <c r="C22" t="s">
        <v>5</v>
      </c>
      <c r="D22">
        <v>30</v>
      </c>
      <c r="E22">
        <v>35</v>
      </c>
      <c r="F22">
        <v>3</v>
      </c>
      <c r="G22" s="2">
        <f>E22/F22*$F$2</f>
        <v>87500</v>
      </c>
      <c r="H22" s="2">
        <f t="shared" si="0"/>
        <v>4952.8301886792451</v>
      </c>
      <c r="I22" s="4">
        <v>2.333965742964438</v>
      </c>
      <c r="J22" s="2">
        <f>E22*$F$2/(F22+I22)</f>
        <v>49212.914489794115</v>
      </c>
      <c r="K22" s="2">
        <v>2</v>
      </c>
      <c r="L22" s="1">
        <f t="shared" si="1"/>
        <v>2.7397260273972601E-2</v>
      </c>
      <c r="M22" s="4">
        <v>2.4700000000000002</v>
      </c>
      <c r="N22" s="4">
        <f t="shared" si="2"/>
        <v>2.4458420684319444</v>
      </c>
      <c r="O22" s="4">
        <f>R22/$R$31*100</f>
        <v>2.277558457333738</v>
      </c>
      <c r="P22" s="4">
        <f>S22*100/$S$31</f>
        <v>1.1111111111111109</v>
      </c>
      <c r="Q22" s="4">
        <f t="shared" si="3"/>
        <v>26249999996.999996</v>
      </c>
      <c r="R22">
        <f>$E22*$F$2/R$4-$F22</f>
        <v>7.5</v>
      </c>
      <c r="S22">
        <f>MAX($E22*$F$2/S$4-$F22,0)</f>
        <v>0.5</v>
      </c>
    </row>
    <row r="23" spans="3:19" x14ac:dyDescent="0.25">
      <c r="C23" t="s">
        <v>0</v>
      </c>
      <c r="D23">
        <v>26</v>
      </c>
      <c r="E23">
        <v>24</v>
      </c>
      <c r="F23">
        <v>2</v>
      </c>
      <c r="G23" s="2">
        <f>E23/F23*$F$2</f>
        <v>90000</v>
      </c>
      <c r="H23" s="2">
        <f t="shared" si="0"/>
        <v>3461.5384615384614</v>
      </c>
      <c r="I23" s="4">
        <v>1.6117158624383172</v>
      </c>
      <c r="J23" s="2">
        <f>E23*$F$2/(F23+I23)</f>
        <v>49837.80752854672</v>
      </c>
      <c r="K23" s="2">
        <v>1</v>
      </c>
      <c r="L23" s="1">
        <f t="shared" si="1"/>
        <v>1.3698630136986301E-2</v>
      </c>
      <c r="M23" s="4">
        <v>1.69</v>
      </c>
      <c r="N23" s="4">
        <f t="shared" si="2"/>
        <v>1.6771488469300864</v>
      </c>
      <c r="O23" s="4">
        <f>R23/$R$31*100</f>
        <v>1.579107197084725</v>
      </c>
      <c r="P23" s="4">
        <f>S23*100/$S$31</f>
        <v>0.88888888888888862</v>
      </c>
      <c r="Q23" s="4">
        <f t="shared" si="3"/>
        <v>17999999998</v>
      </c>
      <c r="R23">
        <f>$E23*$F$2/R$4-$F23</f>
        <v>5.2</v>
      </c>
      <c r="S23">
        <f>MAX($E23*$F$2/S$4-$F23,0)</f>
        <v>0.39999999999999991</v>
      </c>
    </row>
    <row r="24" spans="3:19" x14ac:dyDescent="0.25">
      <c r="C24" t="s">
        <v>0</v>
      </c>
      <c r="D24">
        <v>29</v>
      </c>
      <c r="E24">
        <v>21</v>
      </c>
      <c r="F24">
        <v>2</v>
      </c>
      <c r="G24" s="2">
        <f>E24/F24*$F$2</f>
        <v>78750</v>
      </c>
      <c r="H24" s="2">
        <f t="shared" si="0"/>
        <v>3028.8461538461538</v>
      </c>
      <c r="I24" s="4">
        <v>1.3608917103592022</v>
      </c>
      <c r="J24" s="2">
        <f>E24*$F$2/(F24+I24)</f>
        <v>46862.563144935979</v>
      </c>
      <c r="K24" s="2">
        <v>1</v>
      </c>
      <c r="L24" s="1">
        <f t="shared" si="1"/>
        <v>1.3698630136986301E-2</v>
      </c>
      <c r="M24" s="4">
        <v>1.48</v>
      </c>
      <c r="N24" s="4">
        <f t="shared" si="2"/>
        <v>1.4675052410405316</v>
      </c>
      <c r="O24" s="4">
        <f>R24/$R$31*100</f>
        <v>1.3058001822046761</v>
      </c>
      <c r="P24" s="4">
        <f>S24*100/$S$31</f>
        <v>0.22222222222222238</v>
      </c>
      <c r="Q24" s="4">
        <f t="shared" si="3"/>
        <v>15749999997.999998</v>
      </c>
      <c r="R24">
        <f>$E24*$F$2/R$4-$F24</f>
        <v>4.3</v>
      </c>
      <c r="S24">
        <f>MAX($E24*$F$2/S$4-$F24,0)</f>
        <v>0.10000000000000009</v>
      </c>
    </row>
    <row r="25" spans="3:19" x14ac:dyDescent="0.25">
      <c r="C25" t="s">
        <v>8</v>
      </c>
      <c r="D25">
        <v>30</v>
      </c>
      <c r="E25">
        <v>30</v>
      </c>
      <c r="F25">
        <v>3</v>
      </c>
      <c r="G25" s="2">
        <f>E25/F25*$F$2</f>
        <v>75000</v>
      </c>
      <c r="H25" s="2">
        <f t="shared" si="0"/>
        <v>4245.2830188679245</v>
      </c>
      <c r="I25" s="4">
        <v>1.9159254894992463</v>
      </c>
      <c r="J25" s="2">
        <f>E25*$F$2/(F25+I25)</f>
        <v>45769.611537159268</v>
      </c>
      <c r="K25" s="2">
        <v>1</v>
      </c>
      <c r="L25" s="1">
        <f t="shared" si="1"/>
        <v>1.3698630136986301E-2</v>
      </c>
      <c r="M25" s="4">
        <v>2.11</v>
      </c>
      <c r="N25" s="4">
        <f t="shared" si="2"/>
        <v>2.0964360586160207</v>
      </c>
      <c r="O25" s="4">
        <f>R25/$R$31*100</f>
        <v>1.8220467658669901</v>
      </c>
      <c r="P25" s="4">
        <f>S25*100/$S$31</f>
        <v>0</v>
      </c>
      <c r="Q25" s="4">
        <f t="shared" si="3"/>
        <v>22499999997</v>
      </c>
      <c r="R25">
        <f>$E25*$F$2/R$4-$F25</f>
        <v>6</v>
      </c>
      <c r="S25">
        <f>MAX($E25*$F$2/S$4-$F25,0)</f>
        <v>0</v>
      </c>
    </row>
    <row r="26" spans="3:19" x14ac:dyDescent="0.25">
      <c r="C26" t="s">
        <v>8</v>
      </c>
      <c r="D26">
        <v>27</v>
      </c>
      <c r="E26">
        <v>27</v>
      </c>
      <c r="F26">
        <v>3</v>
      </c>
      <c r="G26" s="2">
        <f>E26/F26*$F$2</f>
        <v>67500</v>
      </c>
      <c r="H26" s="2">
        <f t="shared" si="0"/>
        <v>3820.7547169811319</v>
      </c>
      <c r="I26" s="4">
        <v>1.681008784997861</v>
      </c>
      <c r="J26" s="2">
        <f>E26*$F$2/(F26+I26)</f>
        <v>43259.905994834087</v>
      </c>
      <c r="K26" s="2">
        <v>1</v>
      </c>
      <c r="L26" s="1">
        <f t="shared" si="1"/>
        <v>1.3698630136986301E-2</v>
      </c>
      <c r="M26" s="4">
        <v>1.9</v>
      </c>
      <c r="N26" s="4">
        <f t="shared" si="2"/>
        <v>1.8867924527264661</v>
      </c>
      <c r="O26" s="4">
        <f>R26/$R$31*100</f>
        <v>1.5487397509869416</v>
      </c>
      <c r="P26" s="4">
        <f>S26*100/$S$31</f>
        <v>0</v>
      </c>
      <c r="Q26" s="4">
        <f t="shared" si="3"/>
        <v>20249999997</v>
      </c>
      <c r="R26">
        <f>$E26*$F$2/R$4-$F26</f>
        <v>5.0999999999999996</v>
      </c>
      <c r="S26">
        <f>MAX($E26*$F$2/S$4-$F26,0)</f>
        <v>0</v>
      </c>
    </row>
    <row r="27" spans="3:19" x14ac:dyDescent="0.25">
      <c r="C27" t="s">
        <v>6</v>
      </c>
      <c r="D27">
        <v>30</v>
      </c>
      <c r="E27">
        <v>17</v>
      </c>
      <c r="F27">
        <v>2</v>
      </c>
      <c r="G27" s="2">
        <f>E27/F27*$F$2</f>
        <v>63750</v>
      </c>
      <c r="H27" s="2">
        <f t="shared" si="0"/>
        <v>2451.9230769230771</v>
      </c>
      <c r="I27" s="4">
        <v>1.0423669551647787</v>
      </c>
      <c r="J27" s="2">
        <f>E27*$F$2/(F27+I27)</f>
        <v>41908.159626685934</v>
      </c>
      <c r="K27" s="2">
        <v>1</v>
      </c>
      <c r="L27" s="1">
        <f t="shared" si="1"/>
        <v>1.3698630136986301E-2</v>
      </c>
      <c r="M27" s="4">
        <v>1.2</v>
      </c>
      <c r="N27" s="4">
        <f t="shared" si="2"/>
        <v>1.1879804331877921</v>
      </c>
      <c r="O27" s="4">
        <f>R27/$R$31*100</f>
        <v>0.94139082903127813</v>
      </c>
      <c r="P27" s="4">
        <f>S27*100/$S$31</f>
        <v>0</v>
      </c>
      <c r="Q27" s="4">
        <f t="shared" si="3"/>
        <v>12749999997.999998</v>
      </c>
      <c r="R27">
        <f>$E27*$F$2/R$4-$F27</f>
        <v>3.0999999999999996</v>
      </c>
      <c r="S27">
        <f>MAX($E27*$F$2/S$4-$F27,0)</f>
        <v>0</v>
      </c>
    </row>
    <row r="28" spans="3:19" x14ac:dyDescent="0.25">
      <c r="C28" t="s">
        <v>8</v>
      </c>
      <c r="D28">
        <v>29</v>
      </c>
      <c r="E28">
        <v>15</v>
      </c>
      <c r="F28">
        <v>2</v>
      </c>
      <c r="G28" s="2">
        <f>E28/F28*$F$2</f>
        <v>56250</v>
      </c>
      <c r="H28" s="2">
        <f t="shared" si="0"/>
        <v>2163.4615384615386</v>
      </c>
      <c r="I28" s="4">
        <v>0.88575581883052201</v>
      </c>
      <c r="J28" s="2">
        <f>E28*$F$2/(F28+I28)</f>
        <v>38984.587422781879</v>
      </c>
      <c r="K28" s="2"/>
      <c r="L28" s="1">
        <f t="shared" si="1"/>
        <v>0</v>
      </c>
      <c r="M28" s="4">
        <v>1.06</v>
      </c>
      <c r="N28" s="4">
        <f t="shared" si="2"/>
        <v>1.0482180292614227</v>
      </c>
      <c r="O28" s="4">
        <f>R28/$R$31*100</f>
        <v>0.75918615244457921</v>
      </c>
      <c r="P28" s="4">
        <f>S28*100/$S$31</f>
        <v>0</v>
      </c>
      <c r="Q28" s="4">
        <f t="shared" si="3"/>
        <v>11249999998</v>
      </c>
      <c r="R28">
        <f>$E28*$F$2/R$4-$F28</f>
        <v>2.5</v>
      </c>
      <c r="S28">
        <f>MAX($E28*$F$2/S$4-$F28,0)</f>
        <v>0</v>
      </c>
    </row>
    <row r="29" spans="3:19" x14ac:dyDescent="0.25">
      <c r="C29" t="s">
        <v>8</v>
      </c>
      <c r="D29">
        <v>26</v>
      </c>
      <c r="E29">
        <v>12</v>
      </c>
      <c r="F29">
        <v>2</v>
      </c>
      <c r="G29" s="2">
        <f>E29/F29*$F$2</f>
        <v>45000</v>
      </c>
      <c r="H29" s="2">
        <f t="shared" si="0"/>
        <v>1730.7692307692307</v>
      </c>
      <c r="I29" s="4">
        <v>0.65083911432913688</v>
      </c>
      <c r="J29" s="2">
        <f>E29*$F$2/(F29+I29)</f>
        <v>33951.513508875025</v>
      </c>
      <c r="K29" s="2"/>
      <c r="L29" s="1">
        <f t="shared" si="1"/>
        <v>0</v>
      </c>
      <c r="M29" s="4">
        <v>0</v>
      </c>
      <c r="N29" s="4">
        <f t="shared" si="2"/>
        <v>0.83857442337186816</v>
      </c>
      <c r="O29" s="4">
        <f>R29/$R$31*100</f>
        <v>0.48587913756453077</v>
      </c>
      <c r="P29" s="4">
        <f>S29*100/$S$31</f>
        <v>0</v>
      </c>
      <c r="Q29" s="4">
        <f t="shared" si="3"/>
        <v>8999999998</v>
      </c>
      <c r="R29">
        <f>$E29*$F$2/R$4-$F29</f>
        <v>1.6</v>
      </c>
      <c r="S29">
        <f>MAX($E29*$F$2/S$4-$F29,0)</f>
        <v>0</v>
      </c>
    </row>
    <row r="30" spans="3:19" x14ac:dyDescent="0.25">
      <c r="K30" s="6">
        <f>SUM(K5:K29)</f>
        <v>73</v>
      </c>
    </row>
    <row r="31" spans="3:19" x14ac:dyDescent="0.25">
      <c r="I31" t="b">
        <f>(100=SUM(I5:I29))</f>
        <v>1</v>
      </c>
      <c r="Q31" s="4">
        <f>SUM(Q5:Q29)</f>
        <v>1073249999899.9999</v>
      </c>
      <c r="R31">
        <f>SUM(R5:R29)</f>
        <v>329.30000000000007</v>
      </c>
      <c r="S31">
        <f>SUM(S5:S29)</f>
        <v>45.000000000000007</v>
      </c>
    </row>
    <row r="34" spans="3:11" x14ac:dyDescent="0.25">
      <c r="C34" t="s">
        <v>154</v>
      </c>
      <c r="K34" t="s">
        <v>160</v>
      </c>
    </row>
    <row r="35" spans="3:11" x14ac:dyDescent="0.25">
      <c r="C35">
        <f>3000*3</f>
        <v>9000</v>
      </c>
      <c r="D35">
        <v>6000</v>
      </c>
      <c r="F35" t="s">
        <v>155</v>
      </c>
      <c r="K35" t="s">
        <v>161</v>
      </c>
    </row>
    <row r="36" spans="3:11" x14ac:dyDescent="0.25">
      <c r="C36">
        <f>3500*3</f>
        <v>10500</v>
      </c>
      <c r="D36">
        <v>7000</v>
      </c>
      <c r="F36">
        <v>8000</v>
      </c>
    </row>
    <row r="38" spans="3:11" x14ac:dyDescent="0.25">
      <c r="D38">
        <v>3000</v>
      </c>
      <c r="E38">
        <f>0.95*D38</f>
        <v>2850</v>
      </c>
      <c r="F38">
        <f>ROUND(0.05*E38,0)</f>
        <v>143</v>
      </c>
      <c r="G38">
        <f>SUM(D38:F38)</f>
        <v>5993</v>
      </c>
    </row>
    <row r="39" spans="3:11" x14ac:dyDescent="0.25">
      <c r="D39">
        <f>D$38*N5/100</f>
        <v>186.58280922772727</v>
      </c>
      <c r="E39">
        <f>E$38*O5/100</f>
        <v>187.80747039174</v>
      </c>
      <c r="F39">
        <f>F$38*P5/100</f>
        <v>12.393333333333333</v>
      </c>
      <c r="G39">
        <f>SUM(D39:F39)/$G$38</f>
        <v>6.4539231261939028E-2</v>
      </c>
      <c r="H39">
        <f>G39*100</f>
        <v>6.453923126193903</v>
      </c>
    </row>
    <row r="40" spans="3:11" x14ac:dyDescent="0.25">
      <c r="D40">
        <f>D$38*N6/100</f>
        <v>182.38993710993617</v>
      </c>
      <c r="E40">
        <f>E$38*O6/100</f>
        <v>182.6146371090191</v>
      </c>
      <c r="F40">
        <f>F$38*P6/100</f>
        <v>11.757777777777774</v>
      </c>
      <c r="G40">
        <f>SUM(D40:F40)/$G$38</f>
        <v>6.2867070248078263E-2</v>
      </c>
      <c r="H40">
        <f t="shared" ref="H40:H63" si="4">G40*100</f>
        <v>6.2867070248078267</v>
      </c>
    </row>
    <row r="41" spans="3:11" x14ac:dyDescent="0.25">
      <c r="D41">
        <f>D$38*N7/100</f>
        <v>178.19706499214507</v>
      </c>
      <c r="E41">
        <f>E$38*O7/100</f>
        <v>177.42180382629817</v>
      </c>
      <c r="F41">
        <f>F$38*P7/100</f>
        <v>11.122222222222222</v>
      </c>
      <c r="G41">
        <f>SUM(D41:F41)/$G$38</f>
        <v>6.1194909234217498E-2</v>
      </c>
      <c r="H41">
        <f t="shared" si="4"/>
        <v>6.1194909234217496</v>
      </c>
    </row>
    <row r="42" spans="3:11" x14ac:dyDescent="0.25">
      <c r="D42">
        <f>D$38*N8/100</f>
        <v>174.004192874354</v>
      </c>
      <c r="E42">
        <f>E$38*O8/100</f>
        <v>172.22897054357725</v>
      </c>
      <c r="F42">
        <f>F$38*P8/100</f>
        <v>10.486666666666665</v>
      </c>
      <c r="G42">
        <f>SUM(D42:F42)/$G$38</f>
        <v>5.9522748220356733E-2</v>
      </c>
      <c r="H42">
        <f t="shared" si="4"/>
        <v>5.9522748220356734</v>
      </c>
    </row>
    <row r="43" spans="3:11" x14ac:dyDescent="0.25">
      <c r="D43">
        <f>D$38*N9/100</f>
        <v>153.03983228819376</v>
      </c>
      <c r="E43">
        <f>E$38*O9/100</f>
        <v>154.91952626784084</v>
      </c>
      <c r="F43">
        <f>F$38*P9/100</f>
        <v>10.486666666666665</v>
      </c>
      <c r="G43">
        <f>SUM(D43:F43)/$G$38</f>
        <v>5.313632992202591E-2</v>
      </c>
      <c r="H43">
        <f t="shared" si="4"/>
        <v>5.3136329922025913</v>
      </c>
    </row>
    <row r="44" spans="3:11" x14ac:dyDescent="0.25">
      <c r="D44">
        <f>D$38*N10/100</f>
        <v>171.90775681545844</v>
      </c>
      <c r="E44">
        <f>E$38*O10/100</f>
        <v>169.63255390221678</v>
      </c>
      <c r="F44">
        <f>F$38*P10/100</f>
        <v>10.168888888888885</v>
      </c>
      <c r="G44">
        <f>SUM(D44:F44)/$G$38</f>
        <v>5.8686667713426344E-2</v>
      </c>
      <c r="H44">
        <f t="shared" si="4"/>
        <v>5.8686667713426344</v>
      </c>
    </row>
    <row r="45" spans="3:11" x14ac:dyDescent="0.25">
      <c r="D45">
        <f>D$38*N11/100</f>
        <v>167.71488469766734</v>
      </c>
      <c r="E45">
        <f>E$38*O11/100</f>
        <v>164.43972061949586</v>
      </c>
      <c r="F45">
        <f>F$38*P11/100</f>
        <v>9.5333333333333314</v>
      </c>
      <c r="G45">
        <f>SUM(D45:F45)/$G$38</f>
        <v>5.7014506699565586E-2</v>
      </c>
      <c r="H45">
        <f t="shared" si="4"/>
        <v>5.7014506699565581</v>
      </c>
    </row>
    <row r="46" spans="3:11" x14ac:dyDescent="0.25">
      <c r="D46">
        <f>D$38*N12/100</f>
        <v>146.75052411150716</v>
      </c>
      <c r="E46">
        <f>E$38*O12/100</f>
        <v>147.13027634375945</v>
      </c>
      <c r="F46">
        <f>F$38*P12/100</f>
        <v>9.5333333333333314</v>
      </c>
      <c r="G46">
        <f>SUM(D46:F46)/$G$38</f>
        <v>5.0628088401234755E-2</v>
      </c>
      <c r="H46">
        <f t="shared" si="4"/>
        <v>5.0628088401234752</v>
      </c>
    </row>
    <row r="47" spans="3:11" x14ac:dyDescent="0.25">
      <c r="D47">
        <f>D$38*N13/100</f>
        <v>165.61844863877181</v>
      </c>
      <c r="E47">
        <f>E$38*O13/100</f>
        <v>161.8433039781354</v>
      </c>
      <c r="F47">
        <f>F$38*P13/100</f>
        <v>9.2155555555555555</v>
      </c>
      <c r="G47">
        <f>SUM(D47:F47)/$G$38</f>
        <v>5.617842619263521E-2</v>
      </c>
      <c r="H47">
        <f t="shared" si="4"/>
        <v>5.6178426192635209</v>
      </c>
    </row>
    <row r="48" spans="3:11" x14ac:dyDescent="0.25">
      <c r="D48">
        <f>D$38*N14/100</f>
        <v>161.42557652098071</v>
      </c>
      <c r="E48">
        <f>E$38*O14/100</f>
        <v>156.6504706954145</v>
      </c>
      <c r="F48">
        <f>F$38*P14/100</f>
        <v>8.5799999999999983</v>
      </c>
      <c r="G48">
        <f>SUM(D48:F48)/$G$38</f>
        <v>5.4506265178774431E-2</v>
      </c>
      <c r="H48">
        <f t="shared" si="4"/>
        <v>5.4506265178774429</v>
      </c>
    </row>
    <row r="49" spans="4:8" x14ac:dyDescent="0.25">
      <c r="D49">
        <f>D$38*N15/100</f>
        <v>209.64360586719252</v>
      </c>
      <c r="E49">
        <f>E$38*O15/100</f>
        <v>190.40388703310046</v>
      </c>
      <c r="F49">
        <f>F$38*P15/100</f>
        <v>6.3555555555555543</v>
      </c>
      <c r="G49">
        <f>SUM(D49:F49)/$G$38</f>
        <v>6.7812956525254223E-2</v>
      </c>
      <c r="H49">
        <f t="shared" si="4"/>
        <v>6.7812956525254222</v>
      </c>
    </row>
    <row r="50" spans="4:8" x14ac:dyDescent="0.25">
      <c r="D50">
        <f>D$38*N16/100</f>
        <v>188.67924528103228</v>
      </c>
      <c r="E50">
        <f>E$38*O16/100</f>
        <v>173.09444275736405</v>
      </c>
      <c r="F50">
        <f>F$38*P16/100</f>
        <v>6.3555555555555543</v>
      </c>
      <c r="G50">
        <f>SUM(D50:F50)/$G$38</f>
        <v>6.1426538226923393E-2</v>
      </c>
      <c r="H50">
        <f t="shared" si="4"/>
        <v>6.1426538226923393</v>
      </c>
    </row>
    <row r="51" spans="4:8" x14ac:dyDescent="0.25">
      <c r="D51">
        <f>D$38*N17/100</f>
        <v>125.78616352255172</v>
      </c>
      <c r="E51">
        <f>E$38*O17/100</f>
        <v>121.16610993015485</v>
      </c>
      <c r="F51">
        <f>F$38*P17/100</f>
        <v>6.3555555555555543</v>
      </c>
      <c r="G51">
        <f>SUM(D51:F51)/$G$38</f>
        <v>4.2267283331930937E-2</v>
      </c>
      <c r="H51">
        <f t="shared" si="4"/>
        <v>4.226728333193094</v>
      </c>
    </row>
    <row r="52" spans="4:8" x14ac:dyDescent="0.25">
      <c r="D52">
        <f>D$38*N18/100</f>
        <v>98.532494759704889</v>
      </c>
      <c r="E52">
        <f>E$38*O18/100</f>
        <v>96.067415730337046</v>
      </c>
      <c r="F52">
        <f>F$38*P18/100</f>
        <v>5.402222222222222</v>
      </c>
      <c r="G52">
        <f>SUM(D52:F52)/$G$38</f>
        <v>3.3372623512808973E-2</v>
      </c>
      <c r="H52">
        <f t="shared" si="4"/>
        <v>3.3372623512808972</v>
      </c>
    </row>
    <row r="53" spans="4:8" x14ac:dyDescent="0.25">
      <c r="D53">
        <f>D$38*N19/100</f>
        <v>115.30398322807397</v>
      </c>
      <c r="E53">
        <f>E$38*O19/100</f>
        <v>108.18402672335255</v>
      </c>
      <c r="F53">
        <f>F$38*P19/100</f>
        <v>4.7666666666666657</v>
      </c>
      <c r="G53">
        <f>SUM(D53:F53)/$G$38</f>
        <v>3.8086880797279024E-2</v>
      </c>
      <c r="H53">
        <f t="shared" si="4"/>
        <v>3.8086880797279026</v>
      </c>
    </row>
    <row r="54" spans="4:8" x14ac:dyDescent="0.25">
      <c r="D54">
        <f>D$38*N20/100</f>
        <v>109.01467505138737</v>
      </c>
      <c r="E54">
        <f>E$38*O20/100</f>
        <v>100.39477679927117</v>
      </c>
      <c r="F54">
        <f>F$38*P20/100</f>
        <v>3.813333333333333</v>
      </c>
      <c r="G54">
        <f>SUM(D54:F54)/$G$38</f>
        <v>3.5578639276487883E-2</v>
      </c>
      <c r="H54">
        <f t="shared" si="4"/>
        <v>3.5578639276487882</v>
      </c>
    </row>
    <row r="55" spans="4:8" x14ac:dyDescent="0.25">
      <c r="D55">
        <f>D$38*N21/100</f>
        <v>85.953878406331583</v>
      </c>
      <c r="E55">
        <f>E$38*O21/100</f>
        <v>80.488915882174311</v>
      </c>
      <c r="F55">
        <f>F$38*P21/100</f>
        <v>3.4955555555555535</v>
      </c>
      <c r="G55">
        <f>SUM(D55:F55)/$G$38</f>
        <v>2.8356140471226671E-2</v>
      </c>
      <c r="H55">
        <f t="shared" si="4"/>
        <v>2.8356140471226672</v>
      </c>
    </row>
    <row r="56" spans="4:8" x14ac:dyDescent="0.25">
      <c r="D56">
        <f>D$38*N22/100</f>
        <v>73.375262052958334</v>
      </c>
      <c r="E56">
        <f>E$38*O22/100</f>
        <v>64.910416034011533</v>
      </c>
      <c r="F56">
        <f>F$38*P22/100</f>
        <v>1.5888888888888886</v>
      </c>
      <c r="G56">
        <f>SUM(D56:F56)/$G$38</f>
        <v>2.3339657429644382E-2</v>
      </c>
      <c r="H56">
        <f t="shared" si="4"/>
        <v>2.333965742964438</v>
      </c>
    </row>
    <row r="57" spans="4:8" x14ac:dyDescent="0.25">
      <c r="D57">
        <f>D$38*N23/100</f>
        <v>50.314465407902588</v>
      </c>
      <c r="E57">
        <f>E$38*O23/100</f>
        <v>45.004555116914659</v>
      </c>
      <c r="F57">
        <f>F$38*P23/100</f>
        <v>1.2711111111111106</v>
      </c>
      <c r="G57">
        <f>SUM(D57:F57)/$G$38</f>
        <v>1.6117158624383173E-2</v>
      </c>
      <c r="H57">
        <f t="shared" si="4"/>
        <v>1.6117158624383172</v>
      </c>
    </row>
    <row r="58" spans="4:8" x14ac:dyDescent="0.25">
      <c r="D58">
        <f>D$38*N24/100</f>
        <v>44.025157231215942</v>
      </c>
      <c r="E58">
        <f>E$38*O24/100</f>
        <v>37.21530519283327</v>
      </c>
      <c r="F58">
        <f>F$38*P24/100</f>
        <v>0.31777777777777799</v>
      </c>
      <c r="G58">
        <f>SUM(D58:F58)/$G$38</f>
        <v>1.3608917103592022E-2</v>
      </c>
      <c r="H58">
        <f t="shared" si="4"/>
        <v>1.3608917103592022</v>
      </c>
    </row>
    <row r="59" spans="4:8" x14ac:dyDescent="0.25">
      <c r="D59">
        <f>D$38*N25/100</f>
        <v>62.893081758480619</v>
      </c>
      <c r="E59">
        <f>E$38*O25/100</f>
        <v>51.928332827209218</v>
      </c>
      <c r="F59">
        <f>F$38*P25/100</f>
        <v>0</v>
      </c>
      <c r="G59">
        <f>SUM(D59:F59)/$G$38</f>
        <v>1.9159254894992463E-2</v>
      </c>
      <c r="H59">
        <f t="shared" si="4"/>
        <v>1.9159254894992463</v>
      </c>
    </row>
    <row r="60" spans="4:8" x14ac:dyDescent="0.25">
      <c r="D60">
        <f>D$38*N26/100</f>
        <v>56.603773581793988</v>
      </c>
      <c r="E60">
        <f>E$38*O26/100</f>
        <v>44.139082903127836</v>
      </c>
      <c r="F60">
        <f>F$38*P26/100</f>
        <v>0</v>
      </c>
      <c r="G60">
        <f>SUM(D60:F60)/$G$38</f>
        <v>1.681008784997861E-2</v>
      </c>
      <c r="H60">
        <f t="shared" si="4"/>
        <v>1.681008784997861</v>
      </c>
    </row>
    <row r="61" spans="4:8" x14ac:dyDescent="0.25">
      <c r="D61">
        <f>D$38*N27/100</f>
        <v>35.639412995633762</v>
      </c>
      <c r="E61">
        <f>E$38*O27/100</f>
        <v>26.829638627391429</v>
      </c>
      <c r="F61">
        <f>F$38*P27/100</f>
        <v>0</v>
      </c>
      <c r="G61">
        <f>SUM(D61:F61)/$G$38</f>
        <v>1.0423669551647788E-2</v>
      </c>
      <c r="H61">
        <f t="shared" si="4"/>
        <v>1.0423669551647787</v>
      </c>
    </row>
    <row r="62" spans="4:8" x14ac:dyDescent="0.25">
      <c r="D62">
        <f>D$38*N28/100</f>
        <v>31.446540877842679</v>
      </c>
      <c r="E62">
        <f>E$38*O28/100</f>
        <v>21.636805344670506</v>
      </c>
      <c r="F62">
        <f>F$38*P28/100</f>
        <v>0</v>
      </c>
      <c r="G62">
        <f>SUM(D62:F62)/$G$38</f>
        <v>8.8575581883052201E-3</v>
      </c>
      <c r="H62">
        <f t="shared" si="4"/>
        <v>0.88575581883052201</v>
      </c>
    </row>
    <row r="63" spans="4:8" x14ac:dyDescent="0.25">
      <c r="D63">
        <f>D$38*N29/100</f>
        <v>25.157232701156044</v>
      </c>
      <c r="E63">
        <f>E$38*O29/100</f>
        <v>13.847555420589126</v>
      </c>
      <c r="F63">
        <f>F$38*P29/100</f>
        <v>0</v>
      </c>
      <c r="G63">
        <f>SUM(D63:F63)/$G$38</f>
        <v>6.5083911432913689E-3</v>
      </c>
      <c r="H63">
        <f t="shared" si="4"/>
        <v>0.65083911432913688</v>
      </c>
    </row>
    <row r="64" spans="4:8" x14ac:dyDescent="0.25">
      <c r="G64">
        <f>SUM(G39:G63)</f>
        <v>1</v>
      </c>
    </row>
  </sheetData>
  <autoFilter ref="C4:S29" xr:uid="{130AB294-5B31-4931-835E-41845F86D133}">
    <sortState xmlns:xlrd2="http://schemas.microsoft.com/office/spreadsheetml/2017/richdata2" ref="C5:S29">
      <sortCondition descending="1" ref="S4:S29"/>
    </sortState>
  </autoFilter>
  <conditionalFormatting sqref="G5:G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K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2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:S2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:Q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O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DD691-8029-463C-BEC4-CFA1602C3BFC}">
  <dimension ref="A1:G134"/>
  <sheetViews>
    <sheetView topLeftCell="A34" workbookViewId="0">
      <selection activeCell="B58" sqref="B58"/>
    </sheetView>
  </sheetViews>
  <sheetFormatPr defaultRowHeight="15" x14ac:dyDescent="0.25"/>
  <cols>
    <col min="1" max="1" width="19.28515625" bestFit="1" customWidth="1"/>
  </cols>
  <sheetData>
    <row r="1" spans="1:7" x14ac:dyDescent="0.25">
      <c r="A1" t="s">
        <v>19</v>
      </c>
      <c r="B1">
        <v>4</v>
      </c>
      <c r="G1">
        <f>SUM(B:B)</f>
        <v>2428</v>
      </c>
    </row>
    <row r="2" spans="1:7" x14ac:dyDescent="0.25">
      <c r="A2" t="s">
        <v>20</v>
      </c>
      <c r="B2">
        <v>9</v>
      </c>
    </row>
    <row r="3" spans="1:7" x14ac:dyDescent="0.25">
      <c r="A3" t="s">
        <v>21</v>
      </c>
      <c r="B3">
        <v>3</v>
      </c>
    </row>
    <row r="4" spans="1:7" x14ac:dyDescent="0.25">
      <c r="A4" t="s">
        <v>22</v>
      </c>
      <c r="B4">
        <v>2</v>
      </c>
    </row>
    <row r="5" spans="1:7" x14ac:dyDescent="0.25">
      <c r="A5" t="s">
        <v>23</v>
      </c>
      <c r="B5">
        <v>2</v>
      </c>
    </row>
    <row r="6" spans="1:7" x14ac:dyDescent="0.25">
      <c r="A6" t="s">
        <v>24</v>
      </c>
      <c r="B6">
        <v>3</v>
      </c>
    </row>
    <row r="7" spans="1:7" x14ac:dyDescent="0.25">
      <c r="A7" t="s">
        <v>25</v>
      </c>
      <c r="B7">
        <v>11</v>
      </c>
    </row>
    <row r="8" spans="1:7" x14ac:dyDescent="0.25">
      <c r="A8" t="s">
        <v>26</v>
      </c>
      <c r="B8">
        <v>2</v>
      </c>
    </row>
    <row r="9" spans="1:7" x14ac:dyDescent="0.25">
      <c r="A9" t="s">
        <v>27</v>
      </c>
      <c r="B9">
        <v>4</v>
      </c>
    </row>
    <row r="10" spans="1:7" x14ac:dyDescent="0.25">
      <c r="A10" t="s">
        <v>28</v>
      </c>
      <c r="B10">
        <v>1</v>
      </c>
    </row>
    <row r="11" spans="1:7" x14ac:dyDescent="0.25">
      <c r="A11" t="s">
        <v>29</v>
      </c>
      <c r="B11">
        <v>2</v>
      </c>
    </row>
    <row r="12" spans="1:7" x14ac:dyDescent="0.25">
      <c r="A12" t="s">
        <v>30</v>
      </c>
      <c r="B12">
        <v>240</v>
      </c>
    </row>
    <row r="13" spans="1:7" x14ac:dyDescent="0.25">
      <c r="A13" t="s">
        <v>31</v>
      </c>
      <c r="B13">
        <v>9</v>
      </c>
    </row>
    <row r="14" spans="1:7" x14ac:dyDescent="0.25">
      <c r="A14" t="s">
        <v>32</v>
      </c>
      <c r="B14">
        <v>3</v>
      </c>
    </row>
    <row r="15" spans="1:7" x14ac:dyDescent="0.25">
      <c r="A15" t="s">
        <v>33</v>
      </c>
      <c r="B15">
        <v>5</v>
      </c>
    </row>
    <row r="16" spans="1:7" x14ac:dyDescent="0.25">
      <c r="A16" t="s">
        <v>34</v>
      </c>
      <c r="B16">
        <v>2</v>
      </c>
    </row>
    <row r="17" spans="1:2" x14ac:dyDescent="0.25">
      <c r="A17" t="s">
        <v>35</v>
      </c>
      <c r="B17">
        <v>2</v>
      </c>
    </row>
    <row r="18" spans="1:2" x14ac:dyDescent="0.25">
      <c r="A18" t="s">
        <v>36</v>
      </c>
      <c r="B18">
        <v>14</v>
      </c>
    </row>
    <row r="19" spans="1:2" x14ac:dyDescent="0.25">
      <c r="A19" t="s">
        <v>37</v>
      </c>
      <c r="B19">
        <v>1</v>
      </c>
    </row>
    <row r="20" spans="1:2" x14ac:dyDescent="0.25">
      <c r="A20" t="s">
        <v>38</v>
      </c>
      <c r="B20">
        <v>2</v>
      </c>
    </row>
    <row r="21" spans="1:2" x14ac:dyDescent="0.25">
      <c r="A21" t="s">
        <v>39</v>
      </c>
      <c r="B21">
        <v>1</v>
      </c>
    </row>
    <row r="22" spans="1:2" x14ac:dyDescent="0.25">
      <c r="A22" t="s">
        <v>40</v>
      </c>
      <c r="B22">
        <v>13</v>
      </c>
    </row>
    <row r="23" spans="1:2" x14ac:dyDescent="0.25">
      <c r="A23" t="s">
        <v>41</v>
      </c>
      <c r="B23">
        <v>7</v>
      </c>
    </row>
    <row r="24" spans="1:2" x14ac:dyDescent="0.25">
      <c r="A24" t="s">
        <v>42</v>
      </c>
      <c r="B24">
        <v>1</v>
      </c>
    </row>
    <row r="25" spans="1:2" x14ac:dyDescent="0.25">
      <c r="A25" t="s">
        <v>43</v>
      </c>
      <c r="B25">
        <v>1</v>
      </c>
    </row>
    <row r="26" spans="1:2" x14ac:dyDescent="0.25">
      <c r="A26" t="s">
        <v>44</v>
      </c>
      <c r="B26">
        <v>135</v>
      </c>
    </row>
    <row r="27" spans="1:2" x14ac:dyDescent="0.25">
      <c r="A27" t="s">
        <v>45</v>
      </c>
      <c r="B27">
        <v>4</v>
      </c>
    </row>
    <row r="28" spans="1:2" x14ac:dyDescent="0.25">
      <c r="A28" t="s">
        <v>46</v>
      </c>
      <c r="B28">
        <v>2</v>
      </c>
    </row>
    <row r="29" spans="1:2" x14ac:dyDescent="0.25">
      <c r="A29" t="s">
        <v>47</v>
      </c>
      <c r="B29">
        <v>3</v>
      </c>
    </row>
    <row r="30" spans="1:2" x14ac:dyDescent="0.25">
      <c r="A30" t="s">
        <v>48</v>
      </c>
      <c r="B30">
        <v>116</v>
      </c>
    </row>
    <row r="31" spans="1:2" x14ac:dyDescent="0.25">
      <c r="A31" t="s">
        <v>49</v>
      </c>
      <c r="B31">
        <v>1</v>
      </c>
    </row>
    <row r="32" spans="1:2" x14ac:dyDescent="0.25">
      <c r="A32" t="s">
        <v>50</v>
      </c>
      <c r="B32">
        <v>1</v>
      </c>
    </row>
    <row r="33" spans="1:2" x14ac:dyDescent="0.25">
      <c r="A33" t="s">
        <v>51</v>
      </c>
      <c r="B33">
        <v>3</v>
      </c>
    </row>
    <row r="34" spans="1:2" x14ac:dyDescent="0.25">
      <c r="A34" t="s">
        <v>52</v>
      </c>
      <c r="B34">
        <v>1</v>
      </c>
    </row>
    <row r="35" spans="1:2" x14ac:dyDescent="0.25">
      <c r="A35" t="s">
        <v>53</v>
      </c>
      <c r="B35">
        <v>13</v>
      </c>
    </row>
    <row r="36" spans="1:2" x14ac:dyDescent="0.25">
      <c r="A36" t="s">
        <v>54</v>
      </c>
      <c r="B36">
        <v>1</v>
      </c>
    </row>
    <row r="37" spans="1:2" x14ac:dyDescent="0.25">
      <c r="A37" t="s">
        <v>55</v>
      </c>
      <c r="B37">
        <v>5</v>
      </c>
    </row>
    <row r="38" spans="1:2" x14ac:dyDescent="0.25">
      <c r="A38" t="s">
        <v>56</v>
      </c>
      <c r="B38">
        <v>3</v>
      </c>
    </row>
    <row r="39" spans="1:2" x14ac:dyDescent="0.25">
      <c r="A39" t="s">
        <v>57</v>
      </c>
      <c r="B39">
        <v>1</v>
      </c>
    </row>
    <row r="40" spans="1:2" x14ac:dyDescent="0.25">
      <c r="A40" t="s">
        <v>58</v>
      </c>
      <c r="B40">
        <v>4</v>
      </c>
    </row>
    <row r="41" spans="1:2" x14ac:dyDescent="0.25">
      <c r="A41" t="s">
        <v>59</v>
      </c>
      <c r="B41">
        <v>1</v>
      </c>
    </row>
    <row r="42" spans="1:2" x14ac:dyDescent="0.25">
      <c r="A42" t="s">
        <v>60</v>
      </c>
      <c r="B42">
        <v>3</v>
      </c>
    </row>
    <row r="43" spans="1:2" x14ac:dyDescent="0.25">
      <c r="A43" t="s">
        <v>61</v>
      </c>
      <c r="B43">
        <v>2</v>
      </c>
    </row>
    <row r="44" spans="1:2" x14ac:dyDescent="0.25">
      <c r="A44" t="s">
        <v>62</v>
      </c>
      <c r="B44">
        <v>59</v>
      </c>
    </row>
    <row r="45" spans="1:2" x14ac:dyDescent="0.25">
      <c r="A45" t="s">
        <v>63</v>
      </c>
      <c r="B45">
        <v>1</v>
      </c>
    </row>
    <row r="46" spans="1:2" x14ac:dyDescent="0.25">
      <c r="A46" t="s">
        <v>64</v>
      </c>
      <c r="B46">
        <v>1</v>
      </c>
    </row>
    <row r="47" spans="1:2" x14ac:dyDescent="0.25">
      <c r="A47" t="s">
        <v>65</v>
      </c>
      <c r="B47">
        <v>73</v>
      </c>
    </row>
    <row r="48" spans="1:2" x14ac:dyDescent="0.25">
      <c r="A48" t="s">
        <v>66</v>
      </c>
      <c r="B48">
        <v>4</v>
      </c>
    </row>
    <row r="49" spans="1:3" x14ac:dyDescent="0.25">
      <c r="A49" t="s">
        <v>67</v>
      </c>
      <c r="B49">
        <v>2</v>
      </c>
    </row>
    <row r="50" spans="1:3" x14ac:dyDescent="0.25">
      <c r="A50" t="s">
        <v>68</v>
      </c>
      <c r="B50">
        <v>1</v>
      </c>
    </row>
    <row r="51" spans="1:3" x14ac:dyDescent="0.25">
      <c r="A51" t="s">
        <v>69</v>
      </c>
      <c r="B51">
        <v>1</v>
      </c>
    </row>
    <row r="52" spans="1:3" x14ac:dyDescent="0.25">
      <c r="A52" t="s">
        <v>70</v>
      </c>
      <c r="B52">
        <v>1</v>
      </c>
    </row>
    <row r="53" spans="1:3" x14ac:dyDescent="0.25">
      <c r="A53" t="s">
        <v>71</v>
      </c>
      <c r="B53">
        <v>1</v>
      </c>
    </row>
    <row r="54" spans="1:3" x14ac:dyDescent="0.25">
      <c r="A54" t="s">
        <v>72</v>
      </c>
      <c r="B54">
        <v>42</v>
      </c>
    </row>
    <row r="55" spans="1:3" x14ac:dyDescent="0.25">
      <c r="A55" t="s">
        <v>73</v>
      </c>
      <c r="B55">
        <v>10</v>
      </c>
    </row>
    <row r="56" spans="1:3" x14ac:dyDescent="0.25">
      <c r="A56" t="s">
        <v>74</v>
      </c>
      <c r="B56">
        <v>3</v>
      </c>
    </row>
    <row r="57" spans="1:3" x14ac:dyDescent="0.25">
      <c r="A57" t="s">
        <v>75</v>
      </c>
      <c r="B57">
        <v>250</v>
      </c>
      <c r="C57" t="s">
        <v>76</v>
      </c>
    </row>
    <row r="58" spans="1:3" x14ac:dyDescent="0.25">
      <c r="A58" t="s">
        <v>77</v>
      </c>
      <c r="B58">
        <v>8</v>
      </c>
    </row>
    <row r="59" spans="1:3" x14ac:dyDescent="0.25">
      <c r="A59" t="s">
        <v>78</v>
      </c>
      <c r="B59">
        <v>4</v>
      </c>
    </row>
    <row r="60" spans="1:3" x14ac:dyDescent="0.25">
      <c r="A60" t="s">
        <v>79</v>
      </c>
      <c r="B60">
        <v>1</v>
      </c>
    </row>
    <row r="61" spans="1:3" x14ac:dyDescent="0.25">
      <c r="A61" t="s">
        <v>80</v>
      </c>
      <c r="B61">
        <v>30</v>
      </c>
    </row>
    <row r="62" spans="1:3" x14ac:dyDescent="0.25">
      <c r="A62" t="s">
        <v>81</v>
      </c>
      <c r="B62">
        <v>34</v>
      </c>
    </row>
    <row r="63" spans="1:3" x14ac:dyDescent="0.25">
      <c r="A63" t="s">
        <v>82</v>
      </c>
      <c r="B63">
        <v>2</v>
      </c>
    </row>
    <row r="64" spans="1:3" x14ac:dyDescent="0.25">
      <c r="A64" t="s">
        <v>83</v>
      </c>
      <c r="B64">
        <v>1</v>
      </c>
    </row>
    <row r="65" spans="1:2" x14ac:dyDescent="0.25">
      <c r="A65" t="s">
        <v>84</v>
      </c>
      <c r="B65">
        <v>5</v>
      </c>
    </row>
    <row r="66" spans="1:2" x14ac:dyDescent="0.25">
      <c r="A66" t="s">
        <v>85</v>
      </c>
      <c r="B66">
        <v>7</v>
      </c>
    </row>
    <row r="67" spans="1:2" x14ac:dyDescent="0.25">
      <c r="A67" t="s">
        <v>86</v>
      </c>
      <c r="B67">
        <v>2</v>
      </c>
    </row>
    <row r="68" spans="1:2" x14ac:dyDescent="0.25">
      <c r="A68" t="s">
        <v>99</v>
      </c>
      <c r="B68">
        <v>1</v>
      </c>
    </row>
    <row r="69" spans="1:2" x14ac:dyDescent="0.25">
      <c r="A69" t="s">
        <v>87</v>
      </c>
      <c r="B69">
        <v>1</v>
      </c>
    </row>
    <row r="70" spans="1:2" x14ac:dyDescent="0.25">
      <c r="A70" t="s">
        <v>88</v>
      </c>
      <c r="B70">
        <v>1</v>
      </c>
    </row>
    <row r="71" spans="1:2" x14ac:dyDescent="0.25">
      <c r="A71" t="s">
        <v>89</v>
      </c>
      <c r="B71">
        <v>1</v>
      </c>
    </row>
    <row r="72" spans="1:2" x14ac:dyDescent="0.25">
      <c r="A72" t="s">
        <v>90</v>
      </c>
      <c r="B72">
        <v>2</v>
      </c>
    </row>
    <row r="73" spans="1:2" x14ac:dyDescent="0.25">
      <c r="A73" t="s">
        <v>91</v>
      </c>
      <c r="B73">
        <v>1</v>
      </c>
    </row>
    <row r="74" spans="1:2" x14ac:dyDescent="0.25">
      <c r="A74" t="s">
        <v>92</v>
      </c>
      <c r="B74">
        <v>3</v>
      </c>
    </row>
    <row r="75" spans="1:2" x14ac:dyDescent="0.25">
      <c r="A75" t="s">
        <v>93</v>
      </c>
      <c r="B75">
        <v>2</v>
      </c>
    </row>
    <row r="76" spans="1:2" x14ac:dyDescent="0.25">
      <c r="A76" t="s">
        <v>94</v>
      </c>
      <c r="B76">
        <v>1</v>
      </c>
    </row>
    <row r="77" spans="1:2" x14ac:dyDescent="0.25">
      <c r="A77" t="s">
        <v>95</v>
      </c>
      <c r="B77">
        <v>1</v>
      </c>
    </row>
    <row r="78" spans="1:2" x14ac:dyDescent="0.25">
      <c r="A78" t="s">
        <v>96</v>
      </c>
      <c r="B78">
        <v>7</v>
      </c>
    </row>
    <row r="79" spans="1:2" x14ac:dyDescent="0.25">
      <c r="A79" t="s">
        <v>97</v>
      </c>
      <c r="B79">
        <v>1</v>
      </c>
    </row>
    <row r="80" spans="1:2" x14ac:dyDescent="0.25">
      <c r="A80" t="s">
        <v>98</v>
      </c>
      <c r="B80">
        <v>1</v>
      </c>
    </row>
    <row r="81" spans="1:2" x14ac:dyDescent="0.25">
      <c r="A81" t="s">
        <v>100</v>
      </c>
      <c r="B81">
        <v>1</v>
      </c>
    </row>
    <row r="82" spans="1:2" x14ac:dyDescent="0.25">
      <c r="A82" t="s">
        <v>101</v>
      </c>
      <c r="B82">
        <v>3</v>
      </c>
    </row>
    <row r="83" spans="1:2" x14ac:dyDescent="0.25">
      <c r="A83" t="s">
        <v>102</v>
      </c>
      <c r="B83">
        <v>1</v>
      </c>
    </row>
    <row r="84" spans="1:2" x14ac:dyDescent="0.25">
      <c r="A84" t="s">
        <v>103</v>
      </c>
      <c r="B84">
        <v>1</v>
      </c>
    </row>
    <row r="85" spans="1:2" x14ac:dyDescent="0.25">
      <c r="A85" t="s">
        <v>104</v>
      </c>
      <c r="B85">
        <v>6</v>
      </c>
    </row>
    <row r="86" spans="1:2" x14ac:dyDescent="0.25">
      <c r="A86" t="s">
        <v>105</v>
      </c>
      <c r="B86">
        <v>97</v>
      </c>
    </row>
    <row r="87" spans="1:2" x14ac:dyDescent="0.25">
      <c r="A87" t="s">
        <v>106</v>
      </c>
      <c r="B87">
        <v>24</v>
      </c>
    </row>
    <row r="88" spans="1:2" x14ac:dyDescent="0.25">
      <c r="A88" t="s">
        <v>107</v>
      </c>
      <c r="B88">
        <v>1</v>
      </c>
    </row>
    <row r="89" spans="1:2" x14ac:dyDescent="0.25">
      <c r="A89" t="s">
        <v>108</v>
      </c>
      <c r="B89">
        <v>4</v>
      </c>
    </row>
    <row r="90" spans="1:2" x14ac:dyDescent="0.25">
      <c r="A90" t="s">
        <v>109</v>
      </c>
      <c r="B90">
        <v>2</v>
      </c>
    </row>
    <row r="91" spans="1:2" x14ac:dyDescent="0.25">
      <c r="A91" t="s">
        <v>110</v>
      </c>
      <c r="B91">
        <v>3</v>
      </c>
    </row>
    <row r="92" spans="1:2" x14ac:dyDescent="0.25">
      <c r="A92" t="s">
        <v>111</v>
      </c>
      <c r="B92">
        <v>1</v>
      </c>
    </row>
    <row r="93" spans="1:2" x14ac:dyDescent="0.25">
      <c r="A93" t="s">
        <v>112</v>
      </c>
      <c r="B93">
        <v>1</v>
      </c>
    </row>
    <row r="94" spans="1:2" x14ac:dyDescent="0.25">
      <c r="A94" t="s">
        <v>113</v>
      </c>
      <c r="B94">
        <v>4</v>
      </c>
    </row>
    <row r="95" spans="1:2" x14ac:dyDescent="0.25">
      <c r="A95" t="s">
        <v>114</v>
      </c>
      <c r="B95">
        <v>1</v>
      </c>
    </row>
    <row r="96" spans="1:2" x14ac:dyDescent="0.25">
      <c r="A96" t="s">
        <v>115</v>
      </c>
      <c r="B96">
        <v>34</v>
      </c>
    </row>
    <row r="97" spans="1:2" x14ac:dyDescent="0.25">
      <c r="A97" t="s">
        <v>116</v>
      </c>
      <c r="B97">
        <v>5</v>
      </c>
    </row>
    <row r="98" spans="1:2" x14ac:dyDescent="0.25">
      <c r="A98" t="s">
        <v>117</v>
      </c>
      <c r="B98">
        <v>1</v>
      </c>
    </row>
    <row r="99" spans="1:2" x14ac:dyDescent="0.25">
      <c r="A99" t="s">
        <v>118</v>
      </c>
      <c r="B99">
        <v>21</v>
      </c>
    </row>
    <row r="100" spans="1:2" x14ac:dyDescent="0.25">
      <c r="A100" t="s">
        <v>119</v>
      </c>
      <c r="B100">
        <v>6</v>
      </c>
    </row>
    <row r="101" spans="1:2" x14ac:dyDescent="0.25">
      <c r="A101" t="s">
        <v>120</v>
      </c>
      <c r="B101">
        <v>1</v>
      </c>
    </row>
    <row r="102" spans="1:2" x14ac:dyDescent="0.25">
      <c r="A102" t="s">
        <v>121</v>
      </c>
      <c r="B102">
        <v>1</v>
      </c>
    </row>
    <row r="103" spans="1:2" x14ac:dyDescent="0.25">
      <c r="A103" t="s">
        <v>122</v>
      </c>
      <c r="B103">
        <v>1</v>
      </c>
    </row>
    <row r="104" spans="1:2" x14ac:dyDescent="0.25">
      <c r="A104" t="s">
        <v>123</v>
      </c>
      <c r="B104">
        <v>1</v>
      </c>
    </row>
    <row r="105" spans="1:2" x14ac:dyDescent="0.25">
      <c r="A105" t="s">
        <v>124</v>
      </c>
      <c r="B105">
        <v>1</v>
      </c>
    </row>
    <row r="106" spans="1:2" x14ac:dyDescent="0.25">
      <c r="A106" t="s">
        <v>125</v>
      </c>
      <c r="B106">
        <v>55</v>
      </c>
    </row>
    <row r="107" spans="1:2" x14ac:dyDescent="0.25">
      <c r="A107" t="s">
        <v>126</v>
      </c>
      <c r="B107">
        <v>2</v>
      </c>
    </row>
    <row r="108" spans="1:2" x14ac:dyDescent="0.25">
      <c r="A108" t="s">
        <v>127</v>
      </c>
      <c r="B108">
        <v>2</v>
      </c>
    </row>
    <row r="109" spans="1:2" x14ac:dyDescent="0.25">
      <c r="A109" t="s">
        <v>128</v>
      </c>
      <c r="B109">
        <v>5</v>
      </c>
    </row>
    <row r="110" spans="1:2" x14ac:dyDescent="0.25">
      <c r="A110" t="s">
        <v>129</v>
      </c>
      <c r="B110">
        <v>2</v>
      </c>
    </row>
    <row r="111" spans="1:2" x14ac:dyDescent="0.25">
      <c r="A111" t="s">
        <v>130</v>
      </c>
      <c r="B111">
        <v>14</v>
      </c>
    </row>
    <row r="112" spans="1:2" x14ac:dyDescent="0.25">
      <c r="A112" t="s">
        <v>131</v>
      </c>
      <c r="B112">
        <v>13</v>
      </c>
    </row>
    <row r="113" spans="1:3" x14ac:dyDescent="0.25">
      <c r="A113" t="s">
        <v>132</v>
      </c>
      <c r="B113">
        <v>4</v>
      </c>
    </row>
    <row r="114" spans="1:3" x14ac:dyDescent="0.25">
      <c r="A114" t="s">
        <v>133</v>
      </c>
      <c r="B114">
        <v>32</v>
      </c>
    </row>
    <row r="115" spans="1:3" x14ac:dyDescent="0.25">
      <c r="A115" t="s">
        <v>134</v>
      </c>
      <c r="B115">
        <v>1</v>
      </c>
    </row>
    <row r="116" spans="1:3" x14ac:dyDescent="0.25">
      <c r="A116" t="s">
        <v>135</v>
      </c>
      <c r="B116">
        <v>8</v>
      </c>
    </row>
    <row r="117" spans="1:3" x14ac:dyDescent="0.25">
      <c r="A117" t="s">
        <v>136</v>
      </c>
      <c r="B117">
        <v>1</v>
      </c>
    </row>
    <row r="118" spans="1:3" x14ac:dyDescent="0.25">
      <c r="A118" t="s">
        <v>137</v>
      </c>
      <c r="B118">
        <v>2</v>
      </c>
    </row>
    <row r="119" spans="1:3" x14ac:dyDescent="0.25">
      <c r="A119" t="s">
        <v>52</v>
      </c>
      <c r="B119">
        <v>1</v>
      </c>
    </row>
    <row r="120" spans="1:3" x14ac:dyDescent="0.25">
      <c r="A120" t="s">
        <v>138</v>
      </c>
      <c r="B120">
        <v>1</v>
      </c>
    </row>
    <row r="121" spans="1:3" x14ac:dyDescent="0.25">
      <c r="A121" t="s">
        <v>139</v>
      </c>
      <c r="B121">
        <v>5</v>
      </c>
    </row>
    <row r="122" spans="1:3" x14ac:dyDescent="0.25">
      <c r="A122" t="s">
        <v>140</v>
      </c>
      <c r="B122">
        <v>1</v>
      </c>
    </row>
    <row r="123" spans="1:3" x14ac:dyDescent="0.25">
      <c r="A123" t="s">
        <v>141</v>
      </c>
      <c r="B123">
        <v>3</v>
      </c>
    </row>
    <row r="124" spans="1:3" x14ac:dyDescent="0.25">
      <c r="A124" t="s">
        <v>142</v>
      </c>
      <c r="B124">
        <v>7</v>
      </c>
    </row>
    <row r="125" spans="1:3" x14ac:dyDescent="0.25">
      <c r="A125" t="s">
        <v>143</v>
      </c>
      <c r="B125">
        <v>197</v>
      </c>
    </row>
    <row r="126" spans="1:3" x14ac:dyDescent="0.25">
      <c r="A126" t="s">
        <v>144</v>
      </c>
      <c r="B126">
        <v>600</v>
      </c>
      <c r="C126" t="s">
        <v>145</v>
      </c>
    </row>
    <row r="127" spans="1:3" x14ac:dyDescent="0.25">
      <c r="A127" t="s">
        <v>146</v>
      </c>
      <c r="B127">
        <v>1</v>
      </c>
    </row>
    <row r="128" spans="1:3" x14ac:dyDescent="0.25">
      <c r="A128" t="s">
        <v>147</v>
      </c>
      <c r="B128">
        <v>1</v>
      </c>
    </row>
    <row r="129" spans="1:2" x14ac:dyDescent="0.25">
      <c r="A129" t="s">
        <v>148</v>
      </c>
      <c r="B129">
        <v>4</v>
      </c>
    </row>
    <row r="130" spans="1:2" x14ac:dyDescent="0.25">
      <c r="A130" t="s">
        <v>149</v>
      </c>
      <c r="B130">
        <v>25</v>
      </c>
    </row>
    <row r="131" spans="1:2" x14ac:dyDescent="0.25">
      <c r="A131" t="s">
        <v>150</v>
      </c>
      <c r="B131">
        <v>1</v>
      </c>
    </row>
    <row r="132" spans="1:2" x14ac:dyDescent="0.25">
      <c r="A132" t="s">
        <v>151</v>
      </c>
      <c r="B132">
        <v>3</v>
      </c>
    </row>
    <row r="133" spans="1:2" x14ac:dyDescent="0.25">
      <c r="A133" t="s">
        <v>152</v>
      </c>
      <c r="B133">
        <v>1</v>
      </c>
    </row>
    <row r="134" spans="1:2" x14ac:dyDescent="0.25">
      <c r="A134" t="s">
        <v>153</v>
      </c>
      <c r="B13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Yan</dc:creator>
  <cp:lastModifiedBy>Jesse Yan</cp:lastModifiedBy>
  <dcterms:created xsi:type="dcterms:W3CDTF">2024-04-15T23:34:50Z</dcterms:created>
  <dcterms:modified xsi:type="dcterms:W3CDTF">2024-04-16T06:59:42Z</dcterms:modified>
</cp:coreProperties>
</file>