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e\Downloads\"/>
    </mc:Choice>
  </mc:AlternateContent>
  <xr:revisionPtr revIDLastSave="0" documentId="13_ncr:1_{457B152D-31DA-40A3-B720-720DC5778A95}" xr6:coauthVersionLast="47" xr6:coauthVersionMax="47" xr10:uidLastSave="{00000000-0000-0000-0000-000000000000}"/>
  <bookViews>
    <workbookView xWindow="13644" yWindow="72" windowWidth="9378" windowHeight="122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40" i="1"/>
  <c r="G44" i="1"/>
  <c r="F48" i="1"/>
  <c r="E52" i="1"/>
  <c r="H30" i="1"/>
  <c r="H23" i="1"/>
  <c r="E21" i="1"/>
  <c r="G17" i="1"/>
  <c r="F15" i="1"/>
  <c r="J6" i="1"/>
  <c r="H55" i="1"/>
  <c r="H39" i="1"/>
  <c r="G43" i="1"/>
  <c r="F47" i="1"/>
  <c r="E51" i="1"/>
  <c r="H26" i="1"/>
  <c r="H19" i="1"/>
  <c r="E17" i="1"/>
  <c r="G13" i="1"/>
  <c r="F30" i="1"/>
  <c r="J5" i="1"/>
  <c r="H37" i="1"/>
  <c r="F37" i="1"/>
  <c r="H24" i="1"/>
  <c r="G18" i="1"/>
  <c r="F12" i="1"/>
  <c r="H46" i="1"/>
  <c r="G50" i="1"/>
  <c r="F54" i="1"/>
  <c r="F38" i="1"/>
  <c r="E42" i="1"/>
  <c r="H28" i="1"/>
  <c r="E26" i="1"/>
  <c r="G22" i="1"/>
  <c r="G15" i="1"/>
  <c r="F28" i="1"/>
  <c r="I6" i="1"/>
  <c r="H41" i="1"/>
  <c r="F53" i="1"/>
  <c r="E45" i="1"/>
  <c r="H12" i="1"/>
  <c r="G24" i="1"/>
  <c r="H5" i="1"/>
  <c r="G52" i="1"/>
  <c r="F40" i="1"/>
  <c r="H17" i="1"/>
  <c r="E15" i="1"/>
  <c r="G23" i="1"/>
  <c r="D6" i="1"/>
  <c r="G51" i="1"/>
  <c r="F39" i="1"/>
  <c r="H13" i="1"/>
  <c r="G26" i="1"/>
  <c r="G19" i="1"/>
  <c r="G37" i="1"/>
  <c r="E25" i="1"/>
  <c r="F19" i="1"/>
  <c r="H38" i="1"/>
  <c r="F46" i="1"/>
  <c r="H22" i="1"/>
  <c r="E13" i="1"/>
  <c r="F26" i="1"/>
  <c r="H49" i="1"/>
  <c r="F41" i="1"/>
  <c r="E12" i="1"/>
  <c r="H44" i="1"/>
  <c r="F52" i="1"/>
  <c r="E40" i="1"/>
  <c r="E18" i="1"/>
  <c r="F31" i="1"/>
  <c r="F6" i="1"/>
  <c r="G47" i="1"/>
  <c r="E55" i="1"/>
  <c r="H16" i="1"/>
  <c r="G29" i="1"/>
  <c r="F16" i="1"/>
  <c r="F49" i="1"/>
  <c r="E28" i="1"/>
  <c r="H50" i="1"/>
  <c r="G38" i="1"/>
  <c r="E46" i="1"/>
  <c r="E23" i="1"/>
  <c r="G31" i="1"/>
  <c r="E6" i="1"/>
  <c r="G41" i="1"/>
  <c r="H27" i="1"/>
  <c r="F24" i="1"/>
  <c r="H52" i="1"/>
  <c r="G56" i="1"/>
  <c r="G40" i="1"/>
  <c r="F44" i="1"/>
  <c r="E48" i="1"/>
  <c r="H14" i="1"/>
  <c r="E31" i="1"/>
  <c r="E24" i="1"/>
  <c r="G20" i="1"/>
  <c r="F18" i="1"/>
  <c r="G6" i="1"/>
  <c r="H51" i="1"/>
  <c r="G55" i="1"/>
  <c r="G39" i="1"/>
  <c r="F43" i="1"/>
  <c r="E47" i="1"/>
  <c r="H29" i="1"/>
  <c r="E27" i="1"/>
  <c r="E20" i="1"/>
  <c r="G16" i="1"/>
  <c r="F14" i="1"/>
  <c r="G5" i="1"/>
  <c r="G45" i="1"/>
  <c r="E49" i="1"/>
  <c r="E19" i="1"/>
  <c r="G27" i="1"/>
  <c r="I5" i="1"/>
  <c r="H42" i="1"/>
  <c r="G46" i="1"/>
  <c r="F50" i="1"/>
  <c r="E54" i="1"/>
  <c r="E38" i="1"/>
  <c r="H31" i="1"/>
  <c r="E29" i="1"/>
  <c r="G25" i="1"/>
  <c r="F23" i="1"/>
  <c r="F29" i="1"/>
  <c r="H53" i="1"/>
  <c r="G53" i="1"/>
  <c r="F45" i="1"/>
  <c r="E37" i="1"/>
  <c r="E22" i="1"/>
  <c r="G12" i="1"/>
  <c r="E5" i="1"/>
  <c r="H48" i="1"/>
  <c r="F56" i="1"/>
  <c r="E44" i="1"/>
  <c r="G30" i="1"/>
  <c r="F17" i="1"/>
  <c r="H47" i="1"/>
  <c r="F55" i="1"/>
  <c r="E43" i="1"/>
  <c r="E30" i="1"/>
  <c r="F13" i="1"/>
  <c r="D5" i="1"/>
  <c r="E41" i="1"/>
  <c r="H54" i="1"/>
  <c r="G42" i="1"/>
  <c r="E50" i="1"/>
  <c r="H15" i="1"/>
  <c r="G28" i="1"/>
  <c r="H6" i="1"/>
  <c r="G49" i="1"/>
  <c r="H21" i="1"/>
  <c r="F22" i="1"/>
  <c r="G48" i="1"/>
  <c r="E56" i="1"/>
  <c r="H20" i="1"/>
  <c r="G14" i="1"/>
  <c r="F20" i="1"/>
  <c r="H43" i="1"/>
  <c r="F51" i="1"/>
  <c r="E39" i="1"/>
  <c r="E14" i="1"/>
  <c r="F27" i="1"/>
  <c r="F5" i="1"/>
  <c r="H18" i="1"/>
  <c r="F21" i="1"/>
  <c r="G54" i="1"/>
  <c r="F42" i="1"/>
  <c r="H25" i="1"/>
  <c r="E16" i="1"/>
  <c r="F25" i="1"/>
  <c r="H45" i="1"/>
  <c r="E53" i="1"/>
  <c r="G21" i="1"/>
  <c r="D54" i="1" l="1"/>
  <c r="C54" i="1" s="1"/>
  <c r="D47" i="1"/>
  <c r="C47" i="1" s="1"/>
  <c r="D40" i="1"/>
  <c r="C40" i="1" s="1"/>
  <c r="D52" i="1"/>
  <c r="C52" i="1" s="1"/>
  <c r="D45" i="1"/>
  <c r="C45" i="1" s="1"/>
  <c r="D44" i="1"/>
  <c r="C44" i="1" s="1"/>
  <c r="D42" i="1"/>
  <c r="C42" i="1" s="1"/>
  <c r="D38" i="1"/>
  <c r="C38" i="1" s="1"/>
  <c r="D50" i="1"/>
  <c r="C50" i="1" s="1"/>
  <c r="D43" i="1"/>
  <c r="C43" i="1" s="1"/>
  <c r="D55" i="1"/>
  <c r="C55" i="1" s="1"/>
  <c r="D48" i="1"/>
  <c r="C48" i="1" s="1"/>
  <c r="D56" i="1"/>
  <c r="C56" i="1" s="1"/>
  <c r="D41" i="1"/>
  <c r="C41" i="1" s="1"/>
  <c r="D53" i="1"/>
  <c r="C53" i="1" s="1"/>
  <c r="D46" i="1"/>
  <c r="C46" i="1" s="1"/>
  <c r="D39" i="1"/>
  <c r="C39" i="1" s="1"/>
  <c r="D51" i="1"/>
  <c r="C51" i="1" s="1"/>
  <c r="D49" i="1"/>
  <c r="C49" i="1" s="1"/>
  <c r="D37" i="1"/>
  <c r="C37" i="1" s="1"/>
  <c r="D18" i="1"/>
  <c r="C18" i="1" s="1"/>
  <c r="D22" i="1"/>
  <c r="C22" i="1" s="1"/>
  <c r="D14" i="1"/>
  <c r="C14" i="1" s="1"/>
  <c r="D29" i="1"/>
  <c r="C29" i="1" s="1"/>
  <c r="D17" i="1"/>
  <c r="C17" i="1" s="1"/>
  <c r="D15" i="1"/>
  <c r="C15" i="1" s="1"/>
  <c r="D19" i="1"/>
  <c r="C19" i="1" s="1"/>
  <c r="D23" i="1"/>
  <c r="C23" i="1" s="1"/>
  <c r="D26" i="1"/>
  <c r="C26" i="1" s="1"/>
  <c r="D13" i="1"/>
  <c r="C13" i="1" s="1"/>
  <c r="D16" i="1"/>
  <c r="C16" i="1" s="1"/>
  <c r="D20" i="1"/>
  <c r="C20" i="1" s="1"/>
  <c r="D24" i="1"/>
  <c r="C24" i="1" s="1"/>
  <c r="D27" i="1"/>
  <c r="C27" i="1" s="1"/>
  <c r="D30" i="1"/>
  <c r="C30" i="1" s="1"/>
  <c r="D12" i="1"/>
  <c r="C12" i="1" s="1"/>
  <c r="D21" i="1"/>
  <c r="C21" i="1" s="1"/>
  <c r="D25" i="1"/>
  <c r="C25" i="1" s="1"/>
  <c r="D28" i="1"/>
  <c r="C28" i="1" s="1"/>
  <c r="D31" i="1"/>
  <c r="C31" i="1" s="1"/>
  <c r="I29" i="1"/>
  <c r="J29" i="1" s="1"/>
  <c r="I16" i="1"/>
  <c r="J16" i="1" s="1"/>
  <c r="I22" i="1"/>
  <c r="J22" i="1" s="1"/>
  <c r="I19" i="1"/>
  <c r="J19" i="1" s="1"/>
  <c r="I31" i="1"/>
  <c r="J31" i="1" s="1"/>
  <c r="I17" i="1"/>
  <c r="J17" i="1" s="1"/>
  <c r="I28" i="1"/>
  <c r="J28" i="1" s="1"/>
  <c r="I25" i="1"/>
  <c r="J25" i="1" s="1"/>
  <c r="I13" i="1"/>
  <c r="J13" i="1" s="1"/>
  <c r="I18" i="1"/>
  <c r="J18" i="1" s="1"/>
  <c r="I30" i="1"/>
  <c r="J30" i="1" s="1"/>
  <c r="I23" i="1"/>
  <c r="J23" i="1" s="1"/>
  <c r="I27" i="1"/>
  <c r="J27" i="1" s="1"/>
  <c r="I24" i="1"/>
  <c r="J24" i="1" s="1"/>
  <c r="I21" i="1"/>
  <c r="J21" i="1" s="1"/>
  <c r="I14" i="1"/>
  <c r="J14" i="1" s="1"/>
  <c r="I15" i="1"/>
  <c r="J15" i="1" s="1"/>
  <c r="I26" i="1"/>
  <c r="J26" i="1" s="1"/>
  <c r="I20" i="1"/>
  <c r="J20" i="1" s="1"/>
  <c r="I12" i="1"/>
  <c r="J12" i="1" s="1"/>
  <c r="I56" i="1"/>
  <c r="J56" i="1" s="1"/>
  <c r="I39" i="1"/>
  <c r="J39" i="1" s="1"/>
  <c r="I41" i="1"/>
  <c r="J41" i="1" s="1"/>
  <c r="I53" i="1"/>
  <c r="J53" i="1" s="1"/>
  <c r="I54" i="1"/>
  <c r="J54" i="1" s="1"/>
  <c r="I55" i="1"/>
  <c r="J55" i="1" s="1"/>
  <c r="I45" i="1"/>
  <c r="J45" i="1" s="1"/>
  <c r="I43" i="1"/>
  <c r="J43" i="1" s="1"/>
  <c r="I40" i="1"/>
  <c r="J40" i="1" s="1"/>
  <c r="I52" i="1"/>
  <c r="J52" i="1" s="1"/>
  <c r="I50" i="1"/>
  <c r="J50" i="1" s="1"/>
  <c r="I49" i="1"/>
  <c r="J49" i="1" s="1"/>
  <c r="I38" i="1"/>
  <c r="J38" i="1" s="1"/>
  <c r="I37" i="1"/>
  <c r="J37" i="1" s="1"/>
  <c r="I46" i="1"/>
  <c r="J46" i="1" s="1"/>
  <c r="I51" i="1"/>
  <c r="J51" i="1" s="1"/>
  <c r="I48" i="1"/>
  <c r="J48" i="1" s="1"/>
  <c r="I42" i="1"/>
  <c r="J42" i="1" s="1"/>
  <c r="I47" i="1"/>
  <c r="J47" i="1" s="1"/>
  <c r="I44" i="1"/>
  <c r="J44" i="1" s="1"/>
</calcChain>
</file>

<file path=xl/sharedStrings.xml><?xml version="1.0" encoding="utf-8"?>
<sst xmlns="http://schemas.openxmlformats.org/spreadsheetml/2006/main" count="32" uniqueCount="21">
  <si>
    <t>File Version 1.0</t>
  </si>
  <si>
    <t>Ticker</t>
  </si>
  <si>
    <t>Position</t>
  </si>
  <si>
    <t>Last</t>
  </si>
  <si>
    <t>Bid</t>
  </si>
  <si>
    <t>Ask</t>
  </si>
  <si>
    <t>Bid Size</t>
  </si>
  <si>
    <t>Ask Size</t>
  </si>
  <si>
    <t>Volume</t>
  </si>
  <si>
    <t>CRZY</t>
  </si>
  <si>
    <t>TAME</t>
  </si>
  <si>
    <t>Market Depth View</t>
  </si>
  <si>
    <t>Bid Price</t>
  </si>
  <si>
    <t>Ask Price</t>
  </si>
  <si>
    <t>Bid Volume</t>
  </si>
  <si>
    <t>Ask Volume</t>
  </si>
  <si>
    <t>Cum Ask Vol</t>
  </si>
  <si>
    <t>AskVWAP</t>
  </si>
  <si>
    <t>Cum Bid Vol</t>
  </si>
  <si>
    <t>BidVWAP</t>
  </si>
  <si>
    <t>Decision Support for LT3 - Dynamic Order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</si>
</sst>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it2.rtd">
      <tp>
        <v>4700</v>
        <stp/>
        <stp>TAME</stp>
        <stp>BSZ</stp>
        <stp>9</stp>
        <tr r="E45" s="1"/>
      </tp>
      <tp>
        <v>4300</v>
        <stp/>
        <stp>TAME</stp>
        <stp>BSZ</stp>
        <stp>8</stp>
        <tr r="E44" s="1"/>
      </tp>
      <tp>
        <v>4300</v>
        <stp/>
        <stp>TAME</stp>
        <stp>ASZ</stp>
        <stp>8</stp>
        <tr r="H44" s="1"/>
      </tp>
      <tp>
        <v>200</v>
        <stp/>
        <stp>TAME</stp>
        <stp>ASZ</stp>
        <stp>9</stp>
        <tr r="H45" s="1"/>
      </tp>
      <tp>
        <v>3900</v>
        <stp/>
        <stp>TAME</stp>
        <stp>ASZ</stp>
        <stp>6</stp>
        <tr r="H42" s="1"/>
      </tp>
      <tp>
        <v>4900</v>
        <stp/>
        <stp>TAME</stp>
        <stp>BSZ</stp>
        <stp>5</stp>
        <tr r="E41" s="1"/>
      </tp>
      <tp>
        <v>3900</v>
        <stp/>
        <stp>TAME</stp>
        <stp>ASZ</stp>
        <stp>7</stp>
        <tr r="H43" s="1"/>
      </tp>
      <tp>
        <v>5700</v>
        <stp/>
        <stp>TAME</stp>
        <stp>BSZ</stp>
        <stp>4</stp>
        <tr r="E40" s="1"/>
      </tp>
      <tp>
        <v>4300</v>
        <stp/>
        <stp>TAME</stp>
        <stp>ASZ</stp>
        <stp>4</stp>
        <tr r="H40" s="1"/>
      </tp>
      <tp>
        <v>2100</v>
        <stp/>
        <stp>TAME</stp>
        <stp>BSZ</stp>
        <stp>7</stp>
        <tr r="E43" s="1"/>
      </tp>
      <tp>
        <v>3200</v>
        <stp/>
        <stp>TAME</stp>
        <stp>ASZ</stp>
        <stp>5</stp>
        <tr r="H41" s="1"/>
      </tp>
      <tp>
        <v>5600</v>
        <stp/>
        <stp>TAME</stp>
        <stp>BSZ</stp>
        <stp>6</stp>
        <tr r="E42" s="1"/>
      </tp>
      <tp>
        <v>3800</v>
        <stp/>
        <stp>TAME</stp>
        <stp>ASZ</stp>
        <stp>2</stp>
        <tr r="H38" s="1"/>
      </tp>
      <tp>
        <v>1200</v>
        <stp/>
        <stp>TAME</stp>
        <stp>BSZ</stp>
        <stp>1</stp>
        <tr r="E37" s="1"/>
      </tp>
      <tp>
        <v>4900</v>
        <stp/>
        <stp>TAME</stp>
        <stp>ASZ</stp>
        <stp>3</stp>
        <tr r="H39" s="1"/>
      </tp>
      <tp>
        <v>4800</v>
        <stp/>
        <stp>TAME</stp>
        <stp>BSZ</stp>
        <stp>3</stp>
        <tr r="E39" s="1"/>
      </tp>
      <tp>
        <v>4200</v>
        <stp/>
        <stp>TAME</stp>
        <stp>ASZ</stp>
        <stp>1</stp>
        <tr r="H37" s="1"/>
      </tp>
      <tp>
        <v>5100</v>
        <stp/>
        <stp>TAME</stp>
        <stp>BSZ</stp>
        <stp>2</stp>
        <tr r="E38" s="1"/>
      </tp>
      <tp>
        <v>0</v>
        <stp/>
        <stp>CRZY</stp>
        <stp>POSITION</stp>
        <tr r="D5" s="1"/>
      </tp>
      <tp>
        <v>9.58</v>
        <stp/>
        <stp>CRZY</stp>
        <stp>BID</stp>
        <stp>8</stp>
        <tr r="F19" s="1"/>
      </tp>
      <tp>
        <v>9.5500000000000007</v>
        <stp/>
        <stp>CRZY</stp>
        <stp>BID</stp>
        <stp>9</stp>
        <tr r="F20" s="1"/>
      </tp>
      <tp>
        <v>9.66</v>
        <stp/>
        <stp>CRZY</stp>
        <stp>BID</stp>
        <stp>6</stp>
        <tr r="F17" s="1"/>
      </tp>
      <tp>
        <v>9.64</v>
        <stp/>
        <stp>CRZY</stp>
        <stp>BID</stp>
        <stp>7</stp>
        <tr r="F18" s="1"/>
      </tp>
      <tp>
        <v>9.69</v>
        <stp/>
        <stp>CRZY</stp>
        <stp>BID</stp>
        <stp>4</stp>
        <tr r="F15" s="1"/>
      </tp>
      <tp>
        <v>9.68</v>
        <stp/>
        <stp>CRZY</stp>
        <stp>BID</stp>
        <stp>5</stp>
        <tr r="F16" s="1"/>
      </tp>
      <tp>
        <v>9.7200000000000006</v>
        <stp/>
        <stp>CRZY</stp>
        <stp>BID</stp>
        <stp>2</stp>
        <tr r="F13" s="1"/>
      </tp>
      <tp>
        <v>9.7100000000000009</v>
        <stp/>
        <stp>CRZY</stp>
        <stp>BID</stp>
        <stp>3</stp>
        <tr r="F14" s="1"/>
      </tp>
      <tp>
        <v>9.73</v>
        <stp/>
        <stp>CRZY</stp>
        <stp>BID</stp>
        <stp>1</stp>
        <tr r="F12" s="1"/>
      </tp>
      <tp>
        <v>535700</v>
        <stp/>
        <stp>TAME</stp>
        <stp>VOLUME</stp>
        <tr r="J6" s="1"/>
      </tp>
      <tp>
        <v>9.9600000000000009</v>
        <stp/>
        <stp>CRZY</stp>
        <stp>ASK</stp>
        <stp>9</stp>
        <tr r="G20" s="1"/>
      </tp>
      <tp>
        <v>9.9499999999999993</v>
        <stp/>
        <stp>CRZY</stp>
        <stp>ASK</stp>
        <stp>8</stp>
        <tr r="G19" s="1"/>
      </tp>
      <tp>
        <v>9.94</v>
        <stp/>
        <stp>CRZY</stp>
        <stp>ASK</stp>
        <stp>5</stp>
        <tr r="G16" s="1"/>
      </tp>
      <tp>
        <v>9.93</v>
        <stp/>
        <stp>CRZY</stp>
        <stp>ASK</stp>
        <stp>4</stp>
        <tr r="G15" s="1"/>
      </tp>
      <tp>
        <v>9.94</v>
        <stp/>
        <stp>CRZY</stp>
        <stp>ASK</stp>
        <stp>7</stp>
        <tr r="G18" s="1"/>
      </tp>
      <tp>
        <v>9.94</v>
        <stp/>
        <stp>CRZY</stp>
        <stp>ASK</stp>
        <stp>6</stp>
        <tr r="G17" s="1"/>
      </tp>
      <tp>
        <v>9.76</v>
        <stp/>
        <stp>CRZY</stp>
        <stp>ASK</stp>
        <stp>1</stp>
        <tr r="G12" s="1"/>
      </tp>
      <tp>
        <v>9.84</v>
        <stp/>
        <stp>CRZY</stp>
        <stp>ASK</stp>
        <stp>3</stp>
        <tr r="G14" s="1"/>
      </tp>
      <tp>
        <v>9.7899999999999991</v>
        <stp/>
        <stp>CRZY</stp>
        <stp>ASK</stp>
        <stp>2</stp>
        <tr r="G13" s="1"/>
      </tp>
      <tp>
        <v>669700</v>
        <stp/>
        <stp>CRZY</stp>
        <stp>VOLUME</stp>
        <tr r="J5" s="1"/>
      </tp>
      <tp>
        <v>26.38</v>
        <stp/>
        <stp>TAME</stp>
        <stp>ASK</stp>
        <stp>8</stp>
        <tr r="G44" s="1"/>
      </tp>
      <tp>
        <v>26.42</v>
        <stp/>
        <stp>TAME</stp>
        <stp>ASK</stp>
        <stp>9</stp>
        <tr r="G45" s="1"/>
      </tp>
      <tp>
        <v>26.38</v>
        <stp/>
        <stp>TAME</stp>
        <stp>ASK</stp>
        <stp>6</stp>
        <tr r="G42" s="1"/>
      </tp>
      <tp>
        <v>26.38</v>
        <stp/>
        <stp>TAME</stp>
        <stp>ASK</stp>
        <stp>7</stp>
        <tr r="G43" s="1"/>
      </tp>
      <tp>
        <v>26.37</v>
        <stp/>
        <stp>TAME</stp>
        <stp>ASK</stp>
        <stp>4</stp>
        <tr r="G40" s="1"/>
      </tp>
      <tp>
        <v>26.38</v>
        <stp/>
        <stp>TAME</stp>
        <stp>ASK</stp>
        <stp>5</stp>
        <tr r="G41" s="1"/>
      </tp>
      <tp>
        <v>26.33</v>
        <stp/>
        <stp>TAME</stp>
        <stp>ASK</stp>
        <stp>2</stp>
        <tr r="G38" s="1"/>
      </tp>
      <tp>
        <v>26.35</v>
        <stp/>
        <stp>TAME</stp>
        <stp>ASK</stp>
        <stp>3</stp>
        <tr r="G39" s="1"/>
      </tp>
      <tp>
        <v>26.32</v>
        <stp/>
        <stp>TAME</stp>
        <stp>ASK</stp>
        <stp>1</stp>
        <tr r="G37" s="1"/>
      </tp>
      <tp>
        <v>0</v>
        <stp/>
        <stp>TAME</stp>
        <stp>POSITION</stp>
        <tr r="D6" s="1"/>
      </tp>
      <tp>
        <v>6000</v>
        <stp/>
        <stp>CRZY</stp>
        <stp>ASZ</stp>
        <stp>9</stp>
        <tr r="H20" s="1"/>
      </tp>
      <tp>
        <v>5100</v>
        <stp/>
        <stp>CRZY</stp>
        <stp>ASZ</stp>
        <stp>8</stp>
        <tr r="H19" s="1"/>
      </tp>
      <tp>
        <v>4500</v>
        <stp/>
        <stp>CRZY</stp>
        <stp>BSZ</stp>
        <stp>8</stp>
        <tr r="E19" s="1"/>
      </tp>
      <tp>
        <v>6000</v>
        <stp/>
        <stp>CRZY</stp>
        <stp>BSZ</stp>
        <stp>9</stp>
        <tr r="E20" s="1"/>
      </tp>
      <tp>
        <v>4200</v>
        <stp/>
        <stp>CRZY</stp>
        <stp>ASZ</stp>
        <stp>5</stp>
        <tr r="H16" s="1"/>
      </tp>
      <tp>
        <v>100</v>
        <stp/>
        <stp>CRZY</stp>
        <stp>BSZ</stp>
        <stp>6</stp>
        <tr r="E17" s="1"/>
      </tp>
      <tp>
        <v>1500</v>
        <stp/>
        <stp>CRZY</stp>
        <stp>ASZ</stp>
        <stp>4</stp>
        <tr r="H15" s="1"/>
      </tp>
      <tp>
        <v>6000</v>
        <stp/>
        <stp>CRZY</stp>
        <stp>BSZ</stp>
        <stp>7</stp>
        <tr r="E18" s="1"/>
      </tp>
      <tp>
        <v>4800</v>
        <stp/>
        <stp>CRZY</stp>
        <stp>ASZ</stp>
        <stp>7</stp>
        <tr r="H18" s="1"/>
      </tp>
      <tp>
        <v>700</v>
        <stp/>
        <stp>CRZY</stp>
        <stp>BSZ</stp>
        <stp>4</stp>
        <tr r="E15" s="1"/>
      </tp>
      <tp>
        <v>5900</v>
        <stp/>
        <stp>CRZY</stp>
        <stp>ASZ</stp>
        <stp>6</stp>
        <tr r="H17" s="1"/>
      </tp>
      <tp>
        <v>5300</v>
        <stp/>
        <stp>CRZY</stp>
        <stp>BSZ</stp>
        <stp>5</stp>
        <tr r="E16" s="1"/>
      </tp>
      <tp>
        <v>4000</v>
        <stp/>
        <stp>CRZY</stp>
        <stp>ASZ</stp>
        <stp>1</stp>
        <tr r="H12" s="1"/>
      </tp>
      <tp>
        <v>4800</v>
        <stp/>
        <stp>CRZY</stp>
        <stp>BSZ</stp>
        <stp>2</stp>
        <tr r="E13" s="1"/>
      </tp>
      <tp>
        <v>5200</v>
        <stp/>
        <stp>CRZY</stp>
        <stp>BSZ</stp>
        <stp>3</stp>
        <tr r="E14" s="1"/>
      </tp>
      <tp>
        <v>5900</v>
        <stp/>
        <stp>CRZY</stp>
        <stp>ASZ</stp>
        <stp>3</stp>
        <tr r="H14" s="1"/>
      </tp>
      <tp>
        <v>4600</v>
        <stp/>
        <stp>CRZY</stp>
        <stp>ASZ</stp>
        <stp>2</stp>
        <tr r="H13" s="1"/>
      </tp>
      <tp>
        <v>200</v>
        <stp/>
        <stp>CRZY</stp>
        <stp>BSZ</stp>
        <stp>1</stp>
        <tr r="E12" s="1"/>
      </tp>
      <tp>
        <v>26.07</v>
        <stp/>
        <stp>TAME</stp>
        <stp>BID</stp>
        <stp>9</stp>
        <tr r="F45" s="1"/>
      </tp>
      <tp>
        <v>26.08</v>
        <stp/>
        <stp>TAME</stp>
        <stp>BID</stp>
        <stp>8</stp>
        <tr r="F44" s="1"/>
      </tp>
      <tp>
        <v>26.23</v>
        <stp/>
        <stp>TAME</stp>
        <stp>BID</stp>
        <stp>5</stp>
        <tr r="F41" s="1"/>
      </tp>
      <tp>
        <v>26.26</v>
        <stp/>
        <stp>TAME</stp>
        <stp>BID</stp>
        <stp>4</stp>
        <tr r="F40" s="1"/>
      </tp>
      <tp>
        <v>26.14</v>
        <stp/>
        <stp>TAME</stp>
        <stp>BID</stp>
        <stp>7</stp>
        <tr r="F43" s="1"/>
      </tp>
      <tp>
        <v>26.16</v>
        <stp/>
        <stp>TAME</stp>
        <stp>BID</stp>
        <stp>6</stp>
        <tr r="F42" s="1"/>
      </tp>
      <tp>
        <v>26.3</v>
        <stp/>
        <stp>TAME</stp>
        <stp>BID</stp>
        <stp>1</stp>
        <tr r="F37" s="1"/>
      </tp>
      <tp>
        <v>26.28</v>
        <stp/>
        <stp>TAME</stp>
        <stp>BID</stp>
        <stp>3</stp>
        <tr r="F39" s="1"/>
      </tp>
      <tp>
        <v>26.28</v>
        <stp/>
        <stp>TAME</stp>
        <stp>BID</stp>
        <stp>2</stp>
        <tr r="F38" s="1"/>
      </tp>
      <tp>
        <v>9.9700000000000006</v>
        <stp/>
        <stp>CRZY</stp>
        <stp>ASK</stp>
        <stp>15</stp>
        <tr r="G26" s="1"/>
      </tp>
      <tp>
        <v>5500</v>
        <stp/>
        <stp>CRZY</stp>
        <stp>ASZ</stp>
        <stp>15</stp>
        <tr r="H26" s="1"/>
      </tp>
      <tp>
        <v>9.9700000000000006</v>
        <stp/>
        <stp>CRZY</stp>
        <stp>ASK</stp>
        <stp>14</stp>
        <tr r="G25" s="1"/>
      </tp>
      <tp>
        <v>4400</v>
        <stp/>
        <stp>CRZY</stp>
        <stp>ASZ</stp>
        <stp>14</stp>
        <tr r="H25" s="1"/>
      </tp>
      <tp>
        <v>9.98</v>
        <stp/>
        <stp>CRZY</stp>
        <stp>ASK</stp>
        <stp>17</stp>
        <tr r="G28" s="1"/>
      </tp>
      <tp>
        <v>5800</v>
        <stp/>
        <stp>CRZY</stp>
        <stp>ASZ</stp>
        <stp>17</stp>
        <tr r="H28" s="1"/>
      </tp>
      <tp>
        <v>9.98</v>
        <stp/>
        <stp>CRZY</stp>
        <stp>ASK</stp>
        <stp>16</stp>
        <tr r="G27" s="1"/>
      </tp>
      <tp>
        <v>5200</v>
        <stp/>
        <stp>CRZY</stp>
        <stp>ASZ</stp>
        <stp>16</stp>
        <tr r="H27" s="1"/>
      </tp>
      <tp>
        <v>9.9600000000000009</v>
        <stp/>
        <stp>CRZY</stp>
        <stp>ASK</stp>
        <stp>11</stp>
        <tr r="G22" s="1"/>
      </tp>
      <tp>
        <v>4800</v>
        <stp/>
        <stp>CRZY</stp>
        <stp>ASZ</stp>
        <stp>11</stp>
        <tr r="H22" s="1"/>
      </tp>
      <tp>
        <v>9.9600000000000009</v>
        <stp/>
        <stp>CRZY</stp>
        <stp>ASK</stp>
        <stp>10</stp>
        <tr r="G21" s="1"/>
      </tp>
      <tp>
        <v>5400</v>
        <stp/>
        <stp>CRZY</stp>
        <stp>ASZ</stp>
        <stp>10</stp>
        <tr r="H21" s="1"/>
      </tp>
      <tp>
        <v>0</v>
        <stp/>
        <stp>CRZY</stp>
        <stp>BSZ</stp>
        <stp>20</stp>
        <tr r="E31" s="1"/>
      </tp>
      <tp>
        <v>9.9700000000000006</v>
        <stp/>
        <stp>CRZY</stp>
        <stp>ASK</stp>
        <stp>13</stp>
        <tr r="G24" s="1"/>
      </tp>
      <tp>
        <v>4900</v>
        <stp/>
        <stp>CRZY</stp>
        <stp>ASZ</stp>
        <stp>13</stp>
        <tr r="H24" s="1"/>
      </tp>
      <tp>
        <v>9.9700000000000006</v>
        <stp/>
        <stp>CRZY</stp>
        <stp>ASK</stp>
        <stp>12</stp>
        <tr r="G23" s="1"/>
      </tp>
      <tp>
        <v>1400</v>
        <stp/>
        <stp>CRZY</stp>
        <stp>ASZ</stp>
        <stp>12</stp>
        <tr r="H23" s="1"/>
      </tp>
      <tp>
        <v>9.98</v>
        <stp/>
        <stp>CRZY</stp>
        <stp>ASK</stp>
        <stp>19</stp>
        <tr r="G30" s="1"/>
      </tp>
      <tp>
        <v>4800</v>
        <stp/>
        <stp>CRZY</stp>
        <stp>ASZ</stp>
        <stp>19</stp>
        <tr r="H30" s="1"/>
      </tp>
      <tp>
        <v>9.98</v>
        <stp/>
        <stp>CRZY</stp>
        <stp>ASK</stp>
        <stp>18</stp>
        <tr r="G29" s="1"/>
      </tp>
      <tp>
        <v>4700</v>
        <stp/>
        <stp>CRZY</stp>
        <stp>ASZ</stp>
        <stp>18</stp>
        <tr r="H29" s="1"/>
      </tp>
      <tp>
        <v>0</v>
        <stp/>
        <stp>CRZY</stp>
        <stp>BID</stp>
        <stp>20</stp>
        <tr r="F31" s="1"/>
      </tp>
      <tp>
        <v>0</v>
        <stp/>
        <stp>CRZY</stp>
        <stp>BSZ</stp>
        <stp>15</stp>
        <tr r="E26" s="1"/>
      </tp>
      <tp>
        <v>5200</v>
        <stp/>
        <stp>CRZY</stp>
        <stp>BSZ</stp>
        <stp>14</stp>
        <tr r="E25" s="1"/>
      </tp>
      <tp>
        <v>0</v>
        <stp/>
        <stp>CRZY</stp>
        <stp>BSZ</stp>
        <stp>17</stp>
        <tr r="E28" s="1"/>
      </tp>
      <tp>
        <v>0</v>
        <stp/>
        <stp>CRZY</stp>
        <stp>BSZ</stp>
        <stp>16</stp>
        <tr r="E27" s="1"/>
      </tp>
      <tp>
        <v>4300</v>
        <stp/>
        <stp>CRZY</stp>
        <stp>BSZ</stp>
        <stp>11</stp>
        <tr r="E22" s="1"/>
      </tp>
      <tp>
        <v>9.99</v>
        <stp/>
        <stp>CRZY</stp>
        <stp>ASK</stp>
        <stp>20</stp>
        <tr r="G31" s="1"/>
      </tp>
      <tp>
        <v>4500</v>
        <stp/>
        <stp>CRZY</stp>
        <stp>ASZ</stp>
        <stp>20</stp>
        <tr r="H31" s="1"/>
      </tp>
      <tp>
        <v>5300</v>
        <stp/>
        <stp>CRZY</stp>
        <stp>BSZ</stp>
        <stp>10</stp>
        <tr r="E21" s="1"/>
      </tp>
      <tp>
        <v>5900</v>
        <stp/>
        <stp>CRZY</stp>
        <stp>BSZ</stp>
        <stp>13</stp>
        <tr r="E24" s="1"/>
      </tp>
      <tp>
        <v>6300</v>
        <stp/>
        <stp>CRZY</stp>
        <stp>BSZ</stp>
        <stp>12</stp>
        <tr r="E23" s="1"/>
      </tp>
      <tp>
        <v>0</v>
        <stp/>
        <stp>CRZY</stp>
        <stp>BSZ</stp>
        <stp>19</stp>
        <tr r="E30" s="1"/>
      </tp>
      <tp>
        <v>0</v>
        <stp/>
        <stp>CRZY</stp>
        <stp>BSZ</stp>
        <stp>18</stp>
        <tr r="E29" s="1"/>
      </tp>
      <tp>
        <v>0</v>
        <stp/>
        <stp>CRZY</stp>
        <stp>BID</stp>
        <stp>19</stp>
        <tr r="F30" s="1"/>
      </tp>
      <tp>
        <v>0</v>
        <stp/>
        <stp>CRZY</stp>
        <stp>BID</stp>
        <stp>18</stp>
        <tr r="F29" s="1"/>
      </tp>
      <tp>
        <v>0</v>
        <stp/>
        <stp>CRZY</stp>
        <stp>BID</stp>
        <stp>17</stp>
        <tr r="F28" s="1"/>
      </tp>
      <tp>
        <v>0</v>
        <stp/>
        <stp>CRZY</stp>
        <stp>BID</stp>
        <stp>16</stp>
        <tr r="F27" s="1"/>
      </tp>
      <tp>
        <v>0</v>
        <stp/>
        <stp>CRZY</stp>
        <stp>BID</stp>
        <stp>15</stp>
        <tr r="F26" s="1"/>
      </tp>
      <tp>
        <v>9.02</v>
        <stp/>
        <stp>CRZY</stp>
        <stp>BID</stp>
        <stp>14</stp>
        <tr r="F25" s="1"/>
      </tp>
      <tp>
        <v>9.1999999999999993</v>
        <stp/>
        <stp>CRZY</stp>
        <stp>BID</stp>
        <stp>13</stp>
        <tr r="F24" s="1"/>
      </tp>
      <tp>
        <v>9.33</v>
        <stp/>
        <stp>CRZY</stp>
        <stp>BID</stp>
        <stp>12</stp>
        <tr r="F23" s="1"/>
      </tp>
      <tp>
        <v>9.44</v>
        <stp/>
        <stp>CRZY</stp>
        <stp>BID</stp>
        <stp>11</stp>
        <tr r="F22" s="1"/>
      </tp>
      <tp>
        <v>9.4600000000000009</v>
        <stp/>
        <stp>CRZY</stp>
        <stp>BID</stp>
        <stp>10</stp>
        <tr r="F21" s="1"/>
      </tp>
      <tp>
        <v>9.73</v>
        <stp/>
        <stp>CRZY</stp>
        <stp>LAST</stp>
        <tr r="E5" s="1"/>
      </tp>
      <tp>
        <v>9.76</v>
        <stp/>
        <stp>CRZY</stp>
        <stp>ASK</stp>
        <tr r="H5" s="1"/>
      </tp>
      <tp>
        <v>4000</v>
        <stp/>
        <stp>CRZY</stp>
        <stp>ASZ</stp>
        <tr r="I5" s="1"/>
      </tp>
      <tp>
        <v>9.73</v>
        <stp/>
        <stp>CRZY</stp>
        <stp>BID</stp>
        <tr r="G5" s="1"/>
      </tp>
      <tp>
        <v>200</v>
        <stp/>
        <stp>CRZY</stp>
        <stp>BSZ</stp>
        <tr r="F5" s="1"/>
      </tp>
      <tp>
        <v>26.3</v>
        <stp/>
        <stp>TAME</stp>
        <stp>LAST</stp>
        <tr r="E6" s="1"/>
      </tp>
      <tp>
        <v>25.96</v>
        <stp/>
        <stp>TAME</stp>
        <stp>BID</stp>
        <stp>18</stp>
        <tr r="F54" s="1"/>
      </tp>
      <tp>
        <v>25.95</v>
        <stp/>
        <stp>TAME</stp>
        <stp>BID</stp>
        <stp>19</stp>
        <tr r="F55" s="1"/>
      </tp>
      <tp>
        <v>26.04</v>
        <stp/>
        <stp>TAME</stp>
        <stp>BID</stp>
        <stp>10</stp>
        <tr r="F46" s="1"/>
      </tp>
      <tp>
        <v>26.03</v>
        <stp/>
        <stp>TAME</stp>
        <stp>BID</stp>
        <stp>11</stp>
        <tr r="F47" s="1"/>
      </tp>
      <tp>
        <v>26.03</v>
        <stp/>
        <stp>TAME</stp>
        <stp>BID</stp>
        <stp>12</stp>
        <tr r="F48" s="1"/>
      </tp>
      <tp>
        <v>26.01</v>
        <stp/>
        <stp>TAME</stp>
        <stp>BID</stp>
        <stp>13</stp>
        <tr r="F49" s="1"/>
      </tp>
      <tp>
        <v>26</v>
        <stp/>
        <stp>TAME</stp>
        <stp>BID</stp>
        <stp>14</stp>
        <tr r="F50" s="1"/>
      </tp>
      <tp>
        <v>25.99</v>
        <stp/>
        <stp>TAME</stp>
        <stp>BID</stp>
        <stp>15</stp>
        <tr r="F51" s="1"/>
      </tp>
      <tp>
        <v>25.98</v>
        <stp/>
        <stp>TAME</stp>
        <stp>BID</stp>
        <stp>16</stp>
        <tr r="F52" s="1"/>
      </tp>
      <tp>
        <v>25.98</v>
        <stp/>
        <stp>TAME</stp>
        <stp>BID</stp>
        <stp>17</stp>
        <tr r="F53" s="1"/>
      </tp>
      <tp>
        <v>5100</v>
        <stp/>
        <stp>TAME</stp>
        <stp>BSZ</stp>
        <stp>12</stp>
        <tr r="E48" s="1"/>
      </tp>
      <tp>
        <v>5200</v>
        <stp/>
        <stp>TAME</stp>
        <stp>BSZ</stp>
        <stp>13</stp>
        <tr r="E49" s="1"/>
      </tp>
      <tp>
        <v>4100</v>
        <stp/>
        <stp>TAME</stp>
        <stp>ASZ</stp>
        <stp>20</stp>
        <tr r="H56" s="1"/>
      </tp>
      <tp>
        <v>4900</v>
        <stp/>
        <stp>TAME</stp>
        <stp>BSZ</stp>
        <stp>10</stp>
        <tr r="E46" s="1"/>
      </tp>
      <tp>
        <v>26.64</v>
        <stp/>
        <stp>TAME</stp>
        <stp>ASK</stp>
        <stp>20</stp>
        <tr r="G56" s="1"/>
      </tp>
      <tp>
        <v>1200</v>
        <stp/>
        <stp>TAME</stp>
        <stp>BSZ</stp>
        <stp>11</stp>
        <tr r="E47" s="1"/>
      </tp>
      <tp>
        <v>5300</v>
        <stp/>
        <stp>TAME</stp>
        <stp>BSZ</stp>
        <stp>16</stp>
        <tr r="E52" s="1"/>
      </tp>
      <tp>
        <v>4900</v>
        <stp/>
        <stp>TAME</stp>
        <stp>BSZ</stp>
        <stp>17</stp>
        <tr r="E53" s="1"/>
      </tp>
      <tp>
        <v>5100</v>
        <stp/>
        <stp>TAME</stp>
        <stp>BSZ</stp>
        <stp>14</stp>
        <tr r="E50" s="1"/>
      </tp>
      <tp>
        <v>5600</v>
        <stp/>
        <stp>TAME</stp>
        <stp>BSZ</stp>
        <stp>15</stp>
        <tr r="E51" s="1"/>
      </tp>
      <tp>
        <v>4600</v>
        <stp/>
        <stp>TAME</stp>
        <stp>BSZ</stp>
        <stp>18</stp>
        <tr r="E54" s="1"/>
      </tp>
      <tp>
        <v>4100</v>
        <stp/>
        <stp>TAME</stp>
        <stp>BSZ</stp>
        <stp>19</stp>
        <tr r="E55" s="1"/>
      </tp>
      <tp>
        <v>25.94</v>
        <stp/>
        <stp>TAME</stp>
        <stp>BID</stp>
        <stp>20</stp>
        <tr r="F56" s="1"/>
      </tp>
      <tp>
        <v>4000</v>
        <stp/>
        <stp>TAME</stp>
        <stp>ASZ</stp>
        <stp>12</stp>
        <tr r="H48" s="1"/>
      </tp>
      <tp>
        <v>26.43</v>
        <stp/>
        <stp>TAME</stp>
        <stp>ASK</stp>
        <stp>12</stp>
        <tr r="G48" s="1"/>
      </tp>
      <tp>
        <v>5300</v>
        <stp/>
        <stp>TAME</stp>
        <stp>ASZ</stp>
        <stp>13</stp>
        <tr r="H49" s="1"/>
      </tp>
      <tp>
        <v>26.48</v>
        <stp/>
        <stp>TAME</stp>
        <stp>ASK</stp>
        <stp>13</stp>
        <tr r="G49" s="1"/>
      </tp>
      <tp>
        <v>3900</v>
        <stp/>
        <stp>TAME</stp>
        <stp>ASZ</stp>
        <stp>10</stp>
        <tr r="H46" s="1"/>
      </tp>
      <tp>
        <v>4400</v>
        <stp/>
        <stp>TAME</stp>
        <stp>BSZ</stp>
        <stp>20</stp>
        <tr r="E56" s="1"/>
      </tp>
      <tp>
        <v>26.42</v>
        <stp/>
        <stp>TAME</stp>
        <stp>ASK</stp>
        <stp>10</stp>
        <tr r="G46" s="1"/>
      </tp>
      <tp>
        <v>4300</v>
        <stp/>
        <stp>TAME</stp>
        <stp>ASZ</stp>
        <stp>11</stp>
        <tr r="H47" s="1"/>
      </tp>
      <tp>
        <v>26.43</v>
        <stp/>
        <stp>TAME</stp>
        <stp>ASK</stp>
        <stp>11</stp>
        <tr r="G47" s="1"/>
      </tp>
      <tp>
        <v>4000</v>
        <stp/>
        <stp>TAME</stp>
        <stp>ASZ</stp>
        <stp>16</stp>
        <tr r="H52" s="1"/>
      </tp>
      <tp>
        <v>26.52</v>
        <stp/>
        <stp>TAME</stp>
        <stp>ASK</stp>
        <stp>16</stp>
        <tr r="G52" s="1"/>
      </tp>
      <tp>
        <v>5500</v>
        <stp/>
        <stp>TAME</stp>
        <stp>ASZ</stp>
        <stp>17</stp>
        <tr r="H53" s="1"/>
      </tp>
      <tp>
        <v>26.55</v>
        <stp/>
        <stp>TAME</stp>
        <stp>ASK</stp>
        <stp>17</stp>
        <tr r="G53" s="1"/>
      </tp>
      <tp>
        <v>4300</v>
        <stp/>
        <stp>TAME</stp>
        <stp>ASZ</stp>
        <stp>14</stp>
        <tr r="H50" s="1"/>
      </tp>
      <tp>
        <v>26.49</v>
        <stp/>
        <stp>TAME</stp>
        <stp>ASK</stp>
        <stp>14</stp>
        <tr r="G50" s="1"/>
      </tp>
      <tp>
        <v>3800</v>
        <stp/>
        <stp>TAME</stp>
        <stp>ASZ</stp>
        <stp>15</stp>
        <tr r="H51" s="1"/>
      </tp>
      <tp>
        <v>26.52</v>
        <stp/>
        <stp>TAME</stp>
        <stp>ASK</stp>
        <stp>15</stp>
        <tr r="G51" s="1"/>
      </tp>
      <tp>
        <v>4300</v>
        <stp/>
        <stp>TAME</stp>
        <stp>ASZ</stp>
        <stp>18</stp>
        <tr r="H54" s="1"/>
      </tp>
      <tp>
        <v>26.56</v>
        <stp/>
        <stp>TAME</stp>
        <stp>ASK</stp>
        <stp>18</stp>
        <tr r="G54" s="1"/>
      </tp>
      <tp>
        <v>5500</v>
        <stp/>
        <stp>TAME</stp>
        <stp>ASZ</stp>
        <stp>19</stp>
        <tr r="H55" s="1"/>
      </tp>
      <tp>
        <v>26.56</v>
        <stp/>
        <stp>TAME</stp>
        <stp>ASK</stp>
        <stp>19</stp>
        <tr r="G55" s="1"/>
      </tp>
      <tp>
        <v>1200</v>
        <stp/>
        <stp>TAME</stp>
        <stp>BSZ</stp>
        <tr r="F6" s="1"/>
      </tp>
      <tp>
        <v>26.3</v>
        <stp/>
        <stp>TAME</stp>
        <stp>BID</stp>
        <tr r="G6" s="1"/>
      </tp>
      <tp>
        <v>4200</v>
        <stp/>
        <stp>TAME</stp>
        <stp>ASZ</stp>
        <tr r="I6" s="1"/>
      </tp>
      <tp>
        <v>26.32</v>
        <stp/>
        <stp>TAME</stp>
        <stp>ASK</stp>
        <tr r="H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277904</xdr:colOff>
      <xdr:row>2</xdr:row>
      <xdr:rowOff>9951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24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6"/>
  <sheetViews>
    <sheetView tabSelected="1" topLeftCell="B1" zoomScale="80" zoomScaleNormal="80" workbookViewId="0"/>
  </sheetViews>
  <sheetFormatPr defaultColWidth="9.15625" defaultRowHeight="14.4" x14ac:dyDescent="0.55000000000000004"/>
  <cols>
    <col min="1" max="1" width="13.5234375" style="1" customWidth="1"/>
    <col min="2" max="3" width="9.15625" style="1"/>
    <col min="4" max="4" width="11.7890625" style="1" customWidth="1"/>
    <col min="5" max="5" width="11.15625" style="1" customWidth="1"/>
    <col min="6" max="7" width="9.15625" style="1"/>
    <col min="8" max="8" width="12" style="1" customWidth="1"/>
    <col min="9" max="9" width="12.734375" style="1" customWidth="1"/>
    <col min="10" max="16384" width="9.15625" style="1"/>
  </cols>
  <sheetData>
    <row r="1" spans="2:10" ht="25.5" customHeight="1" x14ac:dyDescent="0.65">
      <c r="D1" s="2" t="s">
        <v>20</v>
      </c>
    </row>
    <row r="2" spans="2:10" x14ac:dyDescent="0.55000000000000004">
      <c r="D2" s="1" t="s">
        <v>0</v>
      </c>
    </row>
    <row r="4" spans="2:10" x14ac:dyDescent="0.55000000000000004">
      <c r="C4" s="3" t="s">
        <v>1</v>
      </c>
      <c r="D4" s="3" t="s">
        <v>2</v>
      </c>
      <c r="E4" s="3" t="s">
        <v>3</v>
      </c>
      <c r="F4" s="3" t="s">
        <v>6</v>
      </c>
      <c r="G4" s="3" t="s">
        <v>4</v>
      </c>
      <c r="H4" s="3" t="s">
        <v>5</v>
      </c>
      <c r="I4" s="3" t="s">
        <v>7</v>
      </c>
      <c r="J4" s="3" t="s">
        <v>8</v>
      </c>
    </row>
    <row r="5" spans="2:10" x14ac:dyDescent="0.55000000000000004">
      <c r="C5" s="3" t="s">
        <v>9</v>
      </c>
      <c r="D5" s="1">
        <f>RTD("rit2.rtd",,$C5,"POSITION")</f>
        <v>0</v>
      </c>
      <c r="E5" s="1">
        <f>RTD("rit2.rtd",,$C5,"LAST")</f>
        <v>9.73</v>
      </c>
      <c r="F5" s="1">
        <f>RTD("rit2.rtd",,$C5,"BSZ")</f>
        <v>200</v>
      </c>
      <c r="G5" s="1">
        <f>RTD("rit2.rtd",,$C5,"BID")</f>
        <v>9.73</v>
      </c>
      <c r="H5" s="1">
        <f>RTD("rit2.rtd",,$C5,"ASK")</f>
        <v>9.76</v>
      </c>
      <c r="I5" s="1">
        <f>RTD("rit2.rtd",,$C5,"ASZ")</f>
        <v>4000</v>
      </c>
      <c r="J5" s="1">
        <f>RTD("rit2.rtd",,$C5,"VOLUME")</f>
        <v>669700</v>
      </c>
    </row>
    <row r="6" spans="2:10" x14ac:dyDescent="0.55000000000000004">
      <c r="C6" s="3" t="s">
        <v>10</v>
      </c>
      <c r="D6" s="1">
        <f>RTD("rit2.rtd",,$C6,"POSITION")</f>
        <v>0</v>
      </c>
      <c r="E6" s="1">
        <f>RTD("rit2.rtd",,$C6,"LAST")</f>
        <v>26.3</v>
      </c>
      <c r="F6" s="1">
        <f>RTD("rit2.rtd",,$C6,"BSZ")</f>
        <v>1200</v>
      </c>
      <c r="G6" s="1">
        <f>RTD("rit2.rtd",,$C6,"BID")</f>
        <v>26.3</v>
      </c>
      <c r="H6" s="1">
        <f>RTD("rit2.rtd",,$C6,"ASK")</f>
        <v>26.32</v>
      </c>
      <c r="I6" s="1">
        <f>RTD("rit2.rtd",,$C6,"ASZ")</f>
        <v>4200</v>
      </c>
      <c r="J6" s="1">
        <f>RTD("rit2.rtd",,$C6,"VOLUME")</f>
        <v>535700</v>
      </c>
    </row>
    <row r="7" spans="2:10" x14ac:dyDescent="0.55000000000000004">
      <c r="C7" s="3"/>
    </row>
    <row r="9" spans="2:10" x14ac:dyDescent="0.55000000000000004">
      <c r="E9" s="1" t="s">
        <v>11</v>
      </c>
      <c r="G9" s="3" t="s">
        <v>9</v>
      </c>
    </row>
    <row r="11" spans="2:10" x14ac:dyDescent="0.55000000000000004">
      <c r="C11" s="3" t="s">
        <v>19</v>
      </c>
      <c r="D11" s="3" t="s">
        <v>18</v>
      </c>
      <c r="E11" s="3" t="s">
        <v>14</v>
      </c>
      <c r="F11" s="3" t="s">
        <v>12</v>
      </c>
      <c r="G11" s="3" t="s">
        <v>13</v>
      </c>
      <c r="H11" s="3" t="s">
        <v>15</v>
      </c>
      <c r="I11" s="3" t="s">
        <v>16</v>
      </c>
      <c r="J11" s="3" t="s">
        <v>17</v>
      </c>
    </row>
    <row r="12" spans="2:10" x14ac:dyDescent="0.55000000000000004">
      <c r="B12" s="1">
        <v>1</v>
      </c>
      <c r="C12" s="4">
        <f>SUMPRODUCT($F$12:F12,$E$12:E12)/D12</f>
        <v>9.73</v>
      </c>
      <c r="D12" s="1">
        <f>SUM($E$12:E12)</f>
        <v>200</v>
      </c>
      <c r="E12" s="5">
        <f>RTD("rit2.rtd",,$G$9,"BSZ",$B12)</f>
        <v>200</v>
      </c>
      <c r="F12" s="5">
        <f>RTD("rit2.rtd",,$G$9,"BID",$B12)</f>
        <v>9.73</v>
      </c>
      <c r="G12" s="5">
        <f>RTD("rit2.rtd",,$G$9,"ASK",$B12)</f>
        <v>9.76</v>
      </c>
      <c r="H12" s="5">
        <f>RTD("rit2.rtd",,$G$9,"ASZ",$B12)</f>
        <v>4000</v>
      </c>
      <c r="I12" s="1">
        <f>SUM($H$12:H12)</f>
        <v>4000</v>
      </c>
      <c r="J12" s="4">
        <f>SUMPRODUCT($G$12:G12,$H$12:H12)/I12</f>
        <v>9.76</v>
      </c>
    </row>
    <row r="13" spans="2:10" x14ac:dyDescent="0.55000000000000004">
      <c r="B13" s="1">
        <v>2</v>
      </c>
      <c r="C13" s="4">
        <f>SUMPRODUCT($F$12:F13,$E$12:E13)/D13</f>
        <v>9.7203999999999997</v>
      </c>
      <c r="D13" s="1">
        <f>SUM($E$12:E13)</f>
        <v>5000</v>
      </c>
      <c r="E13" s="1">
        <f>RTD("rit2.rtd",,$G$9,"BSZ",$B13)</f>
        <v>4800</v>
      </c>
      <c r="F13" s="1">
        <f>RTD("rit2.rtd",,$G$9,"BID",$B13)</f>
        <v>9.7200000000000006</v>
      </c>
      <c r="G13" s="1">
        <f>RTD("rit2.rtd",,$G$9,"ASK",$B13)</f>
        <v>9.7899999999999991</v>
      </c>
      <c r="H13" s="1">
        <f>RTD("rit2.rtd",,$G$9,"ASZ",$B13)</f>
        <v>4600</v>
      </c>
      <c r="I13" s="1">
        <f>SUM($H$12:H13)</f>
        <v>8600</v>
      </c>
      <c r="J13" s="4">
        <f>SUMPRODUCT($G$12:G13,$H$12:H13)/I13</f>
        <v>9.7760465116279072</v>
      </c>
    </row>
    <row r="14" spans="2:10" x14ac:dyDescent="0.55000000000000004">
      <c r="B14" s="1">
        <v>3</v>
      </c>
      <c r="C14" s="4">
        <f>SUMPRODUCT($F$12:F14,$E$12:E14)/D14</f>
        <v>9.715098039215686</v>
      </c>
      <c r="D14" s="1">
        <f>SUM($E$12:E14)</f>
        <v>10200</v>
      </c>
      <c r="E14" s="1">
        <f>RTD("rit2.rtd",,$G$9,"BSZ",$B14)</f>
        <v>5200</v>
      </c>
      <c r="F14" s="1">
        <f>RTD("rit2.rtd",,$G$9,"BID",$B14)</f>
        <v>9.7100000000000009</v>
      </c>
      <c r="G14" s="1">
        <f>RTD("rit2.rtd",,$G$9,"ASK",$B14)</f>
        <v>9.84</v>
      </c>
      <c r="H14" s="1">
        <f>RTD("rit2.rtd",,$G$9,"ASZ",$B14)</f>
        <v>5900</v>
      </c>
      <c r="I14" s="1">
        <f>SUM($H$12:H14)</f>
        <v>14500</v>
      </c>
      <c r="J14" s="4">
        <f>SUMPRODUCT($G$12:G14,$H$12:H14)/I14</f>
        <v>9.8020689655172415</v>
      </c>
    </row>
    <row r="15" spans="2:10" x14ac:dyDescent="0.55000000000000004">
      <c r="B15" s="1">
        <v>4</v>
      </c>
      <c r="C15" s="4">
        <f>SUMPRODUCT($F$12:F15,$E$12:E15)/D15</f>
        <v>9.7134862385321092</v>
      </c>
      <c r="D15" s="1">
        <f>SUM($E$12:E15)</f>
        <v>10900</v>
      </c>
      <c r="E15" s="1">
        <f>RTD("rit2.rtd",,$G$9,"BSZ",$B15)</f>
        <v>700</v>
      </c>
      <c r="F15" s="1">
        <f>RTD("rit2.rtd",,$G$9,"BID",$B15)</f>
        <v>9.69</v>
      </c>
      <c r="G15" s="1">
        <f>RTD("rit2.rtd",,$G$9,"ASK",$B15)</f>
        <v>9.93</v>
      </c>
      <c r="H15" s="1">
        <f>RTD("rit2.rtd",,$G$9,"ASZ",$B15)</f>
        <v>1500</v>
      </c>
      <c r="I15" s="1">
        <f>SUM($H$12:H15)</f>
        <v>16000</v>
      </c>
      <c r="J15" s="4">
        <f>SUMPRODUCT($G$12:G15,$H$12:H15)/I15</f>
        <v>9.8140625000000004</v>
      </c>
    </row>
    <row r="16" spans="2:10" x14ac:dyDescent="0.55000000000000004">
      <c r="B16" s="1">
        <v>5</v>
      </c>
      <c r="C16" s="4">
        <f>SUMPRODUCT($F$12:F16,$E$12:E16)/D16</f>
        <v>9.7025308641975307</v>
      </c>
      <c r="D16" s="1">
        <f>SUM($E$12:E16)</f>
        <v>16200</v>
      </c>
      <c r="E16" s="1">
        <f>RTD("rit2.rtd",,$G$9,"BSZ",$B16)</f>
        <v>5300</v>
      </c>
      <c r="F16" s="1">
        <f>RTD("rit2.rtd",,$G$9,"BID",$B16)</f>
        <v>9.68</v>
      </c>
      <c r="G16" s="1">
        <f>RTD("rit2.rtd",,$G$9,"ASK",$B16)</f>
        <v>9.94</v>
      </c>
      <c r="H16" s="1">
        <f>RTD("rit2.rtd",,$G$9,"ASZ",$B16)</f>
        <v>4200</v>
      </c>
      <c r="I16" s="1">
        <f>SUM($H$12:H16)</f>
        <v>20200</v>
      </c>
      <c r="J16" s="4">
        <f>SUMPRODUCT($G$12:G16,$H$12:H16)/I16</f>
        <v>9.8402475247524759</v>
      </c>
    </row>
    <row r="17" spans="2:10" x14ac:dyDescent="0.55000000000000004">
      <c r="B17" s="1">
        <v>6</v>
      </c>
      <c r="C17" s="4">
        <f>SUMPRODUCT($F$12:F17,$E$12:E17)/D17</f>
        <v>9.7022699386503071</v>
      </c>
      <c r="D17" s="1">
        <f>SUM($E$12:E17)</f>
        <v>16300</v>
      </c>
      <c r="E17" s="1">
        <f>RTD("rit2.rtd",,$G$9,"BSZ",$B17)</f>
        <v>100</v>
      </c>
      <c r="F17" s="1">
        <f>RTD("rit2.rtd",,$G$9,"BID",$B17)</f>
        <v>9.66</v>
      </c>
      <c r="G17" s="1">
        <f>RTD("rit2.rtd",,$G$9,"ASK",$B17)</f>
        <v>9.94</v>
      </c>
      <c r="H17" s="1">
        <f>RTD("rit2.rtd",,$G$9,"ASZ",$B17)</f>
        <v>5900</v>
      </c>
      <c r="I17" s="1">
        <f>SUM($H$12:H17)</f>
        <v>26100</v>
      </c>
      <c r="J17" s="4">
        <f>SUMPRODUCT($G$12:G17,$H$12:H17)/I17</f>
        <v>9.8627969348658997</v>
      </c>
    </row>
    <row r="18" spans="2:10" x14ac:dyDescent="0.55000000000000004">
      <c r="B18" s="1">
        <v>7</v>
      </c>
      <c r="C18" s="4">
        <f>SUMPRODUCT($F$12:F18,$E$12:E18)/D18</f>
        <v>9.6855156950672647</v>
      </c>
      <c r="D18" s="1">
        <f>SUM($E$12:E18)</f>
        <v>22300</v>
      </c>
      <c r="E18" s="1">
        <f>RTD("rit2.rtd",,$G$9,"BSZ",$B18)</f>
        <v>6000</v>
      </c>
      <c r="F18" s="1">
        <f>RTD("rit2.rtd",,$G$9,"BID",$B18)</f>
        <v>9.64</v>
      </c>
      <c r="G18" s="1">
        <f>RTD("rit2.rtd",,$G$9,"ASK",$B18)</f>
        <v>9.94</v>
      </c>
      <c r="H18" s="1">
        <f>RTD("rit2.rtd",,$G$9,"ASZ",$B18)</f>
        <v>4800</v>
      </c>
      <c r="I18" s="1">
        <f>SUM($H$12:H18)</f>
        <v>30900</v>
      </c>
      <c r="J18" s="4">
        <f>SUMPRODUCT($G$12:G18,$H$12:H18)/I18</f>
        <v>9.8747896440129441</v>
      </c>
    </row>
    <row r="19" spans="2:10" x14ac:dyDescent="0.55000000000000004">
      <c r="B19" s="1">
        <v>8</v>
      </c>
      <c r="C19" s="4">
        <f>SUMPRODUCT($F$12:F19,$E$12:E19)/D19</f>
        <v>9.6677985074626864</v>
      </c>
      <c r="D19" s="1">
        <f>SUM($E$12:E19)</f>
        <v>26800</v>
      </c>
      <c r="E19" s="1">
        <f>RTD("rit2.rtd",,$G$9,"BSZ",$B19)</f>
        <v>4500</v>
      </c>
      <c r="F19" s="1">
        <f>RTD("rit2.rtd",,$G$9,"BID",$B19)</f>
        <v>9.58</v>
      </c>
      <c r="G19" s="1">
        <f>RTD("rit2.rtd",,$G$9,"ASK",$B19)</f>
        <v>9.9499999999999993</v>
      </c>
      <c r="H19" s="1">
        <f>RTD("rit2.rtd",,$G$9,"ASZ",$B19)</f>
        <v>5100</v>
      </c>
      <c r="I19" s="1">
        <f>SUM($H$12:H19)</f>
        <v>36000</v>
      </c>
      <c r="J19" s="4">
        <f>SUMPRODUCT($G$12:G19,$H$12:H19)/I19</f>
        <v>9.8854444444444436</v>
      </c>
    </row>
    <row r="20" spans="2:10" x14ac:dyDescent="0.55000000000000004">
      <c r="B20" s="1">
        <v>9</v>
      </c>
      <c r="C20" s="4">
        <f>SUMPRODUCT($F$12:F20,$E$12:E20)/D20</f>
        <v>9.6462500000000002</v>
      </c>
      <c r="D20" s="1">
        <f>SUM($E$12:E20)</f>
        <v>32800</v>
      </c>
      <c r="E20" s="1">
        <f>RTD("rit2.rtd",,$G$9,"BSZ",$B20)</f>
        <v>6000</v>
      </c>
      <c r="F20" s="1">
        <f>RTD("rit2.rtd",,$G$9,"BID",$B20)</f>
        <v>9.5500000000000007</v>
      </c>
      <c r="G20" s="1">
        <f>RTD("rit2.rtd",,$G$9,"ASK",$B20)</f>
        <v>9.9600000000000009</v>
      </c>
      <c r="H20" s="1">
        <f>RTD("rit2.rtd",,$G$9,"ASZ",$B20)</f>
        <v>6000</v>
      </c>
      <c r="I20" s="1">
        <f>SUM($H$12:H20)</f>
        <v>42000</v>
      </c>
      <c r="J20" s="4">
        <f>SUMPRODUCT($G$12:G20,$H$12:H20)/I20</f>
        <v>9.8960952380952385</v>
      </c>
    </row>
    <row r="21" spans="2:10" x14ac:dyDescent="0.55000000000000004">
      <c r="B21" s="1">
        <v>10</v>
      </c>
      <c r="C21" s="4">
        <f>SUMPRODUCT($F$12:F21,$E$12:E21)/D21</f>
        <v>9.6203412073490817</v>
      </c>
      <c r="D21" s="1">
        <f>SUM($E$12:E21)</f>
        <v>38100</v>
      </c>
      <c r="E21" s="1">
        <f>RTD("rit2.rtd",,$G$9,"BSZ",$B21)</f>
        <v>5300</v>
      </c>
      <c r="F21" s="1">
        <f>RTD("rit2.rtd",,$G$9,"BID",$B21)</f>
        <v>9.4600000000000009</v>
      </c>
      <c r="G21" s="1">
        <f>RTD("rit2.rtd",,$G$9,"ASK",$B21)</f>
        <v>9.9600000000000009</v>
      </c>
      <c r="H21" s="1">
        <f>RTD("rit2.rtd",,$G$9,"ASZ",$B21)</f>
        <v>5400</v>
      </c>
      <c r="I21" s="1">
        <f>SUM($H$12:H21)</f>
        <v>47400</v>
      </c>
      <c r="J21" s="4">
        <f>SUMPRODUCT($G$12:G21,$H$12:H21)/I21</f>
        <v>9.9033755274261601</v>
      </c>
    </row>
    <row r="22" spans="2:10" x14ac:dyDescent="0.55000000000000004">
      <c r="B22" s="1">
        <v>11</v>
      </c>
      <c r="C22" s="4">
        <f>SUMPRODUCT($F$12:F22,$E$12:E22)/D22</f>
        <v>9.6020518867924523</v>
      </c>
      <c r="D22" s="1">
        <f>SUM($E$12:E22)</f>
        <v>42400</v>
      </c>
      <c r="E22" s="1">
        <f>RTD("rit2.rtd",,$G$9,"BSZ",$B22)</f>
        <v>4300</v>
      </c>
      <c r="F22" s="1">
        <f>RTD("rit2.rtd",,$G$9,"BID",$B22)</f>
        <v>9.44</v>
      </c>
      <c r="G22" s="1">
        <f>RTD("rit2.rtd",,$G$9,"ASK",$B22)</f>
        <v>9.9600000000000009</v>
      </c>
      <c r="H22" s="1">
        <f>RTD("rit2.rtd",,$G$9,"ASZ",$B22)</f>
        <v>4800</v>
      </c>
      <c r="I22" s="1">
        <f>SUM($H$12:H22)</f>
        <v>52200</v>
      </c>
      <c r="J22" s="4">
        <f>SUMPRODUCT($G$12:G22,$H$12:H22)/I22</f>
        <v>9.9085823754789271</v>
      </c>
    </row>
    <row r="23" spans="2:10" x14ac:dyDescent="0.55000000000000004">
      <c r="B23" s="1">
        <v>12</v>
      </c>
      <c r="C23" s="4">
        <f>SUMPRODUCT($F$12:F23,$E$12:E23)/D23</f>
        <v>9.5668583162217651</v>
      </c>
      <c r="D23" s="1">
        <f>SUM($E$12:E23)</f>
        <v>48700</v>
      </c>
      <c r="E23" s="1">
        <f>RTD("rit2.rtd",,$G$9,"BSZ",$B23)</f>
        <v>6300</v>
      </c>
      <c r="F23" s="1">
        <f>RTD("rit2.rtd",,$G$9,"BID",$B23)</f>
        <v>9.33</v>
      </c>
      <c r="G23" s="1">
        <f>RTD("rit2.rtd",,$G$9,"ASK",$B23)</f>
        <v>9.9700000000000006</v>
      </c>
      <c r="H23" s="1">
        <f>RTD("rit2.rtd",,$G$9,"ASZ",$B23)</f>
        <v>1400</v>
      </c>
      <c r="I23" s="1">
        <f>SUM($H$12:H23)</f>
        <v>53600</v>
      </c>
      <c r="J23" s="4">
        <f>SUMPRODUCT($G$12:G23,$H$12:H23)/I23</f>
        <v>9.9101865671641782</v>
      </c>
    </row>
    <row r="24" spans="2:10" x14ac:dyDescent="0.55000000000000004">
      <c r="B24" s="1">
        <v>13</v>
      </c>
      <c r="C24" s="4">
        <f>SUMPRODUCT($F$12:F24,$E$12:E24)/D24</f>
        <v>9.5272161172161169</v>
      </c>
      <c r="D24" s="1">
        <f>SUM($E$12:E24)</f>
        <v>54600</v>
      </c>
      <c r="E24" s="1">
        <f>RTD("rit2.rtd",,$G$9,"BSZ",$B24)</f>
        <v>5900</v>
      </c>
      <c r="F24" s="1">
        <f>RTD("rit2.rtd",,$G$9,"BID",$B24)</f>
        <v>9.1999999999999993</v>
      </c>
      <c r="G24" s="1">
        <f>RTD("rit2.rtd",,$G$9,"ASK",$B24)</f>
        <v>9.9700000000000006</v>
      </c>
      <c r="H24" s="1">
        <f>RTD("rit2.rtd",,$G$9,"ASZ",$B24)</f>
        <v>4900</v>
      </c>
      <c r="I24" s="1">
        <f>SUM($H$12:H24)</f>
        <v>58500</v>
      </c>
      <c r="J24" s="4">
        <f>SUMPRODUCT($G$12:G24,$H$12:H24)/I24</f>
        <v>9.9151965811965805</v>
      </c>
    </row>
    <row r="25" spans="2:10" x14ac:dyDescent="0.55000000000000004">
      <c r="B25" s="1">
        <v>14</v>
      </c>
      <c r="C25" s="4">
        <f>SUMPRODUCT($F$12:F25,$E$12:E25)/D25</f>
        <v>9.4831103678929765</v>
      </c>
      <c r="D25" s="1">
        <f>SUM($E$12:E25)</f>
        <v>59800</v>
      </c>
      <c r="E25" s="1">
        <f>RTD("rit2.rtd",,$G$9,"BSZ",$B25)</f>
        <v>5200</v>
      </c>
      <c r="F25" s="1">
        <f>RTD("rit2.rtd",,$G$9,"BID",$B25)</f>
        <v>9.02</v>
      </c>
      <c r="G25" s="1">
        <f>RTD("rit2.rtd",,$G$9,"ASK",$B25)</f>
        <v>9.9700000000000006</v>
      </c>
      <c r="H25" s="1">
        <f>RTD("rit2.rtd",,$G$9,"ASZ",$B25)</f>
        <v>4400</v>
      </c>
      <c r="I25" s="1">
        <f>SUM($H$12:H25)</f>
        <v>62900</v>
      </c>
      <c r="J25" s="4">
        <f>SUMPRODUCT($G$12:G25,$H$12:H25)/I25</f>
        <v>9.9190302066772649</v>
      </c>
    </row>
    <row r="26" spans="2:10" x14ac:dyDescent="0.55000000000000004">
      <c r="B26" s="1">
        <v>15</v>
      </c>
      <c r="C26" s="4">
        <f>SUMPRODUCT($F$12:F26,$E$12:E26)/D26</f>
        <v>9.4831103678929765</v>
      </c>
      <c r="D26" s="1">
        <f>SUM($E$12:E26)</f>
        <v>59800</v>
      </c>
      <c r="E26" s="1">
        <f>RTD("rit2.rtd",,$G$9,"BSZ",$B26)</f>
        <v>0</v>
      </c>
      <c r="F26" s="1">
        <f>RTD("rit2.rtd",,$G$9,"BID",$B26)</f>
        <v>0</v>
      </c>
      <c r="G26" s="1">
        <f>RTD("rit2.rtd",,$G$9,"ASK",$B26)</f>
        <v>9.9700000000000006</v>
      </c>
      <c r="H26" s="1">
        <f>RTD("rit2.rtd",,$G$9,"ASZ",$B26)</f>
        <v>5500</v>
      </c>
      <c r="I26" s="1">
        <f>SUM($H$12:H26)</f>
        <v>68400</v>
      </c>
      <c r="J26" s="4">
        <f>SUMPRODUCT($G$12:G26,$H$12:H26)/I26</f>
        <v>9.9231286549707605</v>
      </c>
    </row>
    <row r="27" spans="2:10" x14ac:dyDescent="0.55000000000000004">
      <c r="B27" s="1">
        <v>16</v>
      </c>
      <c r="C27" s="4">
        <f>SUMPRODUCT($F$12:F27,$E$12:E27)/D27</f>
        <v>9.4831103678929765</v>
      </c>
      <c r="D27" s="1">
        <f>SUM($E$12:E27)</f>
        <v>59800</v>
      </c>
      <c r="E27" s="1">
        <f>RTD("rit2.rtd",,$G$9,"BSZ",$B27)</f>
        <v>0</v>
      </c>
      <c r="F27" s="1">
        <f>RTD("rit2.rtd",,$G$9,"BID",$B27)</f>
        <v>0</v>
      </c>
      <c r="G27" s="1">
        <f>RTD("rit2.rtd",,$G$9,"ASK",$B27)</f>
        <v>9.98</v>
      </c>
      <c r="H27" s="1">
        <f>RTD("rit2.rtd",,$G$9,"ASZ",$B27)</f>
        <v>5200</v>
      </c>
      <c r="I27" s="1">
        <f>SUM($H$12:H27)</f>
        <v>73600</v>
      </c>
      <c r="J27" s="4">
        <f>SUMPRODUCT($G$12:G27,$H$12:H27)/I27</f>
        <v>9.9271467391304355</v>
      </c>
    </row>
    <row r="28" spans="2:10" x14ac:dyDescent="0.55000000000000004">
      <c r="B28" s="1">
        <v>17</v>
      </c>
      <c r="C28" s="4">
        <f>SUMPRODUCT($F$12:F28,$E$12:E28)/D28</f>
        <v>9.4831103678929765</v>
      </c>
      <c r="D28" s="1">
        <f>SUM($E$12:E28)</f>
        <v>59800</v>
      </c>
      <c r="E28" s="1">
        <f>RTD("rit2.rtd",,$G$9,"BSZ",$B28)</f>
        <v>0</v>
      </c>
      <c r="F28" s="1">
        <f>RTD("rit2.rtd",,$G$9,"BID",$B28)</f>
        <v>0</v>
      </c>
      <c r="G28" s="1">
        <f>RTD("rit2.rtd",,$G$9,"ASK",$B28)</f>
        <v>9.98</v>
      </c>
      <c r="H28" s="1">
        <f>RTD("rit2.rtd",,$G$9,"ASZ",$B28)</f>
        <v>5800</v>
      </c>
      <c r="I28" s="1">
        <f>SUM($H$12:H28)</f>
        <v>79400</v>
      </c>
      <c r="J28" s="4">
        <f>SUMPRODUCT($G$12:G28,$H$12:H28)/I28</f>
        <v>9.9310075566750626</v>
      </c>
    </row>
    <row r="29" spans="2:10" x14ac:dyDescent="0.55000000000000004">
      <c r="B29" s="1">
        <v>18</v>
      </c>
      <c r="C29" s="4">
        <f>SUMPRODUCT($F$12:F29,$E$12:E29)/D29</f>
        <v>9.4831103678929765</v>
      </c>
      <c r="D29" s="1">
        <f>SUM($E$12:E29)</f>
        <v>59800</v>
      </c>
      <c r="E29" s="1">
        <f>RTD("rit2.rtd",,$G$9,"BSZ",$B29)</f>
        <v>0</v>
      </c>
      <c r="F29" s="1">
        <f>RTD("rit2.rtd",,$G$9,"BID",$B29)</f>
        <v>0</v>
      </c>
      <c r="G29" s="1">
        <f>RTD("rit2.rtd",,$G$9,"ASK",$B29)</f>
        <v>9.98</v>
      </c>
      <c r="H29" s="1">
        <f>RTD("rit2.rtd",,$G$9,"ASZ",$B29)</f>
        <v>4700</v>
      </c>
      <c r="I29" s="1">
        <f>SUM($H$12:H29)</f>
        <v>84100</v>
      </c>
      <c r="J29" s="4">
        <f>SUMPRODUCT($G$12:G29,$H$12:H29)/I29</f>
        <v>9.9337455410225921</v>
      </c>
    </row>
    <row r="30" spans="2:10" x14ac:dyDescent="0.55000000000000004">
      <c r="B30" s="1">
        <v>19</v>
      </c>
      <c r="C30" s="4">
        <f>SUMPRODUCT($F$12:F30,$E$12:E30)/D30</f>
        <v>9.4831103678929765</v>
      </c>
      <c r="D30" s="1">
        <f>SUM($E$12:E30)</f>
        <v>59800</v>
      </c>
      <c r="E30" s="1">
        <f>RTD("rit2.rtd",,$G$9,"BSZ",$B30)</f>
        <v>0</v>
      </c>
      <c r="F30" s="1">
        <f>RTD("rit2.rtd",,$G$9,"BID",$B30)</f>
        <v>0</v>
      </c>
      <c r="G30" s="1">
        <f>RTD("rit2.rtd",,$G$9,"ASK",$B30)</f>
        <v>9.98</v>
      </c>
      <c r="H30" s="1">
        <f>RTD("rit2.rtd",,$G$9,"ASZ",$B30)</f>
        <v>4800</v>
      </c>
      <c r="I30" s="1">
        <f>SUM($H$12:H30)</f>
        <v>88900</v>
      </c>
      <c r="J30" s="4">
        <f>SUMPRODUCT($G$12:G30,$H$12:H30)/I30</f>
        <v>9.9362429696287968</v>
      </c>
    </row>
    <row r="31" spans="2:10" x14ac:dyDescent="0.55000000000000004">
      <c r="B31" s="1">
        <v>20</v>
      </c>
      <c r="C31" s="4">
        <f>SUMPRODUCT($F$12:F31,$E$12:E31)/D31</f>
        <v>9.4831103678929765</v>
      </c>
      <c r="D31" s="1">
        <f>SUM($E$12:E31)</f>
        <v>59800</v>
      </c>
      <c r="E31" s="1">
        <f>RTD("rit2.rtd",,$G$9,"BSZ",$B31)</f>
        <v>0</v>
      </c>
      <c r="F31" s="1">
        <f>RTD("rit2.rtd",,$G$9,"BID",$B31)</f>
        <v>0</v>
      </c>
      <c r="G31" s="1">
        <f>RTD("rit2.rtd",,$G$9,"ASK",$B31)</f>
        <v>9.99</v>
      </c>
      <c r="H31" s="1">
        <f>RTD("rit2.rtd",,$G$9,"ASZ",$B31)</f>
        <v>4500</v>
      </c>
      <c r="I31" s="1">
        <f>SUM($H$12:H31)</f>
        <v>93400</v>
      </c>
      <c r="J31" s="4">
        <f>SUMPRODUCT($G$12:G31,$H$12:H31)/I31</f>
        <v>9.9388329764453953</v>
      </c>
    </row>
    <row r="34" spans="2:10" x14ac:dyDescent="0.55000000000000004">
      <c r="E34" s="1" t="s">
        <v>11</v>
      </c>
      <c r="G34" s="3" t="s">
        <v>10</v>
      </c>
    </row>
    <row r="36" spans="2:10" x14ac:dyDescent="0.55000000000000004">
      <c r="C36" s="3" t="s">
        <v>19</v>
      </c>
      <c r="D36" s="3" t="s">
        <v>18</v>
      </c>
      <c r="E36" s="3" t="s">
        <v>14</v>
      </c>
      <c r="F36" s="3" t="s">
        <v>12</v>
      </c>
      <c r="G36" s="3" t="s">
        <v>13</v>
      </c>
      <c r="H36" s="3" t="s">
        <v>15</v>
      </c>
      <c r="I36" s="3" t="s">
        <v>16</v>
      </c>
      <c r="J36" s="3" t="s">
        <v>17</v>
      </c>
    </row>
    <row r="37" spans="2:10" x14ac:dyDescent="0.55000000000000004">
      <c r="B37" s="1">
        <v>1</v>
      </c>
      <c r="C37" s="4">
        <f>SUMPRODUCT($F$37:F37,$E$37:E37)/D37</f>
        <v>26.3</v>
      </c>
      <c r="D37" s="1">
        <f>SUM($E$37:E37)</f>
        <v>1200</v>
      </c>
      <c r="E37" s="5">
        <f>RTD("rit2.rtd",,$G$34,"BSZ",$B37)</f>
        <v>1200</v>
      </c>
      <c r="F37" s="5">
        <f>RTD("rit2.rtd",,$G$34,"BID",$B37)</f>
        <v>26.3</v>
      </c>
      <c r="G37" s="5">
        <f>RTD("rit2.rtd",,$G$34,"ASK",$B37)</f>
        <v>26.32</v>
      </c>
      <c r="H37" s="5">
        <f>RTD("rit2.rtd",,$G$34,"ASZ",$B37)</f>
        <v>4200</v>
      </c>
      <c r="I37" s="1">
        <f>SUM($H$37:H37)</f>
        <v>4200</v>
      </c>
      <c r="J37" s="4">
        <f>SUMPRODUCT($G$37:G37,$H$37:H37)/I37</f>
        <v>26.32</v>
      </c>
    </row>
    <row r="38" spans="2:10" x14ac:dyDescent="0.55000000000000004">
      <c r="B38" s="1">
        <v>2</v>
      </c>
      <c r="C38" s="4">
        <f>SUMPRODUCT($F$37:F38,$E$37:E38)/D38</f>
        <v>26.283809523809524</v>
      </c>
      <c r="D38" s="1">
        <f>SUM($E$37:E38)</f>
        <v>6300</v>
      </c>
      <c r="E38" s="1">
        <f>RTD("rit2.rtd",,$G$34,"BSZ",$B38)</f>
        <v>5100</v>
      </c>
      <c r="F38" s="1">
        <f>RTD("rit2.rtd",,$G$34,"BID",$B38)</f>
        <v>26.28</v>
      </c>
      <c r="G38" s="1">
        <f>RTD("rit2.rtd",,$G$34,"ASK",$B38)</f>
        <v>26.33</v>
      </c>
      <c r="H38" s="1">
        <f>RTD("rit2.rtd",,$G$34,"ASZ",$B38)</f>
        <v>3800</v>
      </c>
      <c r="I38" s="1">
        <f>SUM($H$37:H38)</f>
        <v>8000</v>
      </c>
      <c r="J38" s="4">
        <f>SUMPRODUCT($G$37:G38,$H$37:H38)/I38</f>
        <v>26.324750000000002</v>
      </c>
    </row>
    <row r="39" spans="2:10" x14ac:dyDescent="0.55000000000000004">
      <c r="B39" s="1">
        <v>3</v>
      </c>
      <c r="C39" s="4">
        <f>SUMPRODUCT($F$37:F39,$E$37:E39)/D39</f>
        <v>26.282162162162162</v>
      </c>
      <c r="D39" s="1">
        <f>SUM($E$37:E39)</f>
        <v>11100</v>
      </c>
      <c r="E39" s="1">
        <f>RTD("rit2.rtd",,$G$34,"BSZ",$B39)</f>
        <v>4800</v>
      </c>
      <c r="F39" s="1">
        <f>RTD("rit2.rtd",,$G$34,"BID",$B39)</f>
        <v>26.28</v>
      </c>
      <c r="G39" s="1">
        <f>RTD("rit2.rtd",,$G$34,"ASK",$B39)</f>
        <v>26.35</v>
      </c>
      <c r="H39" s="1">
        <f>RTD("rit2.rtd",,$G$34,"ASZ",$B39)</f>
        <v>4900</v>
      </c>
      <c r="I39" s="1">
        <f>SUM($H$37:H39)</f>
        <v>12900</v>
      </c>
      <c r="J39" s="4">
        <f>SUMPRODUCT($G$37:G39,$H$37:H39)/I39</f>
        <v>26.334341085271319</v>
      </c>
    </row>
    <row r="40" spans="2:10" x14ac:dyDescent="0.55000000000000004">
      <c r="B40" s="1">
        <v>4</v>
      </c>
      <c r="C40" s="4">
        <f>SUMPRODUCT($F$37:F40,$E$37:E40)/D40</f>
        <v>26.274642857142858</v>
      </c>
      <c r="D40" s="1">
        <f>SUM($E$37:E40)</f>
        <v>16800</v>
      </c>
      <c r="E40" s="1">
        <f>RTD("rit2.rtd",,$G$34,"BSZ",$B40)</f>
        <v>5700</v>
      </c>
      <c r="F40" s="1">
        <f>RTD("rit2.rtd",,$G$34,"BID",$B40)</f>
        <v>26.26</v>
      </c>
      <c r="G40" s="1">
        <f>RTD("rit2.rtd",,$G$34,"ASK",$B40)</f>
        <v>26.37</v>
      </c>
      <c r="H40" s="1">
        <f>RTD("rit2.rtd",,$G$34,"ASZ",$B40)</f>
        <v>4300</v>
      </c>
      <c r="I40" s="1">
        <f>SUM($H$37:H40)</f>
        <v>17200</v>
      </c>
      <c r="J40" s="4">
        <f>SUMPRODUCT($G$37:G40,$H$37:H40)/I40</f>
        <v>26.343255813953487</v>
      </c>
    </row>
    <row r="41" spans="2:10" x14ac:dyDescent="0.55000000000000004">
      <c r="B41" s="1">
        <v>5</v>
      </c>
      <c r="C41" s="4">
        <f>SUMPRODUCT($F$37:F41,$E$37:E41)/D41</f>
        <v>26.264562211981566</v>
      </c>
      <c r="D41" s="1">
        <f>SUM($E$37:E41)</f>
        <v>21700</v>
      </c>
      <c r="E41" s="1">
        <f>RTD("rit2.rtd",,$G$34,"BSZ",$B41)</f>
        <v>4900</v>
      </c>
      <c r="F41" s="1">
        <f>RTD("rit2.rtd",,$G$34,"BID",$B41)</f>
        <v>26.23</v>
      </c>
      <c r="G41" s="1">
        <f>RTD("rit2.rtd",,$G$34,"ASK",$B41)</f>
        <v>26.38</v>
      </c>
      <c r="H41" s="1">
        <f>RTD("rit2.rtd",,$G$34,"ASZ",$B41)</f>
        <v>3200</v>
      </c>
      <c r="I41" s="1">
        <f>SUM($H$37:H41)</f>
        <v>20400</v>
      </c>
      <c r="J41" s="4">
        <f>SUMPRODUCT($G$37:G41,$H$37:H41)/I41</f>
        <v>26.349019607843136</v>
      </c>
    </row>
    <row r="42" spans="2:10" x14ac:dyDescent="0.55000000000000004">
      <c r="B42" s="1">
        <v>6</v>
      </c>
      <c r="C42" s="4">
        <f>SUMPRODUCT($F$37:F42,$E$37:E42)/D42</f>
        <v>26.243113553113552</v>
      </c>
      <c r="D42" s="1">
        <f>SUM($E$37:E42)</f>
        <v>27300</v>
      </c>
      <c r="E42" s="1">
        <f>RTD("rit2.rtd",,$G$34,"BSZ",$B42)</f>
        <v>5600</v>
      </c>
      <c r="F42" s="1">
        <f>RTD("rit2.rtd",,$G$34,"BID",$B42)</f>
        <v>26.16</v>
      </c>
      <c r="G42" s="1">
        <f>RTD("rit2.rtd",,$G$34,"ASK",$B42)</f>
        <v>26.38</v>
      </c>
      <c r="H42" s="1">
        <f>RTD("rit2.rtd",,$G$34,"ASZ",$B42)</f>
        <v>3900</v>
      </c>
      <c r="I42" s="1">
        <f>SUM($H$37:H42)</f>
        <v>24300</v>
      </c>
      <c r="J42" s="4">
        <f>SUMPRODUCT($G$37:G42,$H$37:H42)/I42</f>
        <v>26.353991769547324</v>
      </c>
    </row>
    <row r="43" spans="2:10" x14ac:dyDescent="0.55000000000000004">
      <c r="B43" s="1">
        <v>7</v>
      </c>
      <c r="C43" s="4">
        <f>SUMPRODUCT($F$37:F43,$E$37:E43)/D43</f>
        <v>26.235748299319727</v>
      </c>
      <c r="D43" s="1">
        <f>SUM($E$37:E43)</f>
        <v>29400</v>
      </c>
      <c r="E43" s="1">
        <f>RTD("rit2.rtd",,$G$34,"BSZ",$B43)</f>
        <v>2100</v>
      </c>
      <c r="F43" s="1">
        <f>RTD("rit2.rtd",,$G$34,"BID",$B43)</f>
        <v>26.14</v>
      </c>
      <c r="G43" s="1">
        <f>RTD("rit2.rtd",,$G$34,"ASK",$B43)</f>
        <v>26.38</v>
      </c>
      <c r="H43" s="1">
        <f>RTD("rit2.rtd",,$G$34,"ASZ",$B43)</f>
        <v>3900</v>
      </c>
      <c r="I43" s="1">
        <f>SUM($H$37:H43)</f>
        <v>28200</v>
      </c>
      <c r="J43" s="4">
        <f>SUMPRODUCT($G$37:G43,$H$37:H43)/I43</f>
        <v>26.357588652482271</v>
      </c>
    </row>
    <row r="44" spans="2:10" x14ac:dyDescent="0.55000000000000004">
      <c r="B44" s="1">
        <v>8</v>
      </c>
      <c r="C44" s="4">
        <f>SUMPRODUCT($F$37:F44,$E$37:E44)/D44</f>
        <v>26.215875370919882</v>
      </c>
      <c r="D44" s="1">
        <f>SUM($E$37:E44)</f>
        <v>33700</v>
      </c>
      <c r="E44" s="1">
        <f>RTD("rit2.rtd",,$G$34,"BSZ",$B44)</f>
        <v>4300</v>
      </c>
      <c r="F44" s="1">
        <f>RTD("rit2.rtd",,$G$34,"BID",$B44)</f>
        <v>26.08</v>
      </c>
      <c r="G44" s="1">
        <f>RTD("rit2.rtd",,$G$34,"ASK",$B44)</f>
        <v>26.38</v>
      </c>
      <c r="H44" s="1">
        <f>RTD("rit2.rtd",,$G$34,"ASZ",$B44)</f>
        <v>4300</v>
      </c>
      <c r="I44" s="1">
        <f>SUM($H$37:H44)</f>
        <v>32500</v>
      </c>
      <c r="J44" s="4">
        <f>SUMPRODUCT($G$37:G44,$H$37:H44)/I44</f>
        <v>26.360553846153845</v>
      </c>
    </row>
    <row r="45" spans="2:10" x14ac:dyDescent="0.55000000000000004">
      <c r="B45" s="1">
        <v>9</v>
      </c>
      <c r="C45" s="4">
        <f>SUMPRODUCT($F$37:F45,$E$37:E45)/D45</f>
        <v>26.198020833333334</v>
      </c>
      <c r="D45" s="1">
        <f>SUM($E$37:E45)</f>
        <v>38400</v>
      </c>
      <c r="E45" s="1">
        <f>RTD("rit2.rtd",,$G$34,"BSZ",$B45)</f>
        <v>4700</v>
      </c>
      <c r="F45" s="1">
        <f>RTD("rit2.rtd",,$G$34,"BID",$B45)</f>
        <v>26.07</v>
      </c>
      <c r="G45" s="1">
        <f>RTD("rit2.rtd",,$G$34,"ASK",$B45)</f>
        <v>26.42</v>
      </c>
      <c r="H45" s="1">
        <f>RTD("rit2.rtd",,$G$34,"ASZ",$B45)</f>
        <v>200</v>
      </c>
      <c r="I45" s="1">
        <f>SUM($H$37:H45)</f>
        <v>32700</v>
      </c>
      <c r="J45" s="4">
        <f>SUMPRODUCT($G$37:G45,$H$37:H45)/I45</f>
        <v>26.360917431192661</v>
      </c>
    </row>
    <row r="46" spans="2:10" x14ac:dyDescent="0.55000000000000004">
      <c r="B46" s="1">
        <v>10</v>
      </c>
      <c r="C46" s="4">
        <f>SUMPRODUCT($F$37:F46,$E$37:E46)/D46</f>
        <v>26.18013856812933</v>
      </c>
      <c r="D46" s="1">
        <f>SUM($E$37:E46)</f>
        <v>43300</v>
      </c>
      <c r="E46" s="1">
        <f>RTD("rit2.rtd",,$G$34,"BSZ",$B46)</f>
        <v>4900</v>
      </c>
      <c r="F46" s="1">
        <f>RTD("rit2.rtd",,$G$34,"BID",$B46)</f>
        <v>26.04</v>
      </c>
      <c r="G46" s="1">
        <f>RTD("rit2.rtd",,$G$34,"ASK",$B46)</f>
        <v>26.42</v>
      </c>
      <c r="H46" s="1">
        <f>RTD("rit2.rtd",,$G$34,"ASZ",$B46)</f>
        <v>3900</v>
      </c>
      <c r="I46" s="1">
        <f>SUM($H$37:H46)</f>
        <v>36600</v>
      </c>
      <c r="J46" s="4">
        <f>SUMPRODUCT($G$37:G46,$H$37:H46)/I46</f>
        <v>26.367213114754097</v>
      </c>
    </row>
    <row r="47" spans="2:10" x14ac:dyDescent="0.55000000000000004">
      <c r="B47" s="1">
        <v>11</v>
      </c>
      <c r="C47" s="4">
        <f>SUMPRODUCT($F$37:F47,$E$37:E47)/D47</f>
        <v>26.176089887640451</v>
      </c>
      <c r="D47" s="1">
        <f>SUM($E$37:E47)</f>
        <v>44500</v>
      </c>
      <c r="E47" s="1">
        <f>RTD("rit2.rtd",,$G$34,"BSZ",$B47)</f>
        <v>1200</v>
      </c>
      <c r="F47" s="1">
        <f>RTD("rit2.rtd",,$G$34,"BID",$B47)</f>
        <v>26.03</v>
      </c>
      <c r="G47" s="1">
        <f>RTD("rit2.rtd",,$G$34,"ASK",$B47)</f>
        <v>26.43</v>
      </c>
      <c r="H47" s="1">
        <f>RTD("rit2.rtd",,$G$34,"ASZ",$B47)</f>
        <v>4300</v>
      </c>
      <c r="I47" s="1">
        <f>SUM($H$37:H47)</f>
        <v>40900</v>
      </c>
      <c r="J47" s="4">
        <f>SUMPRODUCT($G$37:G47,$H$37:H47)/I47</f>
        <v>26.373814180929095</v>
      </c>
    </row>
    <row r="48" spans="2:10" x14ac:dyDescent="0.55000000000000004">
      <c r="B48" s="1">
        <v>12</v>
      </c>
      <c r="C48" s="4">
        <f>SUMPRODUCT($F$37:F48,$E$37:E48)/D48</f>
        <v>26.161068548387096</v>
      </c>
      <c r="D48" s="1">
        <f>SUM($E$37:E48)</f>
        <v>49600</v>
      </c>
      <c r="E48" s="1">
        <f>RTD("rit2.rtd",,$G$34,"BSZ",$B48)</f>
        <v>5100</v>
      </c>
      <c r="F48" s="1">
        <f>RTD("rit2.rtd",,$G$34,"BID",$B48)</f>
        <v>26.03</v>
      </c>
      <c r="G48" s="1">
        <f>RTD("rit2.rtd",,$G$34,"ASK",$B48)</f>
        <v>26.43</v>
      </c>
      <c r="H48" s="1">
        <f>RTD("rit2.rtd",,$G$34,"ASZ",$B48)</f>
        <v>4000</v>
      </c>
      <c r="I48" s="1">
        <f>SUM($H$37:H48)</f>
        <v>44900</v>
      </c>
      <c r="J48" s="4">
        <f>SUMPRODUCT($G$37:G48,$H$37:H48)/I48</f>
        <v>26.378819599109132</v>
      </c>
    </row>
    <row r="49" spans="2:10" x14ac:dyDescent="0.55000000000000004">
      <c r="B49" s="1">
        <v>13</v>
      </c>
      <c r="C49" s="4">
        <f>SUMPRODUCT($F$37:F49,$E$37:E49)/D49</f>
        <v>26.146733576642337</v>
      </c>
      <c r="D49" s="1">
        <f>SUM($E$37:E49)</f>
        <v>54800</v>
      </c>
      <c r="E49" s="1">
        <f>RTD("rit2.rtd",,$G$34,"BSZ",$B49)</f>
        <v>5200</v>
      </c>
      <c r="F49" s="1">
        <f>RTD("rit2.rtd",,$G$34,"BID",$B49)</f>
        <v>26.01</v>
      </c>
      <c r="G49" s="1">
        <f>RTD("rit2.rtd",,$G$34,"ASK",$B49)</f>
        <v>26.48</v>
      </c>
      <c r="H49" s="1">
        <f>RTD("rit2.rtd",,$G$34,"ASZ",$B49)</f>
        <v>5300</v>
      </c>
      <c r="I49" s="1">
        <f>SUM($H$37:H49)</f>
        <v>50200</v>
      </c>
      <c r="J49" s="4">
        <f>SUMPRODUCT($G$37:G49,$H$37:H49)/I49</f>
        <v>26.389501992031871</v>
      </c>
    </row>
    <row r="50" spans="2:10" x14ac:dyDescent="0.55000000000000004">
      <c r="B50" s="1">
        <v>14</v>
      </c>
      <c r="C50" s="4">
        <f>SUMPRODUCT($F$37:F50,$E$37:E50)/D50</f>
        <v>26.134240400667778</v>
      </c>
      <c r="D50" s="1">
        <f>SUM($E$37:E50)</f>
        <v>59900</v>
      </c>
      <c r="E50" s="1">
        <f>RTD("rit2.rtd",,$G$34,"BSZ",$B50)</f>
        <v>5100</v>
      </c>
      <c r="F50" s="1">
        <f>RTD("rit2.rtd",,$G$34,"BID",$B50)</f>
        <v>26</v>
      </c>
      <c r="G50" s="1">
        <f>RTD("rit2.rtd",,$G$34,"ASK",$B50)</f>
        <v>26.49</v>
      </c>
      <c r="H50" s="1">
        <f>RTD("rit2.rtd",,$G$34,"ASZ",$B50)</f>
        <v>4300</v>
      </c>
      <c r="I50" s="1">
        <f>SUM($H$37:H50)</f>
        <v>54500</v>
      </c>
      <c r="J50" s="4">
        <f>SUMPRODUCT($G$37:G50,$H$37:H50)/I50</f>
        <v>26.397431192660552</v>
      </c>
    </row>
    <row r="51" spans="2:10" x14ac:dyDescent="0.55000000000000004">
      <c r="B51" s="1">
        <v>15</v>
      </c>
      <c r="C51" s="4">
        <f>SUMPRODUCT($F$37:F51,$E$37:E51)/D51</f>
        <v>26.121908396946566</v>
      </c>
      <c r="D51" s="1">
        <f>SUM($E$37:E51)</f>
        <v>65500</v>
      </c>
      <c r="E51" s="1">
        <f>RTD("rit2.rtd",,$G$34,"BSZ",$B51)</f>
        <v>5600</v>
      </c>
      <c r="F51" s="1">
        <f>RTD("rit2.rtd",,$G$34,"BID",$B51)</f>
        <v>25.99</v>
      </c>
      <c r="G51" s="1">
        <f>RTD("rit2.rtd",,$G$34,"ASK",$B51)</f>
        <v>26.52</v>
      </c>
      <c r="H51" s="1">
        <f>RTD("rit2.rtd",,$G$34,"ASZ",$B51)</f>
        <v>3800</v>
      </c>
      <c r="I51" s="1">
        <f>SUM($H$37:H51)</f>
        <v>58300</v>
      </c>
      <c r="J51" s="4">
        <f>SUMPRODUCT($G$37:G51,$H$37:H51)/I51</f>
        <v>26.405420240137222</v>
      </c>
    </row>
    <row r="52" spans="2:10" x14ac:dyDescent="0.55000000000000004">
      <c r="B52" s="1">
        <v>16</v>
      </c>
      <c r="C52" s="4">
        <f>SUMPRODUCT($F$37:F52,$E$37:E52)/D52</f>
        <v>26.111285310734463</v>
      </c>
      <c r="D52" s="1">
        <f>SUM($E$37:E52)</f>
        <v>70800</v>
      </c>
      <c r="E52" s="1">
        <f>RTD("rit2.rtd",,$G$34,"BSZ",$B52)</f>
        <v>5300</v>
      </c>
      <c r="F52" s="1">
        <f>RTD("rit2.rtd",,$G$34,"BID",$B52)</f>
        <v>25.98</v>
      </c>
      <c r="G52" s="1">
        <f>RTD("rit2.rtd",,$G$34,"ASK",$B52)</f>
        <v>26.52</v>
      </c>
      <c r="H52" s="1">
        <f>RTD("rit2.rtd",,$G$34,"ASZ",$B52)</f>
        <v>4000</v>
      </c>
      <c r="I52" s="1">
        <f>SUM($H$37:H52)</f>
        <v>62300</v>
      </c>
      <c r="J52" s="4">
        <f>SUMPRODUCT($G$37:G52,$H$37:H52)/I52</f>
        <v>26.412776886035314</v>
      </c>
    </row>
    <row r="53" spans="2:10" x14ac:dyDescent="0.55000000000000004">
      <c r="B53" s="1">
        <v>17</v>
      </c>
      <c r="C53" s="4">
        <f>SUMPRODUCT($F$37:F53,$E$37:E53)/D53</f>
        <v>26.102787318361955</v>
      </c>
      <c r="D53" s="1">
        <f>SUM($E$37:E53)</f>
        <v>75700</v>
      </c>
      <c r="E53" s="1">
        <f>RTD("rit2.rtd",,$G$34,"BSZ",$B53)</f>
        <v>4900</v>
      </c>
      <c r="F53" s="1">
        <f>RTD("rit2.rtd",,$G$34,"BID",$B53)</f>
        <v>25.98</v>
      </c>
      <c r="G53" s="1">
        <f>RTD("rit2.rtd",,$G$34,"ASK",$B53)</f>
        <v>26.55</v>
      </c>
      <c r="H53" s="1">
        <f>RTD("rit2.rtd",,$G$34,"ASZ",$B53)</f>
        <v>5500</v>
      </c>
      <c r="I53" s="1">
        <f>SUM($H$37:H53)</f>
        <v>67800</v>
      </c>
      <c r="J53" s="4">
        <f>SUMPRODUCT($G$37:G53,$H$37:H53)/I53</f>
        <v>26.423908554572272</v>
      </c>
    </row>
    <row r="54" spans="2:10" x14ac:dyDescent="0.55000000000000004">
      <c r="B54" s="1">
        <v>18</v>
      </c>
      <c r="C54" s="4">
        <f>SUMPRODUCT($F$37:F54,$E$37:E54)/D54</f>
        <v>26.094607721046078</v>
      </c>
      <c r="D54" s="1">
        <f>SUM($E$37:E54)</f>
        <v>80300</v>
      </c>
      <c r="E54" s="1">
        <f>RTD("rit2.rtd",,$G$34,"BSZ",$B54)</f>
        <v>4600</v>
      </c>
      <c r="F54" s="1">
        <f>RTD("rit2.rtd",,$G$34,"BID",$B54)</f>
        <v>25.96</v>
      </c>
      <c r="G54" s="1">
        <f>RTD("rit2.rtd",,$G$34,"ASK",$B54)</f>
        <v>26.56</v>
      </c>
      <c r="H54" s="1">
        <f>RTD("rit2.rtd",,$G$34,"ASZ",$B54)</f>
        <v>4300</v>
      </c>
      <c r="I54" s="1">
        <f>SUM($H$37:H54)</f>
        <v>72100</v>
      </c>
      <c r="J54" s="4">
        <f>SUMPRODUCT($G$37:G54,$H$37:H54)/I54</f>
        <v>26.432024965325937</v>
      </c>
    </row>
    <row r="55" spans="2:10" x14ac:dyDescent="0.55000000000000004">
      <c r="B55" s="1">
        <v>19</v>
      </c>
      <c r="C55" s="4">
        <f>SUMPRODUCT($F$37:F55,$E$37:E55)/D55</f>
        <v>26.087582938388625</v>
      </c>
      <c r="D55" s="1">
        <f>SUM($E$37:E55)</f>
        <v>84400</v>
      </c>
      <c r="E55" s="1">
        <f>RTD("rit2.rtd",,$G$34,"BSZ",$B55)</f>
        <v>4100</v>
      </c>
      <c r="F55" s="1">
        <f>RTD("rit2.rtd",,$G$34,"BID",$B55)</f>
        <v>25.95</v>
      </c>
      <c r="G55" s="1">
        <f>RTD("rit2.rtd",,$G$34,"ASK",$B55)</f>
        <v>26.56</v>
      </c>
      <c r="H55" s="1">
        <f>RTD("rit2.rtd",,$G$34,"ASZ",$B55)</f>
        <v>5500</v>
      </c>
      <c r="I55" s="1">
        <f>SUM($H$37:H55)</f>
        <v>77600</v>
      </c>
      <c r="J55" s="4">
        <f>SUMPRODUCT($G$37:G55,$H$37:H55)/I55</f>
        <v>26.441095360824743</v>
      </c>
    </row>
    <row r="56" spans="2:10" x14ac:dyDescent="0.55000000000000004">
      <c r="B56" s="1">
        <v>20</v>
      </c>
      <c r="C56" s="4">
        <f>SUMPRODUCT($F$37:F56,$E$37:E56)/D56</f>
        <v>26.080270270270269</v>
      </c>
      <c r="D56" s="1">
        <f>SUM($E$37:E56)</f>
        <v>88800</v>
      </c>
      <c r="E56" s="1">
        <f>RTD("rit2.rtd",,$G$34,"BSZ",$B56)</f>
        <v>4400</v>
      </c>
      <c r="F56" s="1">
        <f>RTD("rit2.rtd",,$G$34,"BID",$B56)</f>
        <v>25.94</v>
      </c>
      <c r="G56" s="1">
        <f>RTD("rit2.rtd",,$G$34,"ASK",$B56)</f>
        <v>26.64</v>
      </c>
      <c r="H56" s="1">
        <f>RTD("rit2.rtd",,$G$34,"ASZ",$B56)</f>
        <v>4100</v>
      </c>
      <c r="I56" s="1">
        <f>SUM($H$37:H56)</f>
        <v>81700</v>
      </c>
      <c r="J56" s="4">
        <f>SUMPRODUCT($G$37:G56,$H$37:H56)/I56</f>
        <v>26.45107711138311</v>
      </c>
    </row>
  </sheetData>
  <pageMargins left="0.7" right="0.7" top="0.75" bottom="0.75" header="0.3" footer="0.3"/>
  <pageSetup orientation="portrait" r:id="rId1"/>
  <ignoredErrors>
    <ignoredError sqref="F6 F5 I5 I6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380B8B337FCC4BB69A0CA0F2CF6C58" ma:contentTypeVersion="12" ma:contentTypeDescription="Create a new document." ma:contentTypeScope="" ma:versionID="20d49404249c649523cc0bc27af4ca88">
  <xsd:schema xmlns:xsd="http://www.w3.org/2001/XMLSchema" xmlns:xs="http://www.w3.org/2001/XMLSchema" xmlns:p="http://schemas.microsoft.com/office/2006/metadata/properties" xmlns:ns2="328a0837-456d-483e-87f2-2d63866936b4" xmlns:ns3="48044145-bfd1-4649-85cb-c0de0d49c5f7" targetNamespace="http://schemas.microsoft.com/office/2006/metadata/properties" ma:root="true" ma:fieldsID="cc3a27bd38f0455fc0e96b1e09095698" ns2:_="" ns3:_="">
    <xsd:import namespace="328a0837-456d-483e-87f2-2d63866936b4"/>
    <xsd:import namespace="48044145-bfd1-4649-85cb-c0de0d49c5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a0837-456d-483e-87f2-2d6386693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044145-bfd1-4649-85cb-c0de0d49c5f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0E5F1F-06B6-4D59-8CED-9434B2C43E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a0837-456d-483e-87f2-2d63866936b4"/>
    <ds:schemaRef ds:uri="48044145-bfd1-4649-85cb-c0de0d49c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E4D30C-51E1-494E-B8B3-4F3CF277CC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50D9FC-D63B-4DD3-AA30-EE113C591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Amadasi</dc:creator>
  <cp:lastModifiedBy>frederic lasnier</cp:lastModifiedBy>
  <dcterms:created xsi:type="dcterms:W3CDTF">2012-10-16T19:54:58Z</dcterms:created>
  <dcterms:modified xsi:type="dcterms:W3CDTF">2022-02-02T01:39:31Z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0x0101003D380B8B337FCC4BB69A0CA0F2CF6C58</vt:lpwstr>
  </property>
</Properties>
</file>