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<sst xmlns="http://schemas.openxmlformats.org/spreadsheetml/2006/main" count="100" uniqueCount="67">
  <si>
    <t xml:space="preserve">TIMER0 [8-bit timer/counter]</t>
  </si>
  <si>
    <t xml:space="preserve">TIMER1 [16-bit timer/counter]</t>
  </si>
  <si>
    <t xml:space="preserve">TIMER2 [8-bit timer/counter]</t>
  </si>
  <si>
    <t xml:space="preserve">PRESCALER</t>
  </si>
  <si>
    <t xml:space="preserve">Saída do PRESCALER</t>
  </si>
  <si>
    <t xml:space="preserve">Período de cada estouro</t>
  </si>
  <si>
    <t xml:space="preserve">Número de estouros</t>
  </si>
  <si>
    <t xml:space="preserve">Erro %</t>
  </si>
  <si>
    <t xml:space="preserve">POSTSCALER</t>
  </si>
  <si>
    <t xml:space="preserve">Saída do POSTSCALER</t>
  </si>
  <si>
    <t xml:space="preserve">PS2:PS0</t>
  </si>
  <si>
    <t xml:space="preserve">Fator</t>
  </si>
  <si>
    <t xml:space="preserve">...PS1:...PS0</t>
  </si>
  <si>
    <t xml:space="preserve">...PS3:...PS0</t>
  </si>
  <si>
    <t xml:space="preserve">000</t>
  </si>
  <si>
    <t xml:space="preserve">1:2</t>
  </si>
  <si>
    <t xml:space="preserve">00</t>
  </si>
  <si>
    <t xml:space="preserve">1:1</t>
  </si>
  <si>
    <t xml:space="preserve">0000</t>
  </si>
  <si>
    <t xml:space="preserve">001</t>
  </si>
  <si>
    <t xml:space="preserve">1:4</t>
  </si>
  <si>
    <t xml:space="preserve">01</t>
  </si>
  <si>
    <t xml:space="preserve">0001</t>
  </si>
  <si>
    <t xml:space="preserve">010</t>
  </si>
  <si>
    <t xml:space="preserve">1:8</t>
  </si>
  <si>
    <t xml:space="preserve">10</t>
  </si>
  <si>
    <t xml:space="preserve">0010</t>
  </si>
  <si>
    <t xml:space="preserve">1:3</t>
  </si>
  <si>
    <t xml:space="preserve">011</t>
  </si>
  <si>
    <t xml:space="preserve">1:16</t>
  </si>
  <si>
    <t xml:space="preserve">11</t>
  </si>
  <si>
    <t xml:space="preserve">0011</t>
  </si>
  <si>
    <t xml:space="preserve">100</t>
  </si>
  <si>
    <t xml:space="preserve">1:32</t>
  </si>
  <si>
    <t xml:space="preserve">0100</t>
  </si>
  <si>
    <t xml:space="preserve">1:5</t>
  </si>
  <si>
    <t xml:space="preserve">101</t>
  </si>
  <si>
    <t xml:space="preserve">1:64</t>
  </si>
  <si>
    <t xml:space="preserve">Frequência de CLOCK do microcontrolador</t>
  </si>
  <si>
    <t xml:space="preserve">Período do intervalo</t>
  </si>
  <si>
    <t xml:space="preserve">Frequência em Hertz (Hz)</t>
  </si>
  <si>
    <t xml:space="preserve">0101</t>
  </si>
  <si>
    <t xml:space="preserve">1:6</t>
  </si>
  <si>
    <t xml:space="preserve">110</t>
  </si>
  <si>
    <t xml:space="preserve">1:128</t>
  </si>
  <si>
    <t xml:space="preserve">0110</t>
  </si>
  <si>
    <t xml:space="preserve">1:7</t>
  </si>
  <si>
    <t xml:space="preserve">111</t>
  </si>
  <si>
    <t xml:space="preserve">1:256</t>
  </si>
  <si>
    <t xml:space="preserve">Período em Segundos (s)</t>
  </si>
  <si>
    <t xml:space="preserve">0111</t>
  </si>
  <si>
    <t xml:space="preserve">1000</t>
  </si>
  <si>
    <t xml:space="preserve">1:9</t>
  </si>
  <si>
    <t xml:space="preserve">1001</t>
  </si>
  <si>
    <t xml:space="preserve">1:10</t>
  </si>
  <si>
    <t xml:space="preserve">1010</t>
  </si>
  <si>
    <t xml:space="preserve">1:11</t>
  </si>
  <si>
    <t xml:space="preserve">1011</t>
  </si>
  <si>
    <t xml:space="preserve">1:12</t>
  </si>
  <si>
    <t xml:space="preserve">1100</t>
  </si>
  <si>
    <t xml:space="preserve">1:13</t>
  </si>
  <si>
    <t xml:space="preserve">1101</t>
  </si>
  <si>
    <t xml:space="preserve">1:14</t>
  </si>
  <si>
    <t xml:space="preserve">1110</t>
  </si>
  <si>
    <t xml:space="preserve">1:15</t>
  </si>
  <si>
    <t xml:space="preserve">1111</t>
  </si>
  <si>
    <t xml:space="preserve">Pré-escala
Selecionada
1:X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</si>
</sst>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0000"/>
    <numFmt numFmtId="167" formatCode="0.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entury Gothic"/>
      <family val="2"/>
      <charset val="1"/>
    </font>
    <font>
      <sz val="8"/>
      <color rgb="FF000000"/>
      <name val="Century Gothic"/>
      <family val="2"/>
      <charset val="1"/>
    </font>
    <font>
      <sz val="10"/>
      <name val="Century Gothic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E5"/>
      </patternFill>
    </fill>
    <fill>
      <patternFill patternType="solid">
        <fgColor rgb="FFE5FFFF"/>
        <bgColor rgb="FFE5FFE5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FFE5E5"/>
        </patternFill>
      </fill>
    </dxf>
    <dxf>
      <fill>
        <patternFill>
          <bgColor rgb="FFE5FFE5"/>
        </patternFill>
      </fill>
    </dxf>
    <dxf>
      <fill>
        <patternFill>
          <bgColor rgb="FFFFFFE5"/>
        </patternFill>
      </fill>
    </dxf>
    <dxf>
      <fill>
        <patternFill>
          <bgColor rgb="FFE5FFE5"/>
        </patternFill>
      </fill>
    </dxf>
    <dxf>
      <fill>
        <patternFill>
          <bgColor rgb="FFE5FFE5"/>
        </patternFill>
      </fill>
    </dxf>
    <dxf>
      <fill>
        <patternFill>
          <bgColor rgb="FFE5FFE5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E5"/>
      <rgbColor rgb="FFE5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5FFE5"/>
      <rgbColor rgb="FFFFFF99"/>
      <rgbColor rgb="FF99CCFF"/>
      <rgbColor rgb="FFFF99CC"/>
      <rgbColor rgb="FFCC99FF"/>
      <rgbColor rgb="FFFFE5E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O32"/>
  <sheetViews>
    <sheetView showFormulas="false" showGridLines="true" showRowColHeaders="true" showZeros="true" rightToLeft="false" tabSelected="true" showOutlineSymbols="true" defaultGridColor="true" view="normal" topLeftCell="A4" colorId="64" zoomScale="110" zoomScaleNormal="110" zoomScalePageLayoutView="100" workbookViewId="0">
      <selection pane="topLeft" activeCell="B13" activeCellId="0" sqref="B13:M13"/>
    </sheetView>
  </sheetViews>
  <sheetFormatPr defaultRowHeight="15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9.14"/>
    <col collapsed="false" customWidth="true" hidden="false" outlineLevel="0" max="7" min="4" style="0" width="8.67"/>
    <col collapsed="false" customWidth="true" hidden="false" outlineLevel="0" max="9" min="8" style="0" width="9.14"/>
    <col collapsed="false" customWidth="true" hidden="false" outlineLevel="0" max="26" min="10" style="0" width="8.67"/>
    <col collapsed="false" customWidth="true" hidden="false" outlineLevel="0" max="27" min="27" style="0" width="9.14"/>
    <col collapsed="false" customWidth="true" hidden="false" outlineLevel="0" max="1025" min="28" style="0" width="8.67"/>
  </cols>
  <sheetData>
    <row r="2" customFormat="false" ht="15" hidden="false" customHeight="fals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 t="s">
        <v>1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D2" s="1" t="s">
        <v>2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customFormat="false" ht="1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5" customFormat="false" ht="15" hidden="false" customHeight="false" outlineLevel="0" collapsed="false">
      <c r="B5" s="2" t="s">
        <v>3</v>
      </c>
      <c r="C5" s="2"/>
      <c r="D5" s="3" t="s">
        <v>4</v>
      </c>
      <c r="E5" s="3"/>
      <c r="F5" s="3"/>
      <c r="G5" s="3" t="s">
        <v>5</v>
      </c>
      <c r="H5" s="3"/>
      <c r="I5" s="3"/>
      <c r="J5" s="3" t="s">
        <v>6</v>
      </c>
      <c r="K5" s="3"/>
      <c r="L5" s="3"/>
      <c r="M5" s="3" t="s">
        <v>7</v>
      </c>
      <c r="P5" s="1" t="s">
        <v>3</v>
      </c>
      <c r="Q5" s="1"/>
      <c r="R5" s="3" t="s">
        <v>4</v>
      </c>
      <c r="S5" s="3"/>
      <c r="T5" s="3"/>
      <c r="U5" s="3" t="s">
        <v>5</v>
      </c>
      <c r="V5" s="3"/>
      <c r="W5" s="3"/>
      <c r="X5" s="3" t="s">
        <v>6</v>
      </c>
      <c r="Y5" s="3"/>
      <c r="Z5" s="3"/>
      <c r="AA5" s="3" t="s">
        <v>7</v>
      </c>
      <c r="AD5" s="1" t="s">
        <v>8</v>
      </c>
      <c r="AE5" s="1"/>
      <c r="AF5" s="3" t="s">
        <v>9</v>
      </c>
      <c r="AG5" s="3"/>
      <c r="AH5" s="3"/>
      <c r="AI5" s="3" t="s">
        <v>5</v>
      </c>
      <c r="AJ5" s="3"/>
      <c r="AK5" s="3"/>
      <c r="AL5" s="3" t="s">
        <v>6</v>
      </c>
      <c r="AM5" s="3"/>
      <c r="AN5" s="3"/>
      <c r="AO5" s="3" t="s">
        <v>7</v>
      </c>
    </row>
    <row r="6" customFormat="false" ht="15" hidden="false" customHeight="false" outlineLevel="0" collapsed="false">
      <c r="B6" s="4" t="s">
        <v>10</v>
      </c>
      <c r="C6" s="1" t="s">
        <v>11</v>
      </c>
      <c r="D6" s="3"/>
      <c r="E6" s="3"/>
      <c r="F6" s="3"/>
      <c r="G6" s="3"/>
      <c r="H6" s="3"/>
      <c r="I6" s="3"/>
      <c r="J6" s="3"/>
      <c r="K6" s="3"/>
      <c r="L6" s="3"/>
      <c r="M6" s="3"/>
      <c r="P6" s="5" t="s">
        <v>12</v>
      </c>
      <c r="Q6" s="1" t="s">
        <v>11</v>
      </c>
      <c r="R6" s="3"/>
      <c r="S6" s="3"/>
      <c r="T6" s="3"/>
      <c r="U6" s="3"/>
      <c r="V6" s="3"/>
      <c r="W6" s="3"/>
      <c r="X6" s="3"/>
      <c r="Y6" s="3"/>
      <c r="Z6" s="3"/>
      <c r="AA6" s="3"/>
      <c r="AD6" s="5" t="s">
        <v>13</v>
      </c>
      <c r="AE6" s="1" t="s">
        <v>11</v>
      </c>
      <c r="AF6" s="3"/>
      <c r="AG6" s="3"/>
      <c r="AH6" s="3"/>
      <c r="AI6" s="3"/>
      <c r="AJ6" s="3"/>
      <c r="AK6" s="3"/>
      <c r="AL6" s="3"/>
      <c r="AM6" s="3"/>
      <c r="AN6" s="3"/>
      <c r="AO6" s="3"/>
    </row>
    <row r="7" customFormat="false" ht="15" hidden="false" customHeight="false" outlineLevel="0" collapsed="false">
      <c r="B7" s="6" t="s">
        <v>14</v>
      </c>
      <c r="C7" s="6" t="s">
        <v>15</v>
      </c>
      <c r="D7" s="7" t="n">
        <f aca="false">(4/B18)*2</f>
        <v>1E-006</v>
      </c>
      <c r="E7" s="7"/>
      <c r="F7" s="7"/>
      <c r="G7" s="8" t="n">
        <f aca="false">256*D7</f>
        <v>0.000256</v>
      </c>
      <c r="H7" s="8"/>
      <c r="I7" s="8"/>
      <c r="J7" s="7" t="n">
        <f aca="false">TRUNC(G18/G7)</f>
        <v>3906</v>
      </c>
      <c r="K7" s="7"/>
      <c r="L7" s="7"/>
      <c r="M7" s="9" t="n">
        <f aca="false">(G18-TRUNC(J7)*G7)*10^2</f>
        <v>0.0064000000000064</v>
      </c>
      <c r="P7" s="6" t="s">
        <v>16</v>
      </c>
      <c r="Q7" s="6" t="s">
        <v>17</v>
      </c>
      <c r="R7" s="7" t="n">
        <f aca="false">(4/P14)</f>
        <v>1E-006</v>
      </c>
      <c r="S7" s="7"/>
      <c r="T7" s="7"/>
      <c r="U7" s="8" t="n">
        <f aca="false">65536*R7</f>
        <v>0.065536</v>
      </c>
      <c r="V7" s="8"/>
      <c r="W7" s="8"/>
      <c r="X7" s="7" t="n">
        <f aca="false">TRUNC(U14/U7)</f>
        <v>15</v>
      </c>
      <c r="Y7" s="7"/>
      <c r="Z7" s="7"/>
      <c r="AA7" s="9" t="n">
        <f aca="false">(U14-TRUNC(X7)*U7)*10^2</f>
        <v>1.69600000000001</v>
      </c>
      <c r="AD7" s="6" t="s">
        <v>18</v>
      </c>
      <c r="AE7" s="6" t="s">
        <v>17</v>
      </c>
      <c r="AF7" s="10" t="n">
        <f aca="false">(4/AD26)*AJ32*1</f>
        <v>1.6E-005</v>
      </c>
      <c r="AG7" s="10"/>
      <c r="AH7" s="10"/>
      <c r="AI7" s="8" t="n">
        <f aca="false">256*AF7</f>
        <v>0.004096</v>
      </c>
      <c r="AJ7" s="8"/>
      <c r="AK7" s="8"/>
      <c r="AL7" s="7" t="n">
        <f aca="false">TRUNC(AI26/AI7)</f>
        <v>244</v>
      </c>
      <c r="AM7" s="7"/>
      <c r="AN7" s="7"/>
      <c r="AO7" s="9" t="n">
        <f aca="false">(AI26-TRUNC(AL7)*AI7)*10^2</f>
        <v>0.0576000000000021</v>
      </c>
    </row>
    <row r="8" customFormat="false" ht="15" hidden="false" customHeight="false" outlineLevel="0" collapsed="false">
      <c r="B8" s="6" t="s">
        <v>19</v>
      </c>
      <c r="C8" s="6" t="s">
        <v>20</v>
      </c>
      <c r="D8" s="7" t="n">
        <f aca="false">(4/B18)*4</f>
        <v>2E-006</v>
      </c>
      <c r="E8" s="7"/>
      <c r="F8" s="7"/>
      <c r="G8" s="7" t="n">
        <f aca="false">256*D8</f>
        <v>0.000512</v>
      </c>
      <c r="H8" s="7"/>
      <c r="I8" s="7"/>
      <c r="J8" s="7" t="n">
        <f aca="false">TRUNC(G18/G8)</f>
        <v>1953</v>
      </c>
      <c r="K8" s="7"/>
      <c r="L8" s="7"/>
      <c r="M8" s="9" t="n">
        <f aca="false">(G18-TRUNC(J8)*G8)*10^2</f>
        <v>0.0064000000000064</v>
      </c>
      <c r="P8" s="6" t="s">
        <v>21</v>
      </c>
      <c r="Q8" s="6" t="s">
        <v>15</v>
      </c>
      <c r="R8" s="7" t="n">
        <f aca="false">(4/P14)*2</f>
        <v>2E-006</v>
      </c>
      <c r="S8" s="7"/>
      <c r="T8" s="7"/>
      <c r="U8" s="7" t="n">
        <f aca="false">65536*R8</f>
        <v>0.131072</v>
      </c>
      <c r="V8" s="7"/>
      <c r="W8" s="7"/>
      <c r="X8" s="7" t="n">
        <f aca="false">TRUNC(U14/U8)</f>
        <v>7</v>
      </c>
      <c r="Y8" s="7"/>
      <c r="Z8" s="7"/>
      <c r="AA8" s="9" t="n">
        <f aca="false">(U14-TRUNC(X8)*U8)*10^2</f>
        <v>8.2496</v>
      </c>
      <c r="AD8" s="6" t="s">
        <v>22</v>
      </c>
      <c r="AE8" s="6" t="s">
        <v>15</v>
      </c>
      <c r="AF8" s="10" t="n">
        <f aca="false">(4/AD26)*AJ32*2</f>
        <v>3.2E-005</v>
      </c>
      <c r="AG8" s="10"/>
      <c r="AH8" s="10"/>
      <c r="AI8" s="7" t="n">
        <f aca="false">256*AF8</f>
        <v>0.008192</v>
      </c>
      <c r="AJ8" s="7"/>
      <c r="AK8" s="7"/>
      <c r="AL8" s="7" t="n">
        <f aca="false">TRUNC(AI26/AI8)</f>
        <v>122</v>
      </c>
      <c r="AM8" s="7"/>
      <c r="AN8" s="7"/>
      <c r="AO8" s="9" t="n">
        <f aca="false">(AI26-TRUNC(AL8)*AI8)*10^2</f>
        <v>0.0576000000000021</v>
      </c>
    </row>
    <row r="9" customFormat="false" ht="15" hidden="false" customHeight="false" outlineLevel="0" collapsed="false">
      <c r="B9" s="6" t="s">
        <v>23</v>
      </c>
      <c r="C9" s="6" t="s">
        <v>24</v>
      </c>
      <c r="D9" s="7" t="n">
        <f aca="false">(4/B18)*8</f>
        <v>4E-006</v>
      </c>
      <c r="E9" s="7"/>
      <c r="F9" s="7"/>
      <c r="G9" s="7" t="n">
        <f aca="false">256*D9</f>
        <v>0.001024</v>
      </c>
      <c r="H9" s="7"/>
      <c r="I9" s="7"/>
      <c r="J9" s="7" t="n">
        <f aca="false">TRUNC(G18/G9)</f>
        <v>976</v>
      </c>
      <c r="K9" s="7"/>
      <c r="L9" s="7"/>
      <c r="M9" s="9" t="n">
        <f aca="false">(G18-TRUNC(J9)*G9)*10^2</f>
        <v>0.0576000000000021</v>
      </c>
      <c r="P9" s="6" t="s">
        <v>25</v>
      </c>
      <c r="Q9" s="6" t="s">
        <v>20</v>
      </c>
      <c r="R9" s="7" t="n">
        <f aca="false">(4/P14)*4</f>
        <v>4E-006</v>
      </c>
      <c r="S9" s="7"/>
      <c r="T9" s="7"/>
      <c r="U9" s="7" t="n">
        <f aca="false">65536*R9</f>
        <v>0.262144</v>
      </c>
      <c r="V9" s="7"/>
      <c r="W9" s="7"/>
      <c r="X9" s="7" t="n">
        <f aca="false">TRUNC(U14/U9)</f>
        <v>3</v>
      </c>
      <c r="Y9" s="7"/>
      <c r="Z9" s="7"/>
      <c r="AA9" s="9" t="n">
        <f aca="false">(U14-TRUNC(X9)*U9)*10^2</f>
        <v>21.3568</v>
      </c>
      <c r="AD9" s="6" t="s">
        <v>26</v>
      </c>
      <c r="AE9" s="6" t="s">
        <v>27</v>
      </c>
      <c r="AF9" s="10" t="n">
        <f aca="false">(4/AD26)*AJ32*3</f>
        <v>4.8E-005</v>
      </c>
      <c r="AG9" s="10"/>
      <c r="AH9" s="10"/>
      <c r="AI9" s="7" t="n">
        <f aca="false">256*AF9</f>
        <v>0.012288</v>
      </c>
      <c r="AJ9" s="7"/>
      <c r="AK9" s="7"/>
      <c r="AL9" s="7" t="n">
        <f aca="false">TRUNC(AI26/AI9)</f>
        <v>81</v>
      </c>
      <c r="AM9" s="7"/>
      <c r="AN9" s="7"/>
      <c r="AO9" s="9" t="n">
        <f aca="false">(AI26-TRUNC(AL9)*AI9)*10^2</f>
        <v>0.467200000000001</v>
      </c>
    </row>
    <row r="10" customFormat="false" ht="15" hidden="false" customHeight="false" outlineLevel="0" collapsed="false">
      <c r="B10" s="6" t="s">
        <v>28</v>
      </c>
      <c r="C10" s="6" t="s">
        <v>29</v>
      </c>
      <c r="D10" s="7" t="n">
        <f aca="false">(4/B18)*16</f>
        <v>8E-006</v>
      </c>
      <c r="E10" s="7"/>
      <c r="F10" s="7"/>
      <c r="G10" s="7" t="n">
        <f aca="false">256*D10</f>
        <v>0.002048</v>
      </c>
      <c r="H10" s="7"/>
      <c r="I10" s="7"/>
      <c r="J10" s="7" t="n">
        <f aca="false">TRUNC(G18/G10)</f>
        <v>488</v>
      </c>
      <c r="K10" s="7"/>
      <c r="L10" s="7"/>
      <c r="M10" s="9" t="n">
        <f aca="false">(G18-TRUNC(J10)*G10)*10^2</f>
        <v>0.0576000000000021</v>
      </c>
      <c r="P10" s="6" t="s">
        <v>30</v>
      </c>
      <c r="Q10" s="6" t="s">
        <v>24</v>
      </c>
      <c r="R10" s="7" t="n">
        <f aca="false">(4/P14)*8</f>
        <v>8E-006</v>
      </c>
      <c r="S10" s="7"/>
      <c r="T10" s="7"/>
      <c r="U10" s="7" t="n">
        <f aca="false">65536*R10</f>
        <v>0.524288</v>
      </c>
      <c r="V10" s="7"/>
      <c r="W10" s="7"/>
      <c r="X10" s="7" t="n">
        <f aca="false">TRUNC(U14/U10)</f>
        <v>1</v>
      </c>
      <c r="Y10" s="7"/>
      <c r="Z10" s="7"/>
      <c r="AA10" s="9" t="n">
        <f aca="false">(U14-TRUNC(X10)*U10)*10^2</f>
        <v>47.5712</v>
      </c>
      <c r="AD10" s="6" t="s">
        <v>31</v>
      </c>
      <c r="AE10" s="6" t="s">
        <v>20</v>
      </c>
      <c r="AF10" s="10" t="n">
        <f aca="false">(4/AD26)*AJ32*4</f>
        <v>6.4E-005</v>
      </c>
      <c r="AG10" s="10"/>
      <c r="AH10" s="10"/>
      <c r="AI10" s="7" t="n">
        <f aca="false">256*AF10</f>
        <v>0.016384</v>
      </c>
      <c r="AJ10" s="7"/>
      <c r="AK10" s="7"/>
      <c r="AL10" s="7" t="n">
        <f aca="false">TRUNC(AI26/AI10)</f>
        <v>61</v>
      </c>
      <c r="AM10" s="7"/>
      <c r="AN10" s="7"/>
      <c r="AO10" s="9" t="n">
        <f aca="false">(AI26-TRUNC(AL10)*AI10)*10^2</f>
        <v>0.0576000000000021</v>
      </c>
    </row>
    <row r="11" customFormat="false" ht="15" hidden="false" customHeight="false" outlineLevel="0" collapsed="false">
      <c r="B11" s="6" t="s">
        <v>32</v>
      </c>
      <c r="C11" s="6" t="s">
        <v>33</v>
      </c>
      <c r="D11" s="7" t="n">
        <f aca="false">(4/B18)*32</f>
        <v>1.6E-005</v>
      </c>
      <c r="E11" s="7"/>
      <c r="F11" s="7"/>
      <c r="G11" s="7" t="n">
        <f aca="false">256*D11</f>
        <v>0.004096</v>
      </c>
      <c r="H11" s="7"/>
      <c r="I11" s="7"/>
      <c r="J11" s="7" t="n">
        <f aca="false">TRUNC(G18/G11)</f>
        <v>244</v>
      </c>
      <c r="K11" s="7"/>
      <c r="L11" s="7"/>
      <c r="M11" s="9" t="n">
        <f aca="false">(G18-TRUNC(J11)*G11)*10^2</f>
        <v>0.0576000000000021</v>
      </c>
      <c r="AD11" s="6" t="s">
        <v>34</v>
      </c>
      <c r="AE11" s="6" t="s">
        <v>35</v>
      </c>
      <c r="AF11" s="10" t="n">
        <f aca="false">(4/AD26)*AJ32*5</f>
        <v>8E-005</v>
      </c>
      <c r="AG11" s="10"/>
      <c r="AH11" s="10"/>
      <c r="AI11" s="7" t="n">
        <f aca="false">256*AF11</f>
        <v>0.02048</v>
      </c>
      <c r="AJ11" s="7"/>
      <c r="AK11" s="7"/>
      <c r="AL11" s="7" t="n">
        <f aca="false">TRUNC(AI26/AI11)</f>
        <v>48</v>
      </c>
      <c r="AM11" s="7"/>
      <c r="AN11" s="7"/>
      <c r="AO11" s="9" t="n">
        <f aca="false">(AI26-TRUNC(AL11)*AI11)*10^2</f>
        <v>1.69600000000001</v>
      </c>
    </row>
    <row r="12" customFormat="false" ht="15" hidden="false" customHeight="false" outlineLevel="0" collapsed="false">
      <c r="B12" s="6" t="s">
        <v>36</v>
      </c>
      <c r="C12" s="6" t="s">
        <v>37</v>
      </c>
      <c r="D12" s="7" t="n">
        <f aca="false">(4/B18)*64</f>
        <v>3.2E-005</v>
      </c>
      <c r="E12" s="7"/>
      <c r="F12" s="7"/>
      <c r="G12" s="7" t="n">
        <f aca="false">256*D12</f>
        <v>0.008192</v>
      </c>
      <c r="H12" s="7"/>
      <c r="I12" s="7"/>
      <c r="J12" s="7" t="n">
        <f aca="false">TRUNC(G18/G12)</f>
        <v>122</v>
      </c>
      <c r="K12" s="7"/>
      <c r="L12" s="7"/>
      <c r="M12" s="9" t="n">
        <f aca="false">(G18-TRUNC(J12)*G12)*10^2</f>
        <v>0.0576000000000021</v>
      </c>
      <c r="P12" s="3" t="s">
        <v>38</v>
      </c>
      <c r="Q12" s="3"/>
      <c r="R12" s="3"/>
      <c r="S12" s="3"/>
      <c r="T12" s="3"/>
      <c r="U12" s="3" t="s">
        <v>39</v>
      </c>
      <c r="V12" s="3"/>
      <c r="W12" s="3"/>
      <c r="X12" s="11"/>
      <c r="Y12" s="12" t="s">
        <v>40</v>
      </c>
      <c r="Z12" s="12"/>
      <c r="AA12" s="12"/>
      <c r="AD12" s="6" t="s">
        <v>41</v>
      </c>
      <c r="AE12" s="6" t="s">
        <v>42</v>
      </c>
      <c r="AF12" s="10" t="n">
        <f aca="false">(4/AD26)*AJ32*6</f>
        <v>9.6E-005</v>
      </c>
      <c r="AG12" s="10"/>
      <c r="AH12" s="10"/>
      <c r="AI12" s="7" t="n">
        <f aca="false">256*AF12</f>
        <v>0.024576</v>
      </c>
      <c r="AJ12" s="7"/>
      <c r="AK12" s="7"/>
      <c r="AL12" s="7" t="n">
        <f aca="false">TRUNC(AI26/AI12)</f>
        <v>40</v>
      </c>
      <c r="AM12" s="7"/>
      <c r="AN12" s="7"/>
      <c r="AO12" s="9" t="n">
        <f aca="false">(AI26-TRUNC(AL12)*AI12)*10^2</f>
        <v>1.696</v>
      </c>
    </row>
    <row r="13" customFormat="false" ht="15" hidden="false" customHeight="false" outlineLevel="0" collapsed="false">
      <c r="B13" s="6" t="s">
        <v>43</v>
      </c>
      <c r="C13" s="6" t="s">
        <v>44</v>
      </c>
      <c r="D13" s="7" t="n">
        <f aca="false">(4/B18)*128</f>
        <v>6.4E-005</v>
      </c>
      <c r="E13" s="7"/>
      <c r="F13" s="7"/>
      <c r="G13" s="7" t="n">
        <f aca="false">256*D13</f>
        <v>0.016384</v>
      </c>
      <c r="H13" s="7"/>
      <c r="I13" s="7"/>
      <c r="J13" s="7" t="n">
        <f aca="false">TRUNC(G18/G13)</f>
        <v>61</v>
      </c>
      <c r="K13" s="7"/>
      <c r="L13" s="7"/>
      <c r="M13" s="9" t="n">
        <f aca="false">(G18-TRUNC(J13)*G13)*10^2</f>
        <v>0.0576000000000021</v>
      </c>
      <c r="P13" s="3"/>
      <c r="Q13" s="3"/>
      <c r="R13" s="3"/>
      <c r="S13" s="3"/>
      <c r="T13" s="3"/>
      <c r="U13" s="3"/>
      <c r="V13" s="3"/>
      <c r="W13" s="3"/>
      <c r="X13" s="11"/>
      <c r="Y13" s="11"/>
      <c r="Z13" s="11"/>
      <c r="AA13" s="11"/>
      <c r="AD13" s="6" t="s">
        <v>45</v>
      </c>
      <c r="AE13" s="6" t="s">
        <v>46</v>
      </c>
      <c r="AF13" s="10" t="n">
        <f aca="false">(4/AD26)*AJ32*7</f>
        <v>0.000112</v>
      </c>
      <c r="AG13" s="10"/>
      <c r="AH13" s="10"/>
      <c r="AI13" s="7" t="n">
        <f aca="false">256*AF13</f>
        <v>0.028672</v>
      </c>
      <c r="AJ13" s="7"/>
      <c r="AK13" s="7"/>
      <c r="AL13" s="7" t="n">
        <f aca="false">TRUNC(AI26/AI13)</f>
        <v>34</v>
      </c>
      <c r="AM13" s="7"/>
      <c r="AN13" s="7"/>
      <c r="AO13" s="9" t="n">
        <f aca="false">(AI26-TRUNC(AL13)*AI13)*10^2</f>
        <v>2.51520000000001</v>
      </c>
    </row>
    <row r="14" customFormat="false" ht="15" hidden="false" customHeight="false" outlineLevel="0" collapsed="false">
      <c r="B14" s="6" t="s">
        <v>47</v>
      </c>
      <c r="C14" s="6" t="s">
        <v>48</v>
      </c>
      <c r="D14" s="7" t="n">
        <f aca="false">(4/B18)*256</f>
        <v>0.000128</v>
      </c>
      <c r="E14" s="7"/>
      <c r="F14" s="7"/>
      <c r="G14" s="7" t="n">
        <f aca="false">256*D14</f>
        <v>0.032768</v>
      </c>
      <c r="H14" s="7"/>
      <c r="I14" s="7"/>
      <c r="J14" s="7" t="n">
        <f aca="false">TRUNC(G18/G14)</f>
        <v>30</v>
      </c>
      <c r="K14" s="7"/>
      <c r="L14" s="7"/>
      <c r="M14" s="9" t="n">
        <f aca="false">(G18-TRUNC(J14)*G14)*10^2</f>
        <v>1.69600000000001</v>
      </c>
      <c r="P14" s="13" t="n">
        <v>4000000</v>
      </c>
      <c r="Q14" s="13"/>
      <c r="R14" s="13"/>
      <c r="S14" s="13"/>
      <c r="T14" s="13"/>
      <c r="U14" s="13" t="n">
        <v>1</v>
      </c>
      <c r="V14" s="13"/>
      <c r="W14" s="13"/>
      <c r="X14" s="11"/>
      <c r="Y14" s="12" t="s">
        <v>49</v>
      </c>
      <c r="Z14" s="12"/>
      <c r="AA14" s="12"/>
      <c r="AD14" s="6" t="s">
        <v>50</v>
      </c>
      <c r="AE14" s="6" t="s">
        <v>24</v>
      </c>
      <c r="AF14" s="10" t="n">
        <f aca="false">(4/AD26)*AJ32*8</f>
        <v>0.000128</v>
      </c>
      <c r="AG14" s="10"/>
      <c r="AH14" s="10"/>
      <c r="AI14" s="7" t="n">
        <f aca="false">256*AF14</f>
        <v>0.032768</v>
      </c>
      <c r="AJ14" s="7"/>
      <c r="AK14" s="7"/>
      <c r="AL14" s="7" t="n">
        <f aca="false">TRUNC(AI26/AI14)</f>
        <v>30</v>
      </c>
      <c r="AM14" s="7"/>
      <c r="AN14" s="7"/>
      <c r="AO14" s="9" t="n">
        <f aca="false">(AI26-TRUNC(AL14)*AI14)*10^2</f>
        <v>1.69600000000001</v>
      </c>
    </row>
    <row r="15" customFormat="false" ht="15" hidden="false" customHeight="false" outlineLevel="0" collapsed="false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AD15" s="6" t="s">
        <v>51</v>
      </c>
      <c r="AE15" s="6" t="s">
        <v>52</v>
      </c>
      <c r="AF15" s="10" t="n">
        <f aca="false">(4/AD26)*AJ32*9</f>
        <v>0.000144</v>
      </c>
      <c r="AG15" s="10"/>
      <c r="AH15" s="10"/>
      <c r="AI15" s="8" t="n">
        <f aca="false">256*AF15</f>
        <v>0.036864</v>
      </c>
      <c r="AJ15" s="8"/>
      <c r="AK15" s="8"/>
      <c r="AL15" s="7" t="n">
        <f aca="false">TRUNC(AI26/AI15)</f>
        <v>27</v>
      </c>
      <c r="AM15" s="7"/>
      <c r="AN15" s="7"/>
      <c r="AO15" s="9" t="n">
        <f aca="false">(AI26-TRUNC(AL15)*AI15)*10^2</f>
        <v>0.467200000000001</v>
      </c>
    </row>
    <row r="16" customFormat="false" ht="15" hidden="false" customHeight="false" outlineLevel="0" collapsed="false">
      <c r="B16" s="3" t="s">
        <v>38</v>
      </c>
      <c r="C16" s="3"/>
      <c r="D16" s="3"/>
      <c r="E16" s="3"/>
      <c r="F16" s="3"/>
      <c r="G16" s="3" t="s">
        <v>39</v>
      </c>
      <c r="H16" s="3"/>
      <c r="I16" s="3"/>
      <c r="J16" s="11"/>
      <c r="K16" s="12" t="s">
        <v>40</v>
      </c>
      <c r="L16" s="12"/>
      <c r="M16" s="12"/>
      <c r="AD16" s="6" t="s">
        <v>53</v>
      </c>
      <c r="AE16" s="6" t="s">
        <v>54</v>
      </c>
      <c r="AF16" s="10" t="n">
        <f aca="false">(4/AD26)*AJ32*10</f>
        <v>0.00016</v>
      </c>
      <c r="AG16" s="10"/>
      <c r="AH16" s="10"/>
      <c r="AI16" s="7" t="n">
        <f aca="false">256*AF16</f>
        <v>0.04096</v>
      </c>
      <c r="AJ16" s="7"/>
      <c r="AK16" s="7"/>
      <c r="AL16" s="7" t="n">
        <f aca="false">TRUNC(AI26/AI16)</f>
        <v>24</v>
      </c>
      <c r="AM16" s="7"/>
      <c r="AN16" s="7"/>
      <c r="AO16" s="9" t="n">
        <f aca="false">(AI26-TRUNC(AL16)*AI16)*10^2</f>
        <v>1.69600000000001</v>
      </c>
    </row>
    <row r="17" customFormat="false" ht="15" hidden="false" customHeight="false" outlineLevel="0" collapsed="false">
      <c r="B17" s="3"/>
      <c r="C17" s="3"/>
      <c r="D17" s="3"/>
      <c r="E17" s="3"/>
      <c r="F17" s="3"/>
      <c r="G17" s="3"/>
      <c r="H17" s="3"/>
      <c r="I17" s="3"/>
      <c r="J17" s="11"/>
      <c r="K17" s="11"/>
      <c r="L17" s="11"/>
      <c r="M17" s="11"/>
      <c r="AD17" s="6" t="s">
        <v>55</v>
      </c>
      <c r="AE17" s="6" t="s">
        <v>56</v>
      </c>
      <c r="AF17" s="10" t="n">
        <f aca="false">(4/AD26)*AJ32*11</f>
        <v>0.000176</v>
      </c>
      <c r="AG17" s="10"/>
      <c r="AH17" s="10"/>
      <c r="AI17" s="7" t="n">
        <f aca="false">256*AF17</f>
        <v>0.045056</v>
      </c>
      <c r="AJ17" s="7"/>
      <c r="AK17" s="7"/>
      <c r="AL17" s="7" t="n">
        <f aca="false">TRUNC(AI26/AI17)</f>
        <v>22</v>
      </c>
      <c r="AM17" s="7"/>
      <c r="AN17" s="7"/>
      <c r="AO17" s="9" t="n">
        <f aca="false">(AI26-TRUNC(AL17)*AI17)*10^2</f>
        <v>0.8768</v>
      </c>
    </row>
    <row r="18" customFormat="false" ht="15" hidden="false" customHeight="false" outlineLevel="0" collapsed="false">
      <c r="B18" s="13" t="n">
        <v>8000000</v>
      </c>
      <c r="C18" s="13"/>
      <c r="D18" s="13"/>
      <c r="E18" s="13"/>
      <c r="F18" s="13"/>
      <c r="G18" s="13" t="n">
        <v>1</v>
      </c>
      <c r="H18" s="13"/>
      <c r="I18" s="13"/>
      <c r="J18" s="11"/>
      <c r="K18" s="12" t="s">
        <v>49</v>
      </c>
      <c r="L18" s="12"/>
      <c r="M18" s="12"/>
      <c r="AD18" s="6" t="s">
        <v>57</v>
      </c>
      <c r="AE18" s="6" t="s">
        <v>58</v>
      </c>
      <c r="AF18" s="10" t="n">
        <f aca="false">(4/AD26)*AJ32*12</f>
        <v>0.000192</v>
      </c>
      <c r="AG18" s="10"/>
      <c r="AH18" s="10"/>
      <c r="AI18" s="7" t="n">
        <f aca="false">256*AF18</f>
        <v>0.049152</v>
      </c>
      <c r="AJ18" s="7"/>
      <c r="AK18" s="7"/>
      <c r="AL18" s="7" t="n">
        <f aca="false">TRUNC(AI26/AI18)</f>
        <v>20</v>
      </c>
      <c r="AM18" s="7"/>
      <c r="AN18" s="7"/>
      <c r="AO18" s="9" t="n">
        <f aca="false">(AI26-TRUNC(AL18)*AI18)*10^2</f>
        <v>1.696</v>
      </c>
    </row>
    <row r="19" customFormat="false" ht="15" hidden="false" customHeight="false" outlineLevel="0" collapsed="false">
      <c r="AD19" s="6" t="s">
        <v>59</v>
      </c>
      <c r="AE19" s="6" t="s">
        <v>60</v>
      </c>
      <c r="AF19" s="10" t="n">
        <f aca="false">(4/AD26)*AJ32*13</f>
        <v>0.000208</v>
      </c>
      <c r="AG19" s="10"/>
      <c r="AH19" s="10"/>
      <c r="AI19" s="7" t="n">
        <f aca="false">256*AF19</f>
        <v>0.053248</v>
      </c>
      <c r="AJ19" s="7"/>
      <c r="AK19" s="7"/>
      <c r="AL19" s="7" t="n">
        <f aca="false">TRUNC(AI26/AI19)</f>
        <v>18</v>
      </c>
      <c r="AM19" s="7"/>
      <c r="AN19" s="7"/>
      <c r="AO19" s="9" t="n">
        <f aca="false">(AI26-TRUNC(AL19)*AI19)*10^2</f>
        <v>4.1536</v>
      </c>
    </row>
    <row r="20" customFormat="false" ht="15" hidden="false" customHeight="false" outlineLevel="0" collapsed="false">
      <c r="AD20" s="6" t="s">
        <v>61</v>
      </c>
      <c r="AE20" s="6" t="s">
        <v>62</v>
      </c>
      <c r="AF20" s="10" t="n">
        <f aca="false">(4/AD26)*AJ32*14</f>
        <v>0.000224</v>
      </c>
      <c r="AG20" s="10"/>
      <c r="AH20" s="10"/>
      <c r="AI20" s="7" t="n">
        <f aca="false">256*AF20</f>
        <v>0.057344</v>
      </c>
      <c r="AJ20" s="7"/>
      <c r="AK20" s="7"/>
      <c r="AL20" s="7" t="n">
        <f aca="false">TRUNC(AI26/AI20)</f>
        <v>17</v>
      </c>
      <c r="AM20" s="7"/>
      <c r="AN20" s="7"/>
      <c r="AO20" s="9" t="n">
        <f aca="false">(AI26-TRUNC(AL20)*AI20)*10^2</f>
        <v>2.51520000000001</v>
      </c>
    </row>
    <row r="21" customFormat="false" ht="15" hidden="false" customHeight="false" outlineLevel="0" collapsed="false">
      <c r="AD21" s="6" t="s">
        <v>63</v>
      </c>
      <c r="AE21" s="6" t="s">
        <v>64</v>
      </c>
      <c r="AF21" s="10" t="n">
        <f aca="false">(4/AD26)*AJ32*15</f>
        <v>0.00024</v>
      </c>
      <c r="AG21" s="10"/>
      <c r="AH21" s="10"/>
      <c r="AI21" s="7" t="n">
        <f aca="false">256*AF21</f>
        <v>0.06144</v>
      </c>
      <c r="AJ21" s="7"/>
      <c r="AK21" s="7"/>
      <c r="AL21" s="7" t="n">
        <f aca="false">TRUNC(AI26/AI21)</f>
        <v>16</v>
      </c>
      <c r="AM21" s="7"/>
      <c r="AN21" s="7"/>
      <c r="AO21" s="9" t="n">
        <f aca="false">(AI26-TRUNC(AL21)*AI21)*10^2</f>
        <v>1.69600000000001</v>
      </c>
    </row>
    <row r="22" customFormat="false" ht="15" hidden="false" customHeight="false" outlineLevel="0" collapsed="false">
      <c r="AD22" s="6" t="s">
        <v>65</v>
      </c>
      <c r="AE22" s="6" t="s">
        <v>29</v>
      </c>
      <c r="AF22" s="10" t="n">
        <f aca="false">(4/AD26)*AJ32*16</f>
        <v>0.000256</v>
      </c>
      <c r="AG22" s="10"/>
      <c r="AH22" s="10"/>
      <c r="AI22" s="7" t="n">
        <f aca="false">256*AF22</f>
        <v>0.065536</v>
      </c>
      <c r="AJ22" s="7"/>
      <c r="AK22" s="7"/>
      <c r="AL22" s="7" t="n">
        <f aca="false">TRUNC(AI26/AI22)</f>
        <v>15</v>
      </c>
      <c r="AM22" s="7"/>
      <c r="AN22" s="7"/>
      <c r="AO22" s="9" t="n">
        <f aca="false">(AI26-TRUNC(AL22)*AI22)*10^2</f>
        <v>1.69600000000001</v>
      </c>
    </row>
    <row r="24" customFormat="false" ht="15" hidden="false" customHeight="false" outlineLevel="0" collapsed="false">
      <c r="AD24" s="3" t="s">
        <v>38</v>
      </c>
      <c r="AE24" s="3"/>
      <c r="AF24" s="3"/>
      <c r="AG24" s="3"/>
      <c r="AH24" s="3"/>
      <c r="AI24" s="3" t="s">
        <v>39</v>
      </c>
      <c r="AJ24" s="3"/>
      <c r="AK24" s="3"/>
      <c r="AL24" s="11"/>
      <c r="AM24" s="12" t="s">
        <v>40</v>
      </c>
      <c r="AN24" s="12"/>
      <c r="AO24" s="12"/>
    </row>
    <row r="25" customFormat="false" ht="15" hidden="false" customHeight="false" outlineLevel="0" collapsed="false">
      <c r="AD25" s="3"/>
      <c r="AE25" s="3"/>
      <c r="AF25" s="3"/>
      <c r="AG25" s="3"/>
      <c r="AH25" s="3"/>
      <c r="AI25" s="3"/>
      <c r="AJ25" s="3"/>
      <c r="AK25" s="3"/>
      <c r="AL25" s="11"/>
      <c r="AM25" s="11"/>
      <c r="AN25" s="11"/>
      <c r="AO25" s="11"/>
    </row>
    <row r="26" customFormat="false" ht="15" hidden="false" customHeight="false" outlineLevel="0" collapsed="false">
      <c r="AD26" s="13" t="n">
        <v>4000000</v>
      </c>
      <c r="AE26" s="13"/>
      <c r="AF26" s="13"/>
      <c r="AG26" s="13"/>
      <c r="AH26" s="13"/>
      <c r="AI26" s="13" t="n">
        <v>1</v>
      </c>
      <c r="AJ26" s="13"/>
      <c r="AK26" s="13"/>
      <c r="AL26" s="11"/>
      <c r="AM26" s="12" t="s">
        <v>49</v>
      </c>
      <c r="AN26" s="12"/>
      <c r="AO26" s="12"/>
    </row>
    <row r="28" customFormat="false" ht="15" hidden="false" customHeight="true" outlineLevel="0" collapsed="false">
      <c r="AD28" s="3" t="s">
        <v>3</v>
      </c>
      <c r="AE28" s="3"/>
      <c r="AF28" s="3" t="s">
        <v>4</v>
      </c>
      <c r="AG28" s="3"/>
      <c r="AH28" s="3"/>
      <c r="AJ28" s="14" t="s">
        <v>66</v>
      </c>
      <c r="AK28" s="14"/>
    </row>
    <row r="29" customFormat="false" ht="15" hidden="false" customHeight="false" outlineLevel="0" collapsed="false">
      <c r="AD29" s="15" t="s">
        <v>12</v>
      </c>
      <c r="AE29" s="3" t="s">
        <v>11</v>
      </c>
      <c r="AF29" s="3"/>
      <c r="AG29" s="3"/>
      <c r="AH29" s="3"/>
      <c r="AJ29" s="14"/>
      <c r="AK29" s="14"/>
    </row>
    <row r="30" customFormat="false" ht="15" hidden="false" customHeight="false" outlineLevel="0" collapsed="false">
      <c r="AD30" s="10" t="s">
        <v>17</v>
      </c>
      <c r="AE30" s="10"/>
      <c r="AF30" s="7" t="n">
        <f aca="false">(4/AD26)*1</f>
        <v>1E-006</v>
      </c>
      <c r="AG30" s="7"/>
      <c r="AH30" s="7"/>
      <c r="AJ30" s="14"/>
      <c r="AK30" s="14"/>
    </row>
    <row r="31" customFormat="false" ht="15" hidden="false" customHeight="false" outlineLevel="0" collapsed="false">
      <c r="AD31" s="10" t="s">
        <v>20</v>
      </c>
      <c r="AE31" s="10"/>
      <c r="AF31" s="7" t="n">
        <f aca="false">(4/AD26)*4</f>
        <v>4E-006</v>
      </c>
      <c r="AG31" s="7"/>
      <c r="AH31" s="7"/>
      <c r="AJ31" s="14"/>
      <c r="AK31" s="14"/>
    </row>
    <row r="32" customFormat="false" ht="15" hidden="false" customHeight="false" outlineLevel="0" collapsed="false">
      <c r="AD32" s="10" t="s">
        <v>29</v>
      </c>
      <c r="AE32" s="10"/>
      <c r="AF32" s="7" t="n">
        <f aca="false">(4/AD26)*16</f>
        <v>1.6E-005</v>
      </c>
      <c r="AG32" s="7"/>
      <c r="AH32" s="7"/>
      <c r="AJ32" s="16" t="n">
        <v>16</v>
      </c>
      <c r="AK32" s="16"/>
    </row>
  </sheetData>
  <mergeCells count="130">
    <mergeCell ref="B2:M3"/>
    <mergeCell ref="P2:AA3"/>
    <mergeCell ref="AD2:AO3"/>
    <mergeCell ref="B5:C5"/>
    <mergeCell ref="D5:F6"/>
    <mergeCell ref="G5:I6"/>
    <mergeCell ref="J5:L6"/>
    <mergeCell ref="M5:M6"/>
    <mergeCell ref="P5:Q5"/>
    <mergeCell ref="R5:T6"/>
    <mergeCell ref="U5:W6"/>
    <mergeCell ref="X5:Z6"/>
    <mergeCell ref="AA5:AA6"/>
    <mergeCell ref="AD5:AE5"/>
    <mergeCell ref="AF5:AH6"/>
    <mergeCell ref="AI5:AK6"/>
    <mergeCell ref="AL5:AN6"/>
    <mergeCell ref="AO5:AO6"/>
    <mergeCell ref="D7:F7"/>
    <mergeCell ref="G7:I7"/>
    <mergeCell ref="J7:L7"/>
    <mergeCell ref="R7:T7"/>
    <mergeCell ref="U7:W7"/>
    <mergeCell ref="X7:Z7"/>
    <mergeCell ref="AF7:AH7"/>
    <mergeCell ref="AI7:AK7"/>
    <mergeCell ref="AL7:AN7"/>
    <mergeCell ref="D8:F8"/>
    <mergeCell ref="G8:I8"/>
    <mergeCell ref="J8:L8"/>
    <mergeCell ref="R8:T8"/>
    <mergeCell ref="U8:W8"/>
    <mergeCell ref="X8:Z8"/>
    <mergeCell ref="AF8:AH8"/>
    <mergeCell ref="AI8:AK8"/>
    <mergeCell ref="AL8:AN8"/>
    <mergeCell ref="D9:F9"/>
    <mergeCell ref="G9:I9"/>
    <mergeCell ref="J9:L9"/>
    <mergeCell ref="R9:T9"/>
    <mergeCell ref="U9:W9"/>
    <mergeCell ref="X9:Z9"/>
    <mergeCell ref="AF9:AH9"/>
    <mergeCell ref="AI9:AK9"/>
    <mergeCell ref="AL9:AN9"/>
    <mergeCell ref="D10:F10"/>
    <mergeCell ref="G10:I10"/>
    <mergeCell ref="J10:L10"/>
    <mergeCell ref="R10:T10"/>
    <mergeCell ref="U10:W10"/>
    <mergeCell ref="X10:Z10"/>
    <mergeCell ref="AF10:AH10"/>
    <mergeCell ref="AI10:AK10"/>
    <mergeCell ref="AL10:AN10"/>
    <mergeCell ref="D11:F11"/>
    <mergeCell ref="G11:I11"/>
    <mergeCell ref="J11:L11"/>
    <mergeCell ref="AF11:AH11"/>
    <mergeCell ref="AI11:AK11"/>
    <mergeCell ref="AL11:AN11"/>
    <mergeCell ref="D12:F12"/>
    <mergeCell ref="G12:I12"/>
    <mergeCell ref="J12:L12"/>
    <mergeCell ref="P12:T13"/>
    <mergeCell ref="U12:W13"/>
    <mergeCell ref="Y12:AA12"/>
    <mergeCell ref="AF12:AH12"/>
    <mergeCell ref="AI12:AK12"/>
    <mergeCell ref="AL12:AN12"/>
    <mergeCell ref="D13:F13"/>
    <mergeCell ref="G13:I13"/>
    <mergeCell ref="J13:L13"/>
    <mergeCell ref="AF13:AH13"/>
    <mergeCell ref="AI13:AK13"/>
    <mergeCell ref="AL13:AN13"/>
    <mergeCell ref="D14:F14"/>
    <mergeCell ref="G14:I14"/>
    <mergeCell ref="J14:L14"/>
    <mergeCell ref="P14:T14"/>
    <mergeCell ref="U14:W14"/>
    <mergeCell ref="Y14:AA14"/>
    <mergeCell ref="AF14:AH14"/>
    <mergeCell ref="AI14:AK14"/>
    <mergeCell ref="AL14:AN14"/>
    <mergeCell ref="AF15:AH15"/>
    <mergeCell ref="AI15:AK15"/>
    <mergeCell ref="AL15:AN15"/>
    <mergeCell ref="B16:F17"/>
    <mergeCell ref="G16:I17"/>
    <mergeCell ref="K16:M16"/>
    <mergeCell ref="AF16:AH16"/>
    <mergeCell ref="AI16:AK16"/>
    <mergeCell ref="AL16:AN16"/>
    <mergeCell ref="AF17:AH17"/>
    <mergeCell ref="AI17:AK17"/>
    <mergeCell ref="AL17:AN17"/>
    <mergeCell ref="B18:F18"/>
    <mergeCell ref="G18:I18"/>
    <mergeCell ref="K18:M18"/>
    <mergeCell ref="AF18:AH18"/>
    <mergeCell ref="AI18:AK18"/>
    <mergeCell ref="AL18:AN18"/>
    <mergeCell ref="AF19:AH19"/>
    <mergeCell ref="AI19:AK19"/>
    <mergeCell ref="AL19:AN19"/>
    <mergeCell ref="AF20:AH20"/>
    <mergeCell ref="AI20:AK20"/>
    <mergeCell ref="AL20:AN20"/>
    <mergeCell ref="AF21:AH21"/>
    <mergeCell ref="AI21:AK21"/>
    <mergeCell ref="AL21:AN21"/>
    <mergeCell ref="AF22:AH22"/>
    <mergeCell ref="AI22:AK22"/>
    <mergeCell ref="AL22:AN22"/>
    <mergeCell ref="AD24:AH25"/>
    <mergeCell ref="AI24:AK25"/>
    <mergeCell ref="AM24:AO24"/>
    <mergeCell ref="AD26:AH26"/>
    <mergeCell ref="AI26:AK26"/>
    <mergeCell ref="AM26:AO26"/>
    <mergeCell ref="AD28:AE28"/>
    <mergeCell ref="AF28:AH29"/>
    <mergeCell ref="AJ28:AK31"/>
    <mergeCell ref="AD30:AE30"/>
    <mergeCell ref="AF30:AH30"/>
    <mergeCell ref="AD31:AE31"/>
    <mergeCell ref="AF31:AH31"/>
    <mergeCell ref="AD32:AE32"/>
    <mergeCell ref="AF32:AH32"/>
    <mergeCell ref="AJ32:AK32"/>
  </mergeCells>
  <conditionalFormatting sqref="J7:L14 X7:Z10 AL7:AN22">
    <cfRule type="cellIs" priority="2" operator="equal" aboveAverage="0" equalAverage="0" bottom="0" percent="0" rank="0" text="" dxfId="0">
      <formula>0</formula>
    </cfRule>
    <cfRule type="cellIs" priority="3" operator="between" aboveAverage="0" equalAverage="0" bottom="0" percent="0" rank="0" text="" dxfId="1">
      <formula>1</formula>
      <formula>255</formula>
    </cfRule>
    <cfRule type="cellIs" priority="4" operator="greaterThan" aboveAverage="0" equalAverage="0" bottom="0" percent="0" rank="0" text="" dxfId="2">
      <formula>255</formula>
    </cfRule>
  </conditionalFormatting>
  <conditionalFormatting sqref="M7:M14">
    <cfRule type="top10" priority="5" aboveAverage="0" equalAverage="0" bottom="1" percent="0" rank="1" text="" dxfId="3"/>
  </conditionalFormatting>
  <conditionalFormatting sqref="AA7:AA10">
    <cfRule type="top10" priority="6" aboveAverage="0" equalAverage="0" bottom="1" percent="0" rank="1" text="" dxfId="4"/>
  </conditionalFormatting>
  <conditionalFormatting sqref="AO7:AO22">
    <cfRule type="top10" priority="7" aboveAverage="0" equalAverage="0" bottom="1" percent="0" rank="1" text="" dxfId="5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B13:M13 A1"/>
    </sheetView>
  </sheetViews>
  <sheetFormatPr defaultRowHeight="15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7"/>
      <c r="B1" s="17"/>
      <c r="C1" s="17"/>
      <c r="D1" s="17"/>
      <c r="E1" s="17"/>
      <c r="F1" s="17"/>
      <c r="G1" s="17"/>
      <c r="H1" s="17"/>
      <c r="I1" s="1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B13:M13 A1"/>
    </sheetView>
  </sheetViews>
  <sheetFormatPr defaultRowHeight="15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2014-03-27T14:06:24Z</dcterms:created>
  <dc:creator>Tales</dc:creator>
  <dc:description/>
  <dc:language>en-US</dc:language>
  <cp:lastModifiedBy/>
  <cp:lastPrinted>2016-07-05T17:28:58Z</cp:lastPrinted>
  <dcterms:modified xsi:type="dcterms:W3CDTF">2019-07-05T15:38:14Z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