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 filterPrivacy="1" autoCompressPictures="0"/>
  <xr:revisionPtr revIDLastSave="0" documentId="13_ncr:1_{325ED476-1177-8441-B3B0-0389CBCA1D7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lanificación Proyecto" sheetId="2" r:id="rId1"/>
    <sheet name="Sueldos" sheetId="4" r:id="rId2"/>
  </sheets>
  <definedNames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Real">(PeriodInActual*(#REF!&gt;0))*PeriodInPlan</definedName>
    <definedName name="TitleRegion..BO6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2" l="1"/>
  <c r="F41" i="2"/>
  <c r="F40" i="2"/>
  <c r="F39" i="2"/>
  <c r="F37" i="2"/>
  <c r="F36" i="2"/>
  <c r="F35" i="2"/>
  <c r="F34" i="2"/>
  <c r="F32" i="2"/>
  <c r="F31" i="2"/>
  <c r="F30" i="2"/>
  <c r="F29" i="2"/>
  <c r="F28" i="2"/>
  <c r="F27" i="2"/>
  <c r="F26" i="2"/>
  <c r="F24" i="2"/>
  <c r="F23" i="2"/>
  <c r="F22" i="2"/>
  <c r="F21" i="2"/>
  <c r="F20" i="2"/>
  <c r="F19" i="2"/>
  <c r="F18" i="2"/>
  <c r="F17" i="2"/>
  <c r="F16" i="2"/>
  <c r="F14" i="2"/>
  <c r="F13" i="2"/>
  <c r="F12" i="2"/>
  <c r="F11" i="2"/>
  <c r="F10" i="2"/>
  <c r="F9" i="2"/>
  <c r="D8" i="4"/>
  <c r="D4" i="4"/>
  <c r="D6" i="4"/>
  <c r="D10" i="4"/>
  <c r="D12" i="4"/>
  <c r="D14" i="4"/>
  <c r="D16" i="4"/>
  <c r="D18" i="4"/>
  <c r="D20" i="4"/>
  <c r="D2" i="4"/>
  <c r="E38" i="2"/>
  <c r="D38" i="2"/>
  <c r="E33" i="2"/>
  <c r="D33" i="2"/>
  <c r="E25" i="2"/>
  <c r="D25" i="2"/>
  <c r="E15" i="2"/>
  <c r="D15" i="2"/>
  <c r="C38" i="2"/>
  <c r="C33" i="2"/>
  <c r="C25" i="2"/>
  <c r="C15" i="2"/>
  <c r="C8" i="2"/>
  <c r="F33" i="2" l="1"/>
  <c r="F15" i="2"/>
  <c r="F25" i="2"/>
  <c r="F38" i="2"/>
  <c r="F8" i="2"/>
  <c r="F45" i="2" l="1"/>
  <c r="F46" i="2" s="1"/>
</calcChain>
</file>

<file path=xl/sharedStrings.xml><?xml version="1.0" encoding="utf-8"?>
<sst xmlns="http://schemas.openxmlformats.org/spreadsheetml/2006/main" count="149" uniqueCount="135">
  <si>
    <t>DURACION HRS</t>
  </si>
  <si>
    <t>F.INICIO</t>
  </si>
  <si>
    <t>F.TERMINO</t>
  </si>
  <si>
    <t>COSTO</t>
  </si>
  <si>
    <t>ROL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</si>
  <si>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</si>
  <si>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</si>
  <si>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</si>
  <si>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</si>
  <si>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</si>
  <si>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</si>
  <si>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</si>
  <si>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</si>
  <si>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</si>
  <si>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</si>
  <si>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</si>
  <si>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</si>
  <si>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Planificación del proyecto</t>
  </si>
  <si>
    <t>ID</t>
  </si>
  <si>
    <t>S 13</t>
  </si>
  <si>
    <t>S 14</t>
  </si>
  <si>
    <t>S 15</t>
  </si>
  <si>
    <t>S 16</t>
  </si>
  <si>
    <t>S 17</t>
  </si>
  <si>
    <t>S 18</t>
  </si>
  <si>
    <t>S 19</t>
  </si>
  <si>
    <t>S 20</t>
  </si>
  <si>
    <t>PERIODOS (SEMANAS)</t>
  </si>
  <si>
    <t>FASE / TAREA / ACTIVIDAD</t>
  </si>
  <si>
    <t>ANÁLISIS</t>
  </si>
  <si>
    <t>DISEÑO</t>
  </si>
  <si>
    <t>DESARROLLO</t>
  </si>
  <si>
    <t>PRUEBAS</t>
  </si>
  <si>
    <t>MANTENIMIENTO</t>
  </si>
  <si>
    <t>Aprobar requisitos</t>
  </si>
  <si>
    <t>Planificar pruebas</t>
  </si>
  <si>
    <t>Retestear y validar</t>
  </si>
  <si>
    <t>Recolectar y analizar requisitos</t>
  </si>
  <si>
    <t>Definir y priorizar requisitos funcionales y no funcionales</t>
  </si>
  <si>
    <t>Desarrollar SRS y SyRS</t>
  </si>
  <si>
    <t>Identificar usuarios y restricciones legales</t>
  </si>
  <si>
    <t>Realizar análisis de viabilidad y riesgos</t>
  </si>
  <si>
    <t>Definir arquitectura del sistema</t>
  </si>
  <si>
    <t>Diseñar esquema de base de datos</t>
  </si>
  <si>
    <t>Establecer estrategias de integración con sistemas existentes</t>
  </si>
  <si>
    <t>Diseñar UI/UX con enfoque en accesibilidad y facilidad de uso</t>
  </si>
  <si>
    <t>Diseñar procesos de automatización de flujos de trabajo clave</t>
  </si>
  <si>
    <t>Definir estándares de desarrollo y protocolos de seguridad</t>
  </si>
  <si>
    <t>Planificar la integración con sistemas de aduanas</t>
  </si>
  <si>
    <t>Diseñar informes estadísticos automatizados</t>
  </si>
  <si>
    <t xml:space="preserve">Aprobar diseño final </t>
  </si>
  <si>
    <t>Configurar entorno de desarrollo y herramientas necesarias</t>
  </si>
  <si>
    <t>Desarrollar funcionalidades principales</t>
  </si>
  <si>
    <t>Diseñar e implementar base de datos</t>
  </si>
  <si>
    <t>Integrar con sistemas externos (Aduanas, PDI, SAG)</t>
  </si>
  <si>
    <t>Asegurar seguridad y control de acceso</t>
  </si>
  <si>
    <t>Optimizar rendimiento</t>
  </si>
  <si>
    <t>Documentar código y base de datos</t>
  </si>
  <si>
    <t>Ejecutar pruebas (unitarias, integración, sistema y aceptación)</t>
  </si>
  <si>
    <t>Corregir errores</t>
  </si>
  <si>
    <t>Monitorear rendimiento y corregir errores</t>
  </si>
  <si>
    <t>Actualizar el sistema según nuevas normativas y amenazas</t>
  </si>
  <si>
    <t>Implementar mejoras y nuevas funcionalidades</t>
  </si>
  <si>
    <t>Proveer soporte técnico y optimizar el sistema</t>
  </si>
  <si>
    <t>A1</t>
  </si>
  <si>
    <t>B2</t>
  </si>
  <si>
    <t>D3</t>
  </si>
  <si>
    <t>P4</t>
  </si>
  <si>
    <t>M5</t>
  </si>
  <si>
    <t>HORAS LABORALES SEMANALES</t>
  </si>
  <si>
    <t>40 HRS</t>
  </si>
  <si>
    <t>DÍAS LABORALES</t>
  </si>
  <si>
    <t>LUNES-VIERNES</t>
  </si>
  <si>
    <t>PRESUPUESTO DE CONTINGENCIA (15%)</t>
  </si>
  <si>
    <t>TOTAL PROYECTO</t>
  </si>
  <si>
    <t>A1.1</t>
  </si>
  <si>
    <t>A1.2</t>
  </si>
  <si>
    <t>A1.3</t>
  </si>
  <si>
    <t>A1.4</t>
  </si>
  <si>
    <t>A1.5</t>
  </si>
  <si>
    <t>A1.6</t>
  </si>
  <si>
    <t>B2.1</t>
  </si>
  <si>
    <t>B2.2</t>
  </si>
  <si>
    <t>B2.3</t>
  </si>
  <si>
    <t>B2.4</t>
  </si>
  <si>
    <t>B2.5</t>
  </si>
  <si>
    <t>B2.6</t>
  </si>
  <si>
    <t>B2.7</t>
  </si>
  <si>
    <t>B2.8</t>
  </si>
  <si>
    <t>B2.9</t>
  </si>
  <si>
    <t>D3.1</t>
  </si>
  <si>
    <t>D3.2</t>
  </si>
  <si>
    <t>D3.3</t>
  </si>
  <si>
    <t>D3.4</t>
  </si>
  <si>
    <t>D3.5</t>
  </si>
  <si>
    <t>D3.6</t>
  </si>
  <si>
    <t>D3.7</t>
  </si>
  <si>
    <t>P4.1</t>
  </si>
  <si>
    <t>P4.2</t>
  </si>
  <si>
    <t>P4.3</t>
  </si>
  <si>
    <t>P4.4</t>
  </si>
  <si>
    <t>M5.1</t>
  </si>
  <si>
    <t>M5.2</t>
  </si>
  <si>
    <t>M5.3</t>
  </si>
  <si>
    <t>M5.4</t>
  </si>
  <si>
    <t>1 Arquitecto de Software</t>
  </si>
  <si>
    <t>1 Arquitecto de Software + 1 Desarrollador Back End</t>
  </si>
  <si>
    <t>1 Ingeniero DevOps</t>
  </si>
  <si>
    <t>2 Desarrolladores Full Stack</t>
  </si>
  <si>
    <t>1 Back End + 1 Arquitecto de Software</t>
  </si>
  <si>
    <t>2 Analistas QA</t>
  </si>
  <si>
    <t>1 Especialista de seguridad</t>
  </si>
  <si>
    <t>1 Analista QA</t>
  </si>
  <si>
    <t>1 Gerente de TI</t>
  </si>
  <si>
    <t>1 Consultor SAP</t>
  </si>
  <si>
    <t>2 Consultores SAP</t>
  </si>
  <si>
    <t>2 Arquitectode Software</t>
  </si>
  <si>
    <t>1 Arquitecto de Software + 1 especialista de seguridad</t>
  </si>
  <si>
    <t>1 científico de datos</t>
  </si>
  <si>
    <t>1 Consultor SAP + 1 Desarrolladores Full Stack</t>
  </si>
  <si>
    <t>Consultores SAP</t>
  </si>
  <si>
    <t>Gerentes de TI</t>
  </si>
  <si>
    <t>Arquitectos de Software</t>
  </si>
  <si>
    <t>Ingenieros DevOps</t>
  </si>
  <si>
    <t>Científicos de Datos</t>
  </si>
  <si>
    <t>Especialistas de Seguridad</t>
  </si>
  <si>
    <t>Desarrolladores Full Stack</t>
  </si>
  <si>
    <t>Analistas QA</t>
  </si>
  <si>
    <t>SUELDO</t>
  </si>
  <si>
    <t>$ HORA</t>
  </si>
  <si>
    <t>PROFESIONAL</t>
  </si>
  <si>
    <t>CANTIDAD</t>
  </si>
  <si>
    <t>Desarrollador Back End</t>
  </si>
  <si>
    <t>2 Desarrolladores Front End</t>
  </si>
  <si>
    <t>Desarrollador Front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</si>
</sst>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sz val="11"/>
      <color theme="1" tint="0.24994659260841701"/>
      <name val="Arial"/>
      <family val="2"/>
    </font>
    <font>
      <b/>
      <sz val="11"/>
      <color theme="1" tint="0.2499465926084170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28"/>
      <name val="Arial"/>
      <family val="2"/>
    </font>
    <font>
      <b/>
      <sz val="14"/>
      <color theme="1" tint="0.24994659260841701"/>
      <name val="Arial"/>
      <family val="2"/>
    </font>
    <font>
      <sz val="11"/>
      <color rgb="FF000000"/>
      <name val="Corbel"/>
      <family val="2"/>
      <scheme val="major"/>
    </font>
  </fonts>
  <fills count="17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52">
    <xf numFmtId="0" fontId="0" fillId="0" borderId="0" xfId="0">
      <alignment horizontal="center" vertical="center"/>
    </xf>
    <xf numFmtId="0" fontId="11" fillId="0" borderId="0" xfId="0" applyFont="1">
      <alignment horizontal="center" vertical="center"/>
    </xf>
    <xf numFmtId="0" fontId="12" fillId="0" borderId="0" xfId="0" applyFont="1">
      <alignment horizontal="center" vertical="center"/>
    </xf>
    <xf numFmtId="0" fontId="11" fillId="0" borderId="0" xfId="0" applyFont="1" applyAlignment="1">
      <alignment horizontal="left" vertical="center"/>
    </xf>
    <xf numFmtId="0" fontId="14" fillId="0" borderId="0" xfId="0" applyFont="1">
      <alignment horizontal="center" vertical="center"/>
    </xf>
    <xf numFmtId="0" fontId="13" fillId="0" borderId="0" xfId="1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8" applyFont="1">
      <alignment vertical="center"/>
    </xf>
    <xf numFmtId="0" fontId="14" fillId="0" borderId="0" xfId="0" applyFont="1" applyFill="1">
      <alignment horizontal="center" vertical="center"/>
    </xf>
    <xf numFmtId="0" fontId="13" fillId="0" borderId="0" xfId="1" applyFont="1" applyFill="1" applyAlignment="1">
      <alignment horizontal="center"/>
    </xf>
    <xf numFmtId="0" fontId="11" fillId="0" borderId="0" xfId="0" applyFont="1" applyFill="1">
      <alignment horizontal="center" vertical="center"/>
    </xf>
    <xf numFmtId="0" fontId="12" fillId="0" borderId="5" xfId="0" applyFont="1" applyBorder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5" xfId="0" applyFont="1" applyFill="1" applyBorder="1">
      <alignment horizontal="center" vertical="center"/>
    </xf>
    <xf numFmtId="14" fontId="12" fillId="0" borderId="5" xfId="0" applyNumberFormat="1" applyFont="1" applyFill="1" applyBorder="1">
      <alignment horizontal="center" vertical="center"/>
    </xf>
    <xf numFmtId="0" fontId="11" fillId="0" borderId="5" xfId="0" applyFont="1" applyBorder="1">
      <alignment horizontal="center" vertical="center"/>
    </xf>
    <xf numFmtId="0" fontId="11" fillId="9" borderId="5" xfId="0" applyFont="1" applyFill="1" applyBorder="1" applyAlignment="1">
      <alignment horizontal="left" vertical="center"/>
    </xf>
    <xf numFmtId="0" fontId="11" fillId="0" borderId="5" xfId="0" applyFont="1" applyFill="1" applyBorder="1">
      <alignment horizontal="center" vertical="center"/>
    </xf>
    <xf numFmtId="14" fontId="11" fillId="0" borderId="5" xfId="0" applyNumberFormat="1" applyFont="1" applyFill="1" applyBorder="1">
      <alignment horizontal="center" vertical="center"/>
    </xf>
    <xf numFmtId="0" fontId="11" fillId="9" borderId="5" xfId="0" applyFont="1" applyFill="1" applyBorder="1">
      <alignment horizontal="center" vertical="center"/>
    </xf>
    <xf numFmtId="0" fontId="11" fillId="11" borderId="5" xfId="0" applyFont="1" applyFill="1" applyBorder="1" applyAlignment="1">
      <alignment horizontal="left" vertical="center"/>
    </xf>
    <xf numFmtId="0" fontId="11" fillId="11" borderId="5" xfId="0" applyFont="1" applyFill="1" applyBorder="1">
      <alignment horizontal="center" vertical="center"/>
    </xf>
    <xf numFmtId="0" fontId="11" fillId="12" borderId="5" xfId="0" applyFont="1" applyFill="1" applyBorder="1" applyAlignment="1">
      <alignment horizontal="left" vertical="center"/>
    </xf>
    <xf numFmtId="0" fontId="11" fillId="12" borderId="5" xfId="0" applyFont="1" applyFill="1" applyBorder="1">
      <alignment horizontal="center" vertical="center"/>
    </xf>
    <xf numFmtId="0" fontId="11" fillId="13" borderId="5" xfId="0" applyFont="1" applyFill="1" applyBorder="1" applyAlignment="1">
      <alignment horizontal="left" vertical="center"/>
    </xf>
    <xf numFmtId="0" fontId="11" fillId="13" borderId="5" xfId="0" applyFont="1" applyFill="1" applyBorder="1">
      <alignment horizontal="center" vertical="center"/>
    </xf>
    <xf numFmtId="0" fontId="11" fillId="14" borderId="5" xfId="0" applyFont="1" applyFill="1" applyBorder="1" applyAlignment="1">
      <alignment horizontal="left" vertical="center"/>
    </xf>
    <xf numFmtId="0" fontId="11" fillId="14" borderId="5" xfId="0" applyFont="1" applyFill="1" applyBorder="1">
      <alignment horizontal="center" vertical="center"/>
    </xf>
    <xf numFmtId="3" fontId="12" fillId="0" borderId="5" xfId="0" applyNumberFormat="1" applyFont="1" applyFill="1" applyBorder="1">
      <alignment horizontal="center" vertical="center"/>
    </xf>
    <xf numFmtId="3" fontId="11" fillId="0" borderId="5" xfId="0" applyNumberFormat="1" applyFont="1" applyFill="1" applyBorder="1">
      <alignment horizontal="center" vertical="center"/>
    </xf>
    <xf numFmtId="3" fontId="11" fillId="0" borderId="0" xfId="0" applyNumberFormat="1" applyFont="1" applyFill="1">
      <alignment horizontal="center" vertical="center"/>
    </xf>
    <xf numFmtId="3" fontId="16" fillId="0" borderId="5" xfId="0" applyNumberFormat="1" applyFont="1" applyFill="1" applyBorder="1">
      <alignment horizontal="center" vertical="center"/>
    </xf>
    <xf numFmtId="0" fontId="17" fillId="0" borderId="0" xfId="0" applyFont="1">
      <alignment horizontal="center" vertical="center"/>
    </xf>
    <xf numFmtId="3" fontId="0" fillId="0" borderId="0" xfId="0" applyNumberFormat="1">
      <alignment horizontal="center" vertical="center"/>
    </xf>
    <xf numFmtId="0" fontId="12" fillId="7" borderId="5" xfId="0" applyFont="1" applyFill="1" applyBorder="1" applyAlignment="1">
      <alignment horizontal="left" vertical="center"/>
    </xf>
    <xf numFmtId="0" fontId="12" fillId="7" borderId="5" xfId="0" applyFont="1" applyFill="1" applyBorder="1">
      <alignment horizontal="center" vertical="center"/>
    </xf>
    <xf numFmtId="0" fontId="12" fillId="15" borderId="5" xfId="0" applyFont="1" applyFill="1" applyBorder="1" applyAlignment="1">
      <alignment horizontal="left" vertical="center"/>
    </xf>
    <xf numFmtId="0" fontId="12" fillId="15" borderId="5" xfId="0" applyFont="1" applyFill="1" applyBorder="1">
      <alignment horizontal="center" vertical="center"/>
    </xf>
    <xf numFmtId="0" fontId="12" fillId="16" borderId="5" xfId="0" applyFont="1" applyFill="1" applyBorder="1" applyAlignment="1">
      <alignment horizontal="left" vertical="center"/>
    </xf>
    <xf numFmtId="0" fontId="12" fillId="16" borderId="5" xfId="0" applyFont="1" applyFill="1" applyBorder="1">
      <alignment horizontal="center" vertical="center"/>
    </xf>
    <xf numFmtId="0" fontId="12" fillId="8" borderId="5" xfId="0" applyFont="1" applyFill="1" applyBorder="1" applyAlignment="1">
      <alignment horizontal="left" vertical="center"/>
    </xf>
    <xf numFmtId="0" fontId="12" fillId="8" borderId="5" xfId="0" applyFont="1" applyFill="1" applyBorder="1">
      <alignment horizontal="center" vertical="center"/>
    </xf>
    <xf numFmtId="0" fontId="12" fillId="10" borderId="5" xfId="0" applyFont="1" applyFill="1" applyBorder="1">
      <alignment horizontal="center" vertical="center"/>
    </xf>
    <xf numFmtId="0" fontId="12" fillId="10" borderId="5" xfId="0" applyFont="1" applyFill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5" fillId="0" borderId="6" xfId="8" applyFont="1" applyBorder="1" applyAlignment="1">
      <alignment horizontal="center" vertical="center"/>
    </xf>
    <xf numFmtId="0" fontId="15" fillId="0" borderId="8" xfId="8" applyFont="1" applyBorder="1" applyAlignment="1">
      <alignment horizontal="center" vertical="center"/>
    </xf>
    <xf numFmtId="0" fontId="15" fillId="0" borderId="7" xfId="8" applyFont="1" applyBorder="1" applyAlignment="1">
      <alignment horizontal="center" vertical="center"/>
    </xf>
    <xf numFmtId="0" fontId="12" fillId="0" borderId="5" xfId="0" applyFont="1" applyBorder="1">
      <alignment horizontal="center" vertical="center"/>
    </xf>
    <xf numFmtId="0" fontId="14" fillId="0" borderId="5" xfId="0" applyFont="1" applyFill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itle" xfId="8" builtinId="15" customBuiltin="1"/>
    <cellStyle name="Valor del periodo" xfId="13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5427-7AF7-E645-A74E-255508B5DA46}">
  <dimension ref="A1:AB49"/>
  <sheetViews>
    <sheetView tabSelected="1" zoomScale="64" workbookViewId="0">
      <selection activeCell="A5" sqref="A5"/>
    </sheetView>
  </sheetViews>
  <sheetFormatPr baseColWidth="10" defaultRowHeight="15" customHeight="1" x14ac:dyDescent="0.2"/>
  <cols>
    <col min="1" max="1" width="5.6640625" style="1" customWidth="1"/>
    <col min="2" max="2" width="53.1640625" style="1" bestFit="1" customWidth="1"/>
    <col min="3" max="3" width="11.33203125" style="10" customWidth="1"/>
    <col min="4" max="4" width="9" style="10" bestFit="1" customWidth="1"/>
    <col min="5" max="5" width="10.83203125" style="10"/>
    <col min="6" max="6" width="15.83203125" style="10" customWidth="1"/>
    <col min="7" max="7" width="48.1640625" style="10" bestFit="1" customWidth="1"/>
    <col min="8" max="27" width="4.83203125" style="1" customWidth="1"/>
    <col min="28" max="16384" width="10.83203125" style="1"/>
  </cols>
  <sheetData>
    <row r="1" spans="1:28" s="4" customFormat="1" ht="35" x14ac:dyDescent="0.15">
      <c r="A1" s="46" t="s">
        <v>17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8"/>
      <c r="AB1" s="6"/>
    </row>
    <row r="2" spans="1:28" s="4" customFormat="1" ht="15" customHeight="1" x14ac:dyDescent="0.15">
      <c r="A2" s="7"/>
      <c r="C2" s="8"/>
      <c r="D2" s="9"/>
      <c r="E2" s="9"/>
      <c r="F2" s="9"/>
      <c r="G2" s="9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s="4" customFormat="1" ht="15" customHeight="1" x14ac:dyDescent="0.15">
      <c r="A3" s="51" t="s">
        <v>69</v>
      </c>
      <c r="B3" s="51"/>
      <c r="C3" s="50" t="s">
        <v>70</v>
      </c>
      <c r="D3" s="50"/>
      <c r="E3" s="9"/>
      <c r="F3" s="9"/>
      <c r="G3" s="9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s="4" customFormat="1" ht="15" customHeight="1" x14ac:dyDescent="0.15">
      <c r="A4" s="51" t="s">
        <v>71</v>
      </c>
      <c r="B4" s="51"/>
      <c r="C4" s="50" t="s">
        <v>72</v>
      </c>
      <c r="D4" s="50"/>
      <c r="E4" s="9"/>
      <c r="F4" s="9"/>
      <c r="G4" s="9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6" spans="1:28" ht="15" customHeight="1" x14ac:dyDescent="0.2">
      <c r="H6" s="49" t="s">
        <v>27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8" ht="30" x14ac:dyDescent="0.2">
      <c r="A7" s="11" t="s">
        <v>18</v>
      </c>
      <c r="B7" s="11" t="s">
        <v>28</v>
      </c>
      <c r="C7" s="12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1" t="s">
        <v>5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11</v>
      </c>
      <c r="O7" s="11" t="s">
        <v>12</v>
      </c>
      <c r="P7" s="11" t="s">
        <v>13</v>
      </c>
      <c r="Q7" s="11" t="s">
        <v>14</v>
      </c>
      <c r="R7" s="11" t="s">
        <v>15</v>
      </c>
      <c r="S7" s="11" t="s">
        <v>16</v>
      </c>
      <c r="T7" s="11" t="s">
        <v>19</v>
      </c>
      <c r="U7" s="11" t="s">
        <v>20</v>
      </c>
      <c r="V7" s="11" t="s">
        <v>21</v>
      </c>
      <c r="W7" s="11" t="s">
        <v>22</v>
      </c>
      <c r="X7" s="11" t="s">
        <v>23</v>
      </c>
      <c r="Y7" s="11" t="s">
        <v>24</v>
      </c>
      <c r="Z7" s="11" t="s">
        <v>25</v>
      </c>
      <c r="AA7" s="11" t="s">
        <v>26</v>
      </c>
    </row>
    <row r="8" spans="1:28" s="2" customFormat="1" ht="15" customHeight="1" x14ac:dyDescent="0.2">
      <c r="A8" s="11" t="s">
        <v>64</v>
      </c>
      <c r="B8" s="34" t="s">
        <v>29</v>
      </c>
      <c r="C8" s="13">
        <f>SUM(C9:C14)</f>
        <v>112</v>
      </c>
      <c r="D8" s="14">
        <v>45747</v>
      </c>
      <c r="E8" s="14">
        <v>45764</v>
      </c>
      <c r="F8" s="28">
        <f>F9+F10+F11+F12+F13+F14</f>
        <v>6448960.739030024</v>
      </c>
      <c r="G8" s="17"/>
      <c r="H8" s="35"/>
      <c r="I8" s="35"/>
      <c r="J8" s="35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8" ht="15" customHeight="1" x14ac:dyDescent="0.2">
      <c r="A9" s="15" t="s">
        <v>75</v>
      </c>
      <c r="B9" s="24" t="s">
        <v>37</v>
      </c>
      <c r="C9" s="17">
        <v>16</v>
      </c>
      <c r="D9" s="18">
        <v>45747</v>
      </c>
      <c r="E9" s="18">
        <v>45748</v>
      </c>
      <c r="F9" s="29">
        <f>Sueldos!D2*2*C9</f>
        <v>931177.82909930719</v>
      </c>
      <c r="G9" s="17" t="s">
        <v>115</v>
      </c>
      <c r="H9" s="2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8" ht="15" customHeight="1" x14ac:dyDescent="0.2">
      <c r="A10" s="15" t="s">
        <v>76</v>
      </c>
      <c r="B10" s="24" t="s">
        <v>38</v>
      </c>
      <c r="C10" s="17">
        <v>16</v>
      </c>
      <c r="D10" s="18">
        <v>45749</v>
      </c>
      <c r="E10" s="18">
        <v>45750</v>
      </c>
      <c r="F10" s="29">
        <f>Sueldos!D2*2*C10</f>
        <v>931177.82909930719</v>
      </c>
      <c r="G10" s="17" t="s">
        <v>115</v>
      </c>
      <c r="H10" s="2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8" ht="15" customHeight="1" x14ac:dyDescent="0.2">
      <c r="A11" s="15" t="s">
        <v>77</v>
      </c>
      <c r="B11" s="24" t="s">
        <v>39</v>
      </c>
      <c r="C11" s="17">
        <v>32</v>
      </c>
      <c r="D11" s="18">
        <v>45751</v>
      </c>
      <c r="E11" s="18">
        <v>45756</v>
      </c>
      <c r="F11" s="29">
        <f>Sueldos!D2*2*C11</f>
        <v>1862355.6581986144</v>
      </c>
      <c r="G11" s="17" t="s">
        <v>115</v>
      </c>
      <c r="H11" s="25"/>
      <c r="I11" s="2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8" ht="15" customHeight="1" x14ac:dyDescent="0.2">
      <c r="A12" s="15" t="s">
        <v>78</v>
      </c>
      <c r="B12" s="24" t="s">
        <v>40</v>
      </c>
      <c r="C12" s="17">
        <v>16</v>
      </c>
      <c r="D12" s="18">
        <v>45757</v>
      </c>
      <c r="E12" s="18">
        <v>45758</v>
      </c>
      <c r="F12" s="29">
        <f>Sueldos!D2*2*C12</f>
        <v>931177.82909930719</v>
      </c>
      <c r="G12" s="17" t="s">
        <v>115</v>
      </c>
      <c r="H12" s="17"/>
      <c r="I12" s="2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8" ht="15" customHeight="1" x14ac:dyDescent="0.2">
      <c r="A13" s="15" t="s">
        <v>79</v>
      </c>
      <c r="B13" s="24" t="s">
        <v>41</v>
      </c>
      <c r="C13" s="17">
        <v>24</v>
      </c>
      <c r="D13" s="18">
        <v>45761</v>
      </c>
      <c r="E13" s="18">
        <v>45763</v>
      </c>
      <c r="F13" s="29">
        <f>Sueldos!D2*2*C13</f>
        <v>1396766.7436489607</v>
      </c>
      <c r="G13" s="17" t="s">
        <v>115</v>
      </c>
      <c r="H13" s="17"/>
      <c r="I13" s="17"/>
      <c r="J13" s="2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8" ht="15" customHeight="1" x14ac:dyDescent="0.2">
      <c r="A14" s="15" t="s">
        <v>80</v>
      </c>
      <c r="B14" s="24" t="s">
        <v>34</v>
      </c>
      <c r="C14" s="17">
        <v>8</v>
      </c>
      <c r="D14" s="18">
        <v>45764</v>
      </c>
      <c r="E14" s="18">
        <v>45764</v>
      </c>
      <c r="F14" s="29">
        <f>Sueldos!D4*C14</f>
        <v>396304.84988452657</v>
      </c>
      <c r="G14" s="17" t="s">
        <v>113</v>
      </c>
      <c r="H14" s="17"/>
      <c r="I14" s="17"/>
      <c r="J14" s="2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8" s="2" customFormat="1" ht="15" customHeight="1" x14ac:dyDescent="0.2">
      <c r="A15" s="11" t="s">
        <v>65</v>
      </c>
      <c r="B15" s="36" t="s">
        <v>30</v>
      </c>
      <c r="C15" s="13">
        <f>SUM(C16:C24)</f>
        <v>232</v>
      </c>
      <c r="D15" s="14">
        <f>D16</f>
        <v>45768</v>
      </c>
      <c r="E15" s="14">
        <f>E24</f>
        <v>45810</v>
      </c>
      <c r="F15" s="28">
        <f>F16+F17+F18+F19+F20+F21+F22+F23+F24</f>
        <v>12808129.330254043</v>
      </c>
      <c r="G15" s="13"/>
      <c r="H15" s="13"/>
      <c r="I15" s="13"/>
      <c r="J15" s="37"/>
      <c r="K15" s="37"/>
      <c r="L15" s="37"/>
      <c r="M15" s="37"/>
      <c r="N15" s="37"/>
      <c r="O15" s="37"/>
      <c r="P15" s="37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8" ht="15" customHeight="1" x14ac:dyDescent="0.2">
      <c r="A16" s="15" t="s">
        <v>81</v>
      </c>
      <c r="B16" s="22" t="s">
        <v>42</v>
      </c>
      <c r="C16" s="17">
        <v>32</v>
      </c>
      <c r="D16" s="18">
        <v>45768</v>
      </c>
      <c r="E16" s="18">
        <v>45771</v>
      </c>
      <c r="F16" s="29">
        <f>Sueldos!D6*C16</f>
        <v>1596304.8498845266</v>
      </c>
      <c r="G16" s="17" t="s">
        <v>105</v>
      </c>
      <c r="H16" s="17"/>
      <c r="I16" s="17"/>
      <c r="J16" s="23"/>
      <c r="K16" s="23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15" customHeight="1" x14ac:dyDescent="0.2">
      <c r="A17" s="15" t="s">
        <v>82</v>
      </c>
      <c r="B17" s="22" t="s">
        <v>43</v>
      </c>
      <c r="C17" s="17">
        <v>32</v>
      </c>
      <c r="D17" s="18">
        <v>45772</v>
      </c>
      <c r="E17" s="18">
        <v>45777</v>
      </c>
      <c r="F17" s="29">
        <f>(Sueldos!D6+ Sueldos!D8)*C17</f>
        <v>2414411.0854503466</v>
      </c>
      <c r="G17" s="17" t="s">
        <v>106</v>
      </c>
      <c r="H17" s="17"/>
      <c r="I17" s="17"/>
      <c r="J17" s="17"/>
      <c r="K17" s="23"/>
      <c r="L17" s="23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5" customHeight="1" x14ac:dyDescent="0.2">
      <c r="A18" s="15" t="s">
        <v>83</v>
      </c>
      <c r="B18" s="22" t="s">
        <v>44</v>
      </c>
      <c r="C18" s="17">
        <v>24</v>
      </c>
      <c r="D18" s="18">
        <v>45749</v>
      </c>
      <c r="E18" s="18">
        <v>45783</v>
      </c>
      <c r="F18" s="29">
        <f>((Sueldos!D6*2)*C18)</f>
        <v>2394457.2748267897</v>
      </c>
      <c r="G18" s="17" t="s">
        <v>116</v>
      </c>
      <c r="H18" s="17"/>
      <c r="I18" s="17"/>
      <c r="J18" s="17"/>
      <c r="K18" s="17"/>
      <c r="L18" s="23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15" customHeight="1" x14ac:dyDescent="0.2">
      <c r="A19" s="15" t="s">
        <v>84</v>
      </c>
      <c r="B19" s="22" t="s">
        <v>45</v>
      </c>
      <c r="C19" s="17">
        <v>32</v>
      </c>
      <c r="D19" s="18">
        <v>45784</v>
      </c>
      <c r="E19" s="18">
        <v>45789</v>
      </c>
      <c r="F19" s="29">
        <f>Sueldos!D10*2*C19</f>
        <v>1636212.4711316398</v>
      </c>
      <c r="G19" s="17" t="s">
        <v>133</v>
      </c>
      <c r="H19" s="17"/>
      <c r="I19" s="17"/>
      <c r="J19" s="17"/>
      <c r="K19" s="17"/>
      <c r="L19" s="17"/>
      <c r="M19" s="23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5" customHeight="1" x14ac:dyDescent="0.2">
      <c r="A20" s="15" t="s">
        <v>85</v>
      </c>
      <c r="B20" s="22" t="s">
        <v>46</v>
      </c>
      <c r="C20" s="17">
        <v>32</v>
      </c>
      <c r="D20" s="18">
        <v>45790</v>
      </c>
      <c r="E20" s="18">
        <v>45793</v>
      </c>
      <c r="F20" s="29">
        <f>Sueldos!D12*C20</f>
        <v>1596304.8498845266</v>
      </c>
      <c r="G20" s="17" t="s">
        <v>107</v>
      </c>
      <c r="H20" s="17"/>
      <c r="I20" s="17"/>
      <c r="J20" s="17"/>
      <c r="K20" s="17"/>
      <c r="L20" s="17"/>
      <c r="M20" s="23"/>
      <c r="N20" s="23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5" customHeight="1" x14ac:dyDescent="0.2">
      <c r="A21" s="15" t="s">
        <v>86</v>
      </c>
      <c r="B21" s="22" t="s">
        <v>47</v>
      </c>
      <c r="C21" s="17">
        <v>32</v>
      </c>
      <c r="D21" s="18">
        <v>45796</v>
      </c>
      <c r="E21" s="18">
        <v>45800</v>
      </c>
      <c r="F21" s="29">
        <f>Sueldos!D6+Sueldos!D16*C21</f>
        <v>1247113.1639722865</v>
      </c>
      <c r="G21" s="17" t="s">
        <v>117</v>
      </c>
      <c r="H21" s="17"/>
      <c r="I21" s="17"/>
      <c r="J21" s="17"/>
      <c r="K21" s="17"/>
      <c r="L21" s="17"/>
      <c r="M21" s="17"/>
      <c r="N21" s="23"/>
      <c r="O21" s="23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15" customHeight="1" x14ac:dyDescent="0.2">
      <c r="A22" s="15" t="s">
        <v>87</v>
      </c>
      <c r="B22" s="22" t="s">
        <v>48</v>
      </c>
      <c r="C22" s="17">
        <v>16</v>
      </c>
      <c r="D22" s="18">
        <v>45803</v>
      </c>
      <c r="E22" s="18">
        <v>45804</v>
      </c>
      <c r="F22" s="29">
        <f>Sueldos!D6*C22</f>
        <v>798152.42494226329</v>
      </c>
      <c r="G22" s="17" t="s">
        <v>105</v>
      </c>
      <c r="H22" s="17"/>
      <c r="I22" s="17"/>
      <c r="J22" s="17"/>
      <c r="K22" s="17"/>
      <c r="L22" s="17"/>
      <c r="M22" s="17"/>
      <c r="N22" s="17"/>
      <c r="O22" s="23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15" customHeight="1" x14ac:dyDescent="0.2">
      <c r="A23" s="15" t="s">
        <v>88</v>
      </c>
      <c r="B23" s="22" t="s">
        <v>49</v>
      </c>
      <c r="C23" s="17">
        <v>16</v>
      </c>
      <c r="D23" s="18">
        <v>45805</v>
      </c>
      <c r="E23" s="18">
        <v>45806</v>
      </c>
      <c r="F23" s="29">
        <f>Sueldos!D14*C23</f>
        <v>332563.51039260969</v>
      </c>
      <c r="G23" s="17" t="s">
        <v>118</v>
      </c>
      <c r="H23" s="17"/>
      <c r="I23" s="17"/>
      <c r="J23" s="17"/>
      <c r="K23" s="17"/>
      <c r="L23" s="17"/>
      <c r="M23" s="17"/>
      <c r="N23" s="17"/>
      <c r="O23" s="23"/>
      <c r="P23" s="23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15" customHeight="1" x14ac:dyDescent="0.2">
      <c r="A24" s="15" t="s">
        <v>89</v>
      </c>
      <c r="B24" s="22" t="s">
        <v>50</v>
      </c>
      <c r="C24" s="17">
        <v>16</v>
      </c>
      <c r="D24" s="18">
        <v>45807</v>
      </c>
      <c r="E24" s="18">
        <v>45810</v>
      </c>
      <c r="F24" s="29">
        <f>Sueldos!D4*C24</f>
        <v>792609.69976905314</v>
      </c>
      <c r="G24" s="17" t="s">
        <v>113</v>
      </c>
      <c r="H24" s="17"/>
      <c r="I24" s="17"/>
      <c r="J24" s="17"/>
      <c r="K24" s="17"/>
      <c r="L24" s="17"/>
      <c r="M24" s="17"/>
      <c r="N24" s="17"/>
      <c r="O24" s="17"/>
      <c r="P24" s="23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s="2" customFormat="1" ht="15" customHeight="1" x14ac:dyDescent="0.2">
      <c r="A25" s="11" t="s">
        <v>66</v>
      </c>
      <c r="B25" s="38" t="s">
        <v>31</v>
      </c>
      <c r="C25" s="13">
        <f>SUM(C26:C32)</f>
        <v>272</v>
      </c>
      <c r="D25" s="14">
        <f>D26</f>
        <v>45811</v>
      </c>
      <c r="E25" s="14">
        <f>E32</f>
        <v>45859</v>
      </c>
      <c r="F25" s="28">
        <f>F26+F27+F28+F29+F30+F31+F32</f>
        <v>14283602.771362588</v>
      </c>
      <c r="G25" s="13"/>
      <c r="H25" s="13"/>
      <c r="I25" s="13"/>
      <c r="J25" s="13"/>
      <c r="K25" s="13"/>
      <c r="L25" s="13"/>
      <c r="M25" s="13"/>
      <c r="N25" s="13"/>
      <c r="O25" s="13"/>
      <c r="P25" s="39"/>
      <c r="Q25" s="39"/>
      <c r="R25" s="39"/>
      <c r="S25" s="39"/>
      <c r="T25" s="39"/>
      <c r="U25" s="39"/>
      <c r="V25" s="39"/>
      <c r="W25" s="39"/>
      <c r="X25" s="11"/>
      <c r="Y25" s="11"/>
      <c r="Z25" s="11"/>
      <c r="AA25" s="11"/>
    </row>
    <row r="26" spans="1:27" ht="15" customHeight="1" x14ac:dyDescent="0.2">
      <c r="A26" s="15" t="s">
        <v>90</v>
      </c>
      <c r="B26" s="26" t="s">
        <v>51</v>
      </c>
      <c r="C26" s="17">
        <v>8</v>
      </c>
      <c r="D26" s="18">
        <v>45811</v>
      </c>
      <c r="E26" s="18">
        <v>45811</v>
      </c>
      <c r="F26" s="29">
        <f>Sueldos!D12*C26</f>
        <v>399076.21247113164</v>
      </c>
      <c r="G26" s="17" t="s">
        <v>107</v>
      </c>
      <c r="H26" s="17"/>
      <c r="I26" s="17"/>
      <c r="J26" s="17"/>
      <c r="K26" s="17"/>
      <c r="L26" s="17"/>
      <c r="M26" s="17"/>
      <c r="N26" s="17"/>
      <c r="O26" s="17"/>
      <c r="P26" s="27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5" customHeight="1" x14ac:dyDescent="0.2">
      <c r="A27" s="15" t="s">
        <v>91</v>
      </c>
      <c r="B27" s="26" t="s">
        <v>52</v>
      </c>
      <c r="C27" s="17">
        <v>80</v>
      </c>
      <c r="D27" s="18">
        <v>45812</v>
      </c>
      <c r="E27" s="18">
        <v>45825</v>
      </c>
      <c r="F27" s="29">
        <f>Sueldos!D18*2*C27</f>
        <v>4655889.145496536</v>
      </c>
      <c r="G27" s="17" t="s">
        <v>108</v>
      </c>
      <c r="H27" s="17"/>
      <c r="I27" s="17"/>
      <c r="J27" s="17"/>
      <c r="K27" s="17"/>
      <c r="L27" s="17"/>
      <c r="M27" s="17"/>
      <c r="N27" s="17"/>
      <c r="O27" s="17"/>
      <c r="P27" s="27"/>
      <c r="Q27" s="27"/>
      <c r="R27" s="27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5" customHeight="1" x14ac:dyDescent="0.2">
      <c r="A28" s="15" t="s">
        <v>92</v>
      </c>
      <c r="B28" s="26" t="s">
        <v>53</v>
      </c>
      <c r="C28" s="17">
        <v>72</v>
      </c>
      <c r="D28" s="18">
        <v>45826</v>
      </c>
      <c r="E28" s="18">
        <v>45838</v>
      </c>
      <c r="F28" s="29">
        <f>Sueldos!D6+Sueldos!D6*C28</f>
        <v>3641570.4387990762</v>
      </c>
      <c r="G28" s="17" t="s">
        <v>109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27"/>
      <c r="S28" s="27"/>
      <c r="T28" s="27"/>
      <c r="U28" s="15"/>
      <c r="V28" s="15"/>
      <c r="W28" s="15"/>
      <c r="X28" s="15"/>
      <c r="Y28" s="15"/>
      <c r="Z28" s="15"/>
      <c r="AA28" s="15"/>
    </row>
    <row r="29" spans="1:27" ht="15" customHeight="1" x14ac:dyDescent="0.2">
      <c r="A29" s="15" t="s">
        <v>93</v>
      </c>
      <c r="B29" s="26" t="s">
        <v>54</v>
      </c>
      <c r="C29" s="17">
        <v>32</v>
      </c>
      <c r="D29" s="18">
        <v>45839</v>
      </c>
      <c r="E29" s="18">
        <v>45842</v>
      </c>
      <c r="F29" s="29">
        <f>Sueldos!D6*C29</f>
        <v>1596304.8498845266</v>
      </c>
      <c r="G29" s="17" t="s">
        <v>105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27"/>
      <c r="U29" s="27"/>
      <c r="V29" s="15"/>
      <c r="W29" s="15"/>
      <c r="X29" s="15"/>
      <c r="Y29" s="15"/>
      <c r="Z29" s="15"/>
      <c r="AA29" s="15"/>
    </row>
    <row r="30" spans="1:27" ht="15" customHeight="1" x14ac:dyDescent="0.2">
      <c r="A30" s="15" t="s">
        <v>94</v>
      </c>
      <c r="B30" s="26" t="s">
        <v>55</v>
      </c>
      <c r="C30" s="17">
        <v>32</v>
      </c>
      <c r="D30" s="18">
        <v>45845</v>
      </c>
      <c r="E30" s="18">
        <v>45848</v>
      </c>
      <c r="F30" s="29">
        <f>Sueldos!D16*C30</f>
        <v>1197228.6374133951</v>
      </c>
      <c r="G30" s="17" t="s">
        <v>111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27"/>
      <c r="V30" s="27"/>
      <c r="W30" s="15"/>
      <c r="X30" s="15"/>
      <c r="Y30" s="15"/>
      <c r="Z30" s="15"/>
      <c r="AA30" s="15"/>
    </row>
    <row r="31" spans="1:27" ht="15" customHeight="1" x14ac:dyDescent="0.2">
      <c r="A31" s="15" t="s">
        <v>95</v>
      </c>
      <c r="B31" s="26" t="s">
        <v>56</v>
      </c>
      <c r="C31" s="17">
        <v>24</v>
      </c>
      <c r="D31" s="18">
        <v>45849</v>
      </c>
      <c r="E31" s="18">
        <v>45853</v>
      </c>
      <c r="F31" s="29">
        <f>Sueldos!D18*2*C31</f>
        <v>1396766.7436489607</v>
      </c>
      <c r="G31" s="17" t="s">
        <v>108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27"/>
      <c r="W31" s="15"/>
      <c r="X31" s="15"/>
      <c r="Y31" s="15"/>
      <c r="Z31" s="15"/>
      <c r="AA31" s="15"/>
    </row>
    <row r="32" spans="1:27" ht="15" customHeight="1" x14ac:dyDescent="0.2">
      <c r="A32" s="15" t="s">
        <v>96</v>
      </c>
      <c r="B32" s="26" t="s">
        <v>57</v>
      </c>
      <c r="C32" s="17">
        <v>24</v>
      </c>
      <c r="D32" s="18">
        <v>45855</v>
      </c>
      <c r="E32" s="18">
        <v>45859</v>
      </c>
      <c r="F32" s="29">
        <f>Sueldos!D18*2*C32</f>
        <v>1396766.7436489607</v>
      </c>
      <c r="G32" s="17" t="s">
        <v>108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27"/>
      <c r="W32" s="27"/>
      <c r="X32" s="15"/>
      <c r="Y32" s="15"/>
      <c r="Z32" s="15"/>
      <c r="AA32" s="15"/>
    </row>
    <row r="33" spans="1:27" s="2" customFormat="1" ht="15" customHeight="1" x14ac:dyDescent="0.2">
      <c r="A33" s="11" t="s">
        <v>67</v>
      </c>
      <c r="B33" s="40" t="s">
        <v>32</v>
      </c>
      <c r="C33" s="13">
        <f>SUM(C34:C37)</f>
        <v>120</v>
      </c>
      <c r="D33" s="14">
        <f>D34</f>
        <v>45860</v>
      </c>
      <c r="E33" s="14">
        <f>E37</f>
        <v>45880</v>
      </c>
      <c r="F33" s="28">
        <f>F34+F35+F36+F37</f>
        <v>4097182.4480369519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41"/>
      <c r="X33" s="41"/>
      <c r="Y33" s="41"/>
      <c r="Z33" s="41"/>
      <c r="AA33" s="11"/>
    </row>
    <row r="34" spans="1:27" ht="15" customHeight="1" x14ac:dyDescent="0.2">
      <c r="A34" s="15" t="s">
        <v>97</v>
      </c>
      <c r="B34" s="20" t="s">
        <v>35</v>
      </c>
      <c r="C34" s="17">
        <v>16</v>
      </c>
      <c r="D34" s="18">
        <v>45860</v>
      </c>
      <c r="E34" s="18">
        <v>45861</v>
      </c>
      <c r="F34" s="29">
        <f>Sueldos!D20*C34</f>
        <v>319260.96997690533</v>
      </c>
      <c r="G34" s="17" t="s">
        <v>112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21"/>
      <c r="X34" s="15"/>
      <c r="Y34" s="15"/>
      <c r="Z34" s="15"/>
      <c r="AA34" s="15"/>
    </row>
    <row r="35" spans="1:27" ht="15" customHeight="1" x14ac:dyDescent="0.2">
      <c r="A35" s="15" t="s">
        <v>98</v>
      </c>
      <c r="B35" s="20" t="s">
        <v>58</v>
      </c>
      <c r="C35" s="17">
        <v>48</v>
      </c>
      <c r="D35" s="18">
        <v>45862</v>
      </c>
      <c r="E35" s="18">
        <v>45869</v>
      </c>
      <c r="F35" s="29">
        <f>Sueldos!D20*C35</f>
        <v>957782.90993071604</v>
      </c>
      <c r="G35" s="17" t="s">
        <v>110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21"/>
      <c r="X35" s="21"/>
      <c r="Y35" s="15"/>
      <c r="Z35" s="15"/>
      <c r="AA35" s="15"/>
    </row>
    <row r="36" spans="1:27" ht="15" customHeight="1" x14ac:dyDescent="0.2">
      <c r="A36" s="15" t="s">
        <v>99</v>
      </c>
      <c r="B36" s="20" t="s">
        <v>59</v>
      </c>
      <c r="C36" s="17">
        <v>32</v>
      </c>
      <c r="D36" s="18">
        <v>45870</v>
      </c>
      <c r="E36" s="18">
        <v>45875</v>
      </c>
      <c r="F36" s="29">
        <f>Sueldos!D18*2*C36</f>
        <v>1862355.6581986144</v>
      </c>
      <c r="G36" s="17" t="s">
        <v>108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21"/>
      <c r="Z36" s="15"/>
      <c r="AA36" s="15"/>
    </row>
    <row r="37" spans="1:27" ht="15" customHeight="1" x14ac:dyDescent="0.2">
      <c r="A37" s="15" t="s">
        <v>100</v>
      </c>
      <c r="B37" s="20" t="s">
        <v>36</v>
      </c>
      <c r="C37" s="17">
        <v>24</v>
      </c>
      <c r="D37" s="18">
        <v>45876</v>
      </c>
      <c r="E37" s="18">
        <v>45880</v>
      </c>
      <c r="F37" s="29">
        <f>Sueldos!D20*2*C37</f>
        <v>957782.90993071604</v>
      </c>
      <c r="G37" s="17" t="s">
        <v>110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21"/>
      <c r="Z37" s="21"/>
      <c r="AA37" s="15"/>
    </row>
    <row r="38" spans="1:27" s="2" customFormat="1" ht="15" customHeight="1" x14ac:dyDescent="0.2">
      <c r="A38" s="11" t="s">
        <v>68</v>
      </c>
      <c r="B38" s="43" t="s">
        <v>33</v>
      </c>
      <c r="C38" s="13">
        <f>SUM(C39:C42)</f>
        <v>64</v>
      </c>
      <c r="D38" s="14">
        <f>D39</f>
        <v>45881</v>
      </c>
      <c r="E38" s="14">
        <f>E42</f>
        <v>45891</v>
      </c>
      <c r="F38" s="28">
        <f>F39+F40+F41+F42</f>
        <v>2490069.284064665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42"/>
      <c r="AA38" s="42"/>
    </row>
    <row r="39" spans="1:27" ht="15" customHeight="1" x14ac:dyDescent="0.2">
      <c r="A39" s="15" t="s">
        <v>101</v>
      </c>
      <c r="B39" s="16" t="s">
        <v>60</v>
      </c>
      <c r="C39" s="17">
        <v>16</v>
      </c>
      <c r="D39" s="18">
        <v>45881</v>
      </c>
      <c r="E39" s="18">
        <v>45882</v>
      </c>
      <c r="F39" s="29">
        <f>Sueldos!D2+Sueldos!D18*C39</f>
        <v>494688.22170900693</v>
      </c>
      <c r="G39" s="17" t="s">
        <v>119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9"/>
      <c r="AA39" s="15"/>
    </row>
    <row r="40" spans="1:27" ht="15" customHeight="1" x14ac:dyDescent="0.2">
      <c r="A40" s="15" t="s">
        <v>102</v>
      </c>
      <c r="B40" s="16" t="s">
        <v>61</v>
      </c>
      <c r="C40" s="17">
        <v>16</v>
      </c>
      <c r="D40" s="18">
        <v>45883</v>
      </c>
      <c r="E40" s="18">
        <v>45887</v>
      </c>
      <c r="F40" s="29">
        <f>Sueldos!D16*C40</f>
        <v>598614.31870669755</v>
      </c>
      <c r="G40" s="17" t="s">
        <v>111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9"/>
      <c r="AA40" s="19"/>
    </row>
    <row r="41" spans="1:27" ht="15" customHeight="1" x14ac:dyDescent="0.2">
      <c r="A41" s="15" t="s">
        <v>103</v>
      </c>
      <c r="B41" s="16" t="s">
        <v>62</v>
      </c>
      <c r="C41" s="17">
        <v>16</v>
      </c>
      <c r="D41" s="18">
        <v>45888</v>
      </c>
      <c r="E41" s="18">
        <v>45889</v>
      </c>
      <c r="F41" s="29">
        <f>Sueldos!D18*2*C41</f>
        <v>931177.82909930719</v>
      </c>
      <c r="G41" s="17" t="s">
        <v>108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9"/>
    </row>
    <row r="42" spans="1:27" ht="15" customHeight="1" x14ac:dyDescent="0.2">
      <c r="A42" s="15" t="s">
        <v>104</v>
      </c>
      <c r="B42" s="16" t="s">
        <v>63</v>
      </c>
      <c r="C42" s="17">
        <v>16</v>
      </c>
      <c r="D42" s="18">
        <v>45890</v>
      </c>
      <c r="E42" s="18">
        <v>45891</v>
      </c>
      <c r="F42" s="29">
        <f>Sueldos!D2*C42</f>
        <v>465588.91454965359</v>
      </c>
      <c r="G42" s="17" t="s">
        <v>114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9"/>
    </row>
    <row r="43" spans="1:27" ht="15" customHeight="1" x14ac:dyDescent="0.2">
      <c r="B43" s="3"/>
      <c r="F43" s="3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7" ht="15" customHeight="1" x14ac:dyDescent="0.2">
      <c r="B44" s="3"/>
      <c r="F44" s="3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7" ht="15" customHeight="1" x14ac:dyDescent="0.2">
      <c r="A45" s="44" t="s">
        <v>73</v>
      </c>
      <c r="B45" s="44"/>
      <c r="C45" s="44"/>
      <c r="D45" s="44"/>
      <c r="E45" s="44"/>
      <c r="F45" s="29">
        <f>(F8+F15+F25+F33+F38)*0.15</f>
        <v>6019191.6859122412</v>
      </c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7" ht="15" customHeight="1" x14ac:dyDescent="0.2">
      <c r="A46" s="45" t="s">
        <v>74</v>
      </c>
      <c r="B46" s="45"/>
      <c r="C46" s="45"/>
      <c r="D46" s="45"/>
      <c r="E46" s="45"/>
      <c r="F46" s="31">
        <f>F8+F15+F25+F33+F38+F45</f>
        <v>46147136.258660518</v>
      </c>
      <c r="P46" s="10"/>
      <c r="Q46" s="10"/>
      <c r="R46" s="10"/>
      <c r="S46" s="10"/>
      <c r="U46" s="10"/>
      <c r="V46" s="10"/>
      <c r="W46" s="10"/>
      <c r="X46" s="10"/>
    </row>
    <row r="47" spans="1:27" ht="15" customHeight="1" x14ac:dyDescent="0.2">
      <c r="P47" s="10"/>
      <c r="Q47" s="10"/>
      <c r="U47" s="10"/>
      <c r="V47" s="10"/>
      <c r="W47" s="10"/>
      <c r="X47" s="10"/>
    </row>
    <row r="48" spans="1:27" ht="15" customHeight="1" x14ac:dyDescent="0.2">
      <c r="U48" s="10"/>
      <c r="V48" s="10"/>
    </row>
    <row r="49" spans="21:22" ht="15" customHeight="1" x14ac:dyDescent="0.2">
      <c r="U49" s="10"/>
      <c r="V49" s="10"/>
    </row>
  </sheetData>
  <mergeCells count="8">
    <mergeCell ref="A45:E45"/>
    <mergeCell ref="A46:E46"/>
    <mergeCell ref="A1:AA1"/>
    <mergeCell ref="H6:AA6"/>
    <mergeCell ref="C4:D4"/>
    <mergeCell ref="C3:D3"/>
    <mergeCell ref="A3:B3"/>
    <mergeCell ref="A4:B4"/>
  </mergeCells>
  <phoneticPr fontId="10" type="noConversion"/>
  <dataValidations count="1">
    <dataValidation allowBlank="1" showInputMessage="1" showErrorMessage="1" prompt="Título del proyecto. Escriba un nuevo título en esta celda. Resalte un periodo en H2. La leyenda del gráfico está en las celdas J2 a AI2." sqref="A1:A2" xr:uid="{33A784B1-BF56-8643-8049-11B6B5FFCA43}"/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60991-D365-9F43-BB39-48BB8747E285}">
  <dimension ref="A1:D20"/>
  <sheetViews>
    <sheetView workbookViewId="0">
      <selection activeCell="D2" sqref="D2"/>
    </sheetView>
  </sheetViews>
  <sheetFormatPr baseColWidth="10" defaultRowHeight="15" x14ac:dyDescent="0.2"/>
  <cols>
    <col min="2" max="2" width="21.1640625" bestFit="1" customWidth="1"/>
  </cols>
  <sheetData>
    <row r="1" spans="1:4" x14ac:dyDescent="0.2">
      <c r="A1" t="s">
        <v>131</v>
      </c>
      <c r="B1" t="s">
        <v>130</v>
      </c>
      <c r="C1" t="s">
        <v>128</v>
      </c>
      <c r="D1" t="s">
        <v>129</v>
      </c>
    </row>
    <row r="2" spans="1:4" x14ac:dyDescent="0.2">
      <c r="A2">
        <v>2</v>
      </c>
      <c r="B2" s="32" t="s">
        <v>120</v>
      </c>
      <c r="C2" s="33">
        <v>5040000</v>
      </c>
      <c r="D2" s="33">
        <f>C2/173.2</f>
        <v>29099.30715935335</v>
      </c>
    </row>
    <row r="3" spans="1:4" x14ac:dyDescent="0.2">
      <c r="C3" s="33"/>
      <c r="D3" s="33"/>
    </row>
    <row r="4" spans="1:4" x14ac:dyDescent="0.2">
      <c r="A4">
        <v>1</v>
      </c>
      <c r="B4" s="32" t="s">
        <v>121</v>
      </c>
      <c r="C4" s="33">
        <v>8580000</v>
      </c>
      <c r="D4" s="33">
        <f t="shared" ref="D4:D20" si="0">C4/173.2</f>
        <v>49538.106235565821</v>
      </c>
    </row>
    <row r="5" spans="1:4" x14ac:dyDescent="0.2">
      <c r="C5" s="33"/>
      <c r="D5" s="33"/>
    </row>
    <row r="6" spans="1:4" x14ac:dyDescent="0.2">
      <c r="A6">
        <v>1</v>
      </c>
      <c r="B6" s="32" t="s">
        <v>122</v>
      </c>
      <c r="C6" s="33">
        <v>8640000</v>
      </c>
      <c r="D6" s="33">
        <f t="shared" si="0"/>
        <v>49884.526558891455</v>
      </c>
    </row>
    <row r="7" spans="1:4" x14ac:dyDescent="0.2">
      <c r="B7" s="32"/>
      <c r="C7" s="33"/>
      <c r="D7" s="33"/>
    </row>
    <row r="8" spans="1:4" x14ac:dyDescent="0.2">
      <c r="A8">
        <v>1</v>
      </c>
      <c r="B8" s="32" t="s">
        <v>132</v>
      </c>
      <c r="C8" s="33">
        <v>4428000</v>
      </c>
      <c r="D8" s="33">
        <f t="shared" si="0"/>
        <v>25565.819861431872</v>
      </c>
    </row>
    <row r="9" spans="1:4" x14ac:dyDescent="0.2">
      <c r="C9" s="33"/>
      <c r="D9" s="33"/>
    </row>
    <row r="10" spans="1:4" x14ac:dyDescent="0.2">
      <c r="A10">
        <v>2</v>
      </c>
      <c r="B10" s="32" t="s">
        <v>134</v>
      </c>
      <c r="C10" s="33">
        <v>4428000</v>
      </c>
      <c r="D10" s="33">
        <f t="shared" si="0"/>
        <v>25565.819861431872</v>
      </c>
    </row>
    <row r="11" spans="1:4" x14ac:dyDescent="0.2">
      <c r="C11" s="33"/>
      <c r="D11" s="33"/>
    </row>
    <row r="12" spans="1:4" x14ac:dyDescent="0.2">
      <c r="A12">
        <v>1</v>
      </c>
      <c r="B12" s="32" t="s">
        <v>123</v>
      </c>
      <c r="C12" s="33">
        <v>8640000</v>
      </c>
      <c r="D12" s="33">
        <f t="shared" si="0"/>
        <v>49884.526558891455</v>
      </c>
    </row>
    <row r="13" spans="1:4" x14ac:dyDescent="0.2">
      <c r="C13" s="33"/>
      <c r="D13" s="33"/>
    </row>
    <row r="14" spans="1:4" x14ac:dyDescent="0.2">
      <c r="A14">
        <v>1</v>
      </c>
      <c r="B14" s="32" t="s">
        <v>124</v>
      </c>
      <c r="C14" s="33">
        <v>3600000</v>
      </c>
      <c r="D14" s="33">
        <f t="shared" si="0"/>
        <v>20785.219399538106</v>
      </c>
    </row>
    <row r="15" spans="1:4" x14ac:dyDescent="0.2">
      <c r="C15" s="33"/>
      <c r="D15" s="33"/>
    </row>
    <row r="16" spans="1:4" x14ac:dyDescent="0.2">
      <c r="A16">
        <v>1</v>
      </c>
      <c r="B16" s="32" t="s">
        <v>125</v>
      </c>
      <c r="C16" s="33">
        <v>6480000</v>
      </c>
      <c r="D16" s="33">
        <f t="shared" si="0"/>
        <v>37413.394919168597</v>
      </c>
    </row>
    <row r="17" spans="1:4" x14ac:dyDescent="0.2">
      <c r="C17" s="33"/>
      <c r="D17" s="33"/>
    </row>
    <row r="18" spans="1:4" x14ac:dyDescent="0.2">
      <c r="A18">
        <v>2</v>
      </c>
      <c r="B18" s="32" t="s">
        <v>126</v>
      </c>
      <c r="C18" s="33">
        <v>5040000</v>
      </c>
      <c r="D18" s="33">
        <f t="shared" si="0"/>
        <v>29099.30715935335</v>
      </c>
    </row>
    <row r="19" spans="1:4" x14ac:dyDescent="0.2">
      <c r="C19" s="33"/>
      <c r="D19" s="33"/>
    </row>
    <row r="20" spans="1:4" x14ac:dyDescent="0.2">
      <c r="A20">
        <v>2</v>
      </c>
      <c r="B20" s="32" t="s">
        <v>127</v>
      </c>
      <c r="C20" s="33">
        <v>3456000</v>
      </c>
      <c r="D20" s="33">
        <f t="shared" si="0"/>
        <v>19953.810623556583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Planificación Proyecto</vt:lpstr>
      <vt:lpstr>Sueldos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2025-04-11T09:25:07Z</dcterms:modified>
  <cp:category/>
  <cp:contentStatus/>
</cp:coreProperties>
</file>