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omments3.xml" ContentType="application/vnd.openxmlformats-officedocument.spreadsheetml.comments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eng443\OneDrive\Data Science Bootcamp\git\RUTSOM201801DATA5-Class-Repository-DATA\01-Excel\2-Homework\Instructions\"/>
    </mc:Choice>
  </mc:AlternateContent>
  <xr:revisionPtr revIDLastSave="1" documentId="453C19E38390B20954FF491CACFC1F1333EAC616" xr6:coauthVersionLast="26" xr6:coauthVersionMax="26" xr10:uidLastSave="{3A9C0F63-9410-4E79-B51E-DB6D97281D11}"/>
  <bookViews>
    <workbookView xWindow="0" yWindow="435" windowWidth="28800" windowHeight="16275" activeTab="4" xr2:uid="{00000000-000D-0000-FFFF-FFFF00000000}"/>
  </bookViews>
  <sheets>
    <sheet name="Data" sheetId="1" r:id="rId1"/>
    <sheet name="Goal" sheetId="13" r:id="rId2"/>
    <sheet name="Pivot by Category" sheetId="4" r:id="rId3"/>
    <sheet name="Pivot by Sub-category" sheetId="5" r:id="rId4"/>
    <sheet name="Pivot by Created Date" sheetId="10" r:id="rId5"/>
  </sheets>
  <definedNames>
    <definedName name="_xlnm._FilterDatabase" localSheetId="0" hidden="1">Data!$A$1:$N$4115</definedName>
  </definedNames>
  <calcPr calcId="171027" concurrentCalc="0"/>
  <pivotCaches>
    <pivotCache cacheId="12" r:id="rId6"/>
  </pivotCaches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2" i="13" l="1"/>
  <c r="D11" i="13"/>
  <c r="D10" i="13"/>
  <c r="D9" i="13"/>
  <c r="D8" i="13"/>
  <c r="D7" i="13"/>
  <c r="D6" i="13"/>
  <c r="C12" i="13"/>
  <c r="C11" i="13"/>
  <c r="C10" i="13"/>
  <c r="C9" i="13"/>
  <c r="C8" i="13"/>
  <c r="C7" i="13"/>
  <c r="C6" i="13"/>
  <c r="B12" i="13"/>
  <c r="B11" i="13"/>
  <c r="B10" i="13"/>
  <c r="B9" i="13"/>
  <c r="B8" i="13"/>
  <c r="B7" i="13"/>
  <c r="B6" i="13"/>
  <c r="B4" i="13"/>
  <c r="B2" i="13"/>
  <c r="C2" i="13"/>
  <c r="C3" i="13"/>
  <c r="C4" i="13"/>
  <c r="C5" i="13"/>
  <c r="C13" i="13"/>
  <c r="D2" i="13"/>
  <c r="D3" i="13"/>
  <c r="D4" i="13"/>
  <c r="D5" i="13"/>
  <c r="D13" i="13"/>
  <c r="E2" i="13"/>
  <c r="E4" i="13"/>
  <c r="E6" i="13"/>
  <c r="E7" i="13"/>
  <c r="E8" i="13"/>
  <c r="E9" i="13"/>
  <c r="E10" i="13"/>
  <c r="E11" i="13"/>
  <c r="E12" i="13"/>
  <c r="B3" i="13"/>
  <c r="E3" i="13"/>
  <c r="B5" i="13"/>
  <c r="E5" i="13"/>
  <c r="B13" i="13"/>
  <c r="E13" i="13"/>
  <c r="G3" i="13"/>
  <c r="H3" i="13"/>
  <c r="G4" i="13"/>
  <c r="H4" i="13"/>
  <c r="G5" i="13"/>
  <c r="H5" i="13"/>
  <c r="G6" i="13"/>
  <c r="H6" i="13"/>
  <c r="G7" i="13"/>
  <c r="H7" i="13"/>
  <c r="G8" i="13"/>
  <c r="H8" i="13"/>
  <c r="G9" i="13"/>
  <c r="H9" i="13"/>
  <c r="G10" i="13"/>
  <c r="H10" i="13"/>
  <c r="G11" i="13"/>
  <c r="H11" i="13"/>
  <c r="G12" i="13"/>
  <c r="H12" i="13"/>
  <c r="G13" i="13"/>
  <c r="H13" i="13"/>
  <c r="H2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 Feng</author>
  </authors>
  <commentList>
    <comment ref="F2" authorId="0" shapeId="0" xr:uid="{AFA8E5A5-436C-D341-ADA1-17B30995905D}">
      <text>
        <r>
          <rPr>
            <b/>
            <sz val="10"/>
            <color rgb="FF000000"/>
            <rFont val="Tahoma"/>
            <family val="2"/>
          </rPr>
          <t>Chan Feng: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Better way then put in one by one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 Feng</author>
  </authors>
  <commentList>
    <comment ref="B31" authorId="0" shapeId="0" xr:uid="{C0AF49FD-C04C-0244-930B-D271407CC02E}">
      <text>
        <r>
          <rPr>
            <b/>
            <sz val="10"/>
            <color rgb="FF000000"/>
            <rFont val="Tahoma"/>
            <family val="2"/>
          </rPr>
          <t>Chan Feng: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- Filter in chart?
</t>
        </r>
        <r>
          <rPr>
            <sz val="10"/>
            <color rgb="FF000000"/>
            <rFont val="Tahoma"/>
            <family val="2"/>
          </rPr>
          <t xml:space="preserve">- Legend location?
</t>
        </r>
        <r>
          <rPr>
            <sz val="10"/>
            <color rgb="FF000000"/>
            <rFont val="Tahoma"/>
            <family val="2"/>
          </rPr>
          <t xml:space="preserve">- Axial
</t>
        </r>
        <r>
          <rPr>
            <sz val="10"/>
            <color rgb="FF000000"/>
            <rFont val="Tahoma"/>
            <family val="2"/>
          </rPr>
          <t>- Change color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Chan Feng</author>
  </authors>
  <commentList>
    <comment ref="A2" authorId="0" shapeId="0" xr:uid="{11A7DE57-5E23-3C46-B739-5F8C93F80EB6}">
      <text>
        <r>
          <rPr>
            <b/>
            <sz val="10"/>
            <color rgb="FF000000"/>
            <rFont val="Tahoma"/>
            <family val="2"/>
          </rPr>
          <t>Chan Feng: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 xml:space="preserve">How date works?
</t>
        </r>
        <r>
          <rPr>
            <sz val="10"/>
            <color rgb="FF000000"/>
            <rFont val="Tahoma"/>
            <family val="2"/>
          </rPr>
          <t>Year, Quarter, Month</t>
        </r>
      </text>
    </comment>
  </commentList>
</comments>
</file>

<file path=xl/sharedStrings.xml><?xml version="1.0" encoding="utf-8"?>
<sst xmlns="http://schemas.openxmlformats.org/spreadsheetml/2006/main" count="24820" uniqueCount="8401">
  <si>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</si>
  <si>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</si>
  <si>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</si>
  <si>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</si>
  <si>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</si>
  <si>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</si>
  <si>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</si>
  <si>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</si>
  <si>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</si>
  <si>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</si>
  <si>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</si>
  <si>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</si>
  <si>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</si>
  <si>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</si>
  <si>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</si>
  <si>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</si>
  <si>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</si>
  <si>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</si>
  <si>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</si>
  <si>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</si>
  <si>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</si>
  <si>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</si>
  <si>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</si>
  <si>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</si>
  <si>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</si>
  <si>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</si>
  <si>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</si>
  <si>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</si>
  <si>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</si>
  <si>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</si>
  <si>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</si>
  <si>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</si>
  <si>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</si>
  <si>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</si>
  <si>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</si>
  <si>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</si>
  <si>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</si>
  <si>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</si>
  <si>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</si>
  <si>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</si>
  <si>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</si>
  <si>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</si>
  <si>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</si>
  <si>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</si>
  <si>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</si>
  <si>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</si>
  <si>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</si>
  <si>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</si>
  <si>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</si>
  <si>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</si>
  <si>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</si>
  <si>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</si>
  <si>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</si>
  <si>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</si>
  <si>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</si>
  <si>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</si>
  <si>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</si>
  <si>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</si>
  <si>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</si>
  <si>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</si>
  <si>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</si>
  <si>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</si>
  <si>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</si>
  <si>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</si>
  <si>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</si>
  <si>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</si>
  <si>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</si>
  <si>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</si>
  <si>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</si>
  <si>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</si>
  <si>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</si>
  <si>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</si>
  <si>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</si>
  <si>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</si>
  <si>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</si>
  <si>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</si>
  <si>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</si>
  <si>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</si>
  <si>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</si>
  <si>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</si>
  <si>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</si>
  <si>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</si>
  <si>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</si>
  <si>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</si>
  <si>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</si>
  <si>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</si>
  <si>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</si>
  <si>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</si>
  <si>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</si>
  <si>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</si>
  <si>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</si>
  <si>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</si>
  <si>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</si>
  <si>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</si>
  <si>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</si>
  <si>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</si>
  <si>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</si>
  <si>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</si>
  <si>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</si>
  <si>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</si>
  <si>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</si>
  <si>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</si>
  <si>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</si>
  <si>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</si>
  <si>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</si>
  <si>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</si>
  <si>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</si>
  <si>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</si>
  <si>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</si>
  <si>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</si>
  <si>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</si>
  <si>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</si>
  <si>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</si>
  <si>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</si>
  <si>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</si>
  <si>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</si>
  <si>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</si>
  <si>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</si>
  <si>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</si>
  <si>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</si>
  <si>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</si>
  <si>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</si>
  <si>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</si>
  <si>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</si>
  <si>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</si>
  <si>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</si>
  <si>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</si>
  <si>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</si>
  <si>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</si>
  <si>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</si>
  <si>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</si>
  <si>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</si>
  <si>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</si>
  <si>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</si>
  <si>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</si>
  <si>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</si>
  <si>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</si>
  <si>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</si>
  <si>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</si>
  <si>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</si>
  <si>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</si>
  <si>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</si>
  <si>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</si>
  <si>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</si>
  <si>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</si>
  <si>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</si>
  <si>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</si>
  <si>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</si>
  <si>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</si>
  <si>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</si>
  <si>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</si>
  <si>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</si>
  <si>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</si>
  <si>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</si>
  <si>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</si>
  <si>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</si>
  <si>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</si>
  <si>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</si>
  <si>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</si>
  <si>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</si>
  <si>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</si>
  <si>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</si>
  <si>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</si>
  <si>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</si>
  <si>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</si>
  <si>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</si>
  <si>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</si>
  <si>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</si>
  <si>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</si>
  <si>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</si>
  <si>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</si>
  <si>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</si>
  <si>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</si>
  <si>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</si>
  <si>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</si>
  <si>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</si>
  <si>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</si>
  <si>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</si>
  <si>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</si>
  <si>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</si>
  <si>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</si>
  <si>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</si>
  <si>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</si>
  <si>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</si>
  <si>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</si>
  <si>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</si>
  <si>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</si>
  <si>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</si>
  <si>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</si>
  <si>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</si>
  <si>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</si>
  <si>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</si>
  <si>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</si>
  <si>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</si>
  <si>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</si>
  <si>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</si>
  <si>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</si>
  <si>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</si>
  <si>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</si>
  <si>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</si>
  <si>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</si>
  <si>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</si>
  <si>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</si>
  <si>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</si>
  <si>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</si>
  <si>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</si>
  <si>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</si>
  <si>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</si>
  <si>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</si>
  <si>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</si>
  <si>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</si>
  <si>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</si>
  <si>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</si>
  <si>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</si>
  <si>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</si>
  <si>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</si>
  <si>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</si>
  <si>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</si>
  <si>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</si>
  <si>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</si>
  <si>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</si>
  <si>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</si>
  <si>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</si>
  <si>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</si>
  <si>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</si>
  <si>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</si>
  <si>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</si>
  <si>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</si>
  <si>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</si>
  <si>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</si>
  <si>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</si>
  <si>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</si>
  <si>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</si>
  <si>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</si>
  <si>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</si>
  <si>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</si>
  <si>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</si>
  <si>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</si>
  <si>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</si>
  <si>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</si>
  <si>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</si>
  <si>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</si>
  <si>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</si>
  <si>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</si>
  <si>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</si>
  <si>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</si>
  <si>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</si>
  <si>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</si>
  <si>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</si>
  <si>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</si>
  <si>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</si>
  <si>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</si>
  <si>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</si>
  <si>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</si>
  <si>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</si>
  <si>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</si>
  <si>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</si>
  <si>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</si>
  <si>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</si>
  <si>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</si>
  <si>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</si>
  <si>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</si>
  <si>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</si>
  <si>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</si>
  <si>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</si>
  <si>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</si>
  <si>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</si>
  <si>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</si>
  <si>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</si>
  <si>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</si>
  <si>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</si>
  <si>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</si>
  <si>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</si>
  <si>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</si>
  <si>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</si>
  <si>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</si>
  <si>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</si>
  <si>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</si>
  <si>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</si>
  <si>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</si>
  <si>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</si>
  <si>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</si>
  <si>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</si>
  <si>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</si>
  <si>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</si>
  <si>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</si>
  <si>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</si>
  <si>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</si>
  <si>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</si>
  <si>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</si>
  <si>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</si>
  <si>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</si>
  <si>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</si>
  <si>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</si>
  <si>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</si>
  <si>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</si>
  <si>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</si>
  <si>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</si>
  <si>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</si>
  <si>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</si>
  <si>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</si>
  <si>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</si>
  <si>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</si>
  <si>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</si>
  <si>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</si>
  <si>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</si>
  <si>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</si>
  <si>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</si>
  <si>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</si>
  <si>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</si>
  <si>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</si>
  <si>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</si>
  <si>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</si>
  <si>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</si>
  <si>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</si>
  <si>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</si>
  <si>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</si>
  <si>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</si>
  <si>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</si>
  <si>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</si>
  <si>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</si>
  <si>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</si>
  <si>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</si>
  <si>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</si>
  <si>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</si>
  <si>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</si>
  <si>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</si>
  <si>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</si>
  <si>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</si>
  <si>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</si>
  <si>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</si>
  <si>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</si>
  <si>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</si>
  <si>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</si>
  <si>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</si>
  <si>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</si>
  <si>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</si>
  <si>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</si>
  <si>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</si>
  <si>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</si>
  <si>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</si>
  <si>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</si>
  <si>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</si>
  <si>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</si>
  <si>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</si>
  <si>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</si>
  <si>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</si>
  <si>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</si>
  <si>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</si>
  <si>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</si>
  <si>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</si>
  <si>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</si>
  <si>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</si>
  <si>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</si>
  <si>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</si>
  <si>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</si>
  <si>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</si>
  <si>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</si>
  <si>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</si>
  <si>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</si>
  <si>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</si>
  <si>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</si>
  <si>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</si>
  <si>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</si>
  <si>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</si>
  <si>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</si>
  <si>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</si>
  <si>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</si>
  <si>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</si>
  <si>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</si>
  <si>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</si>
  <si>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</si>
  <si>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</si>
  <si>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</si>
  <si>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</si>
  <si>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</si>
  <si>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</si>
  <si>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</si>
  <si>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</si>
  <si>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</si>
  <si>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</si>
  <si>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</si>
  <si>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</si>
  <si>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</si>
  <si>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</si>
  <si>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</si>
  <si>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</si>
  <si>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</si>
  <si>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</si>
  <si>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</si>
  <si>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</si>
  <si>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</si>
  <si>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</si>
  <si>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</si>
  <si>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</si>
  <si>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</si>
  <si>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</si>
  <si>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</si>
  <si>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</si>
  <si>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</si>
  <si>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</si>
  <si>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</si>
  <si>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</si>
  <si>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</si>
  <si>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</si>
  <si>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</si>
  <si>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</si>
  <si>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</si>
  <si>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</si>
  <si>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</si>
  <si>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</si>
  <si>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</si>
  <si>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</si>
  <si>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</si>
  <si>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</si>
  <si>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</si>
  <si>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</si>
  <si>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</si>
  <si>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</si>
  <si>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</si>
  <si>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</si>
  <si>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</si>
  <si>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</si>
  <si>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</si>
  <si>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</si>
  <si>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</si>
  <si>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</si>
  <si>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</si>
  <si>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</si>
  <si>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</si>
  <si>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</si>
  <si>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</si>
  <si>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</si>
  <si>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</si>
  <si>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</si>
  <si>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</si>
  <si>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</si>
  <si>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</si>
  <si>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</si>
  <si>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</si>
  <si>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</si>
  <si>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</si>
  <si>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</si>
  <si>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</si>
  <si>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</si>
  <si>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</si>
  <si>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</si>
  <si>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</si>
  <si>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</si>
  <si>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</si>
  <si>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</si>
  <si>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</si>
  <si>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</si>
  <si>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</si>
  <si>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</si>
  <si>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</si>
  <si>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</si>
  <si>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</si>
  <si>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</si>
  <si>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</si>
  <si>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</si>
  <si>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</si>
  <si>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</si>
  <si>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</si>
  <si>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</si>
  <si>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</si>
  <si>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</si>
  <si>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</si>
  <si>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</si>
  <si>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</si>
  <si>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</si>
  <si>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</si>
  <si>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</si>
  <si>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</si>
  <si>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</si>
  <si>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</si>
  <si>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</si>
  <si>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</si>
  <si>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</si>
  <si>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</si>
  <si>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</si>
  <si>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</si>
  <si>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</si>
  <si>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</si>
  <si>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</si>
  <si>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</si>
  <si>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</si>
  <si>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</si>
  <si>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</si>
  <si>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</si>
  <si>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</si>
  <si>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</si>
  <si>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</si>
  <si>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</si>
  <si>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</si>
  <si>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</si>
  <si>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</si>
  <si>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</si>
  <si>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</si>
  <si>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</si>
  <si>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</si>
  <si>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</si>
  <si>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</si>
  <si>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</si>
  <si>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</si>
  <si>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</si>
  <si>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</si>
  <si>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</si>
  <si>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</si>
  <si>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</si>
  <si>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</si>
  <si>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</si>
  <si>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</si>
  <si>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</si>
  <si>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</si>
  <si>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</si>
  <si>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</si>
  <si>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</si>
  <si>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</si>
  <si>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</si>
  <si>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</si>
  <si>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</si>
  <si>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</si>
  <si>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</si>
  <si>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</si>
  <si>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</si>
  <si>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</si>
  <si>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</si>
  <si>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</si>
  <si>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</si>
  <si>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</si>
  <si>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</si>
  <si>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</si>
  <si>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</si>
  <si>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</si>
  <si>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</si>
  <si>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</si>
  <si>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</si>
  <si>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</si>
  <si>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</si>
  <si>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</si>
  <si>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</si>
  <si>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</si>
  <si>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</si>
  <si>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</si>
  <si>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</si>
  <si>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</si>
  <si>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</si>
  <si>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</si>
  <si>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</si>
  <si>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</si>
  <si>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</si>
  <si>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</si>
  <si>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</si>
  <si>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</si>
  <si>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</si>
  <si>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</si>
  <si>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</si>
  <si>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</si>
  <si>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</si>
  <si>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</si>
  <si>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</si>
  <si>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</si>
  <si>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</si>
  <si>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</si>
  <si>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</si>
  <si>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</si>
  <si>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</si>
  <si>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</si>
  <si>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</si>
  <si>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</si>
  <si>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</si>
  <si>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</si>
  <si>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</si>
  <si>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</si>
  <si>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</si>
  <si>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</si>
  <si>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</si>
  <si>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</si>
  <si>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</si>
  <si>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</si>
  <si>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</si>
  <si>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</si>
  <si>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</si>
  <si>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</si>
  <si>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</si>
  <si>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</si>
  <si>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</si>
  <si>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</si>
  <si>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</si>
  <si>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</si>
  <si>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</si>
  <si>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</si>
  <si>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</si>
  <si>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</si>
  <si>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</si>
  <si>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</si>
  <si>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</si>
  <si>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</si>
  <si>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</si>
  <si>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</si>
  <si>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</si>
  <si>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</si>
  <si>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</si>
  <si>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</si>
  <si>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</si>
  <si>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</si>
  <si>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</si>
  <si>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</si>
  <si>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</si>
  <si>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</si>
  <si>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</si>
  <si>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</si>
  <si>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</si>
  <si>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</si>
  <si>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</si>
  <si>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</si>
  <si>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</si>
  <si>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</si>
  <si>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</si>
  <si>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</si>
  <si>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</si>
  <si>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</si>
  <si>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</si>
  <si>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</si>
  <si>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</si>
  <si>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</si>
  <si>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</si>
  <si>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</si>
  <si>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</si>
  <si>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</si>
  <si>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</si>
  <si>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</si>
  <si>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</si>
  <si>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</si>
  <si>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</si>
  <si>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</si>
  <si>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</si>
  <si>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</si>
  <si>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</si>
  <si>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</si>
  <si>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</si>
  <si>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</si>
  <si>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</si>
  <si>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</si>
  <si>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</si>
  <si>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</si>
  <si>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</si>
  <si>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</si>
  <si>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</si>
  <si>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</si>
  <si>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</si>
  <si>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</si>
  <si>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</si>
  <si>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</si>
  <si>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</si>
  <si>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</si>
  <si>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</si>
  <si>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</si>
  <si>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</si>
  <si>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</si>
  <si>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</si>
  <si>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</si>
  <si>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</si>
  <si>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</si>
  <si>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</si>
  <si>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</si>
  <si>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</si>
  <si>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</si>
  <si>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</si>
  <si>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</si>
  <si>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</si>
  <si>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</si>
  <si>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</si>
  <si>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</si>
  <si>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</si>
  <si>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</si>
  <si>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</si>
  <si>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</si>
  <si>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</si>
  <si>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</si>
  <si>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</si>
  <si>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</si>
  <si>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</si>
  <si>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</si>
  <si>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</si>
  <si>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</si>
  <si>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</si>
  <si>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</si>
  <si>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</si>
  <si>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</si>
  <si>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</si>
  <si>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</si>
  <si>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</si>
  <si>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</si>
  <si>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</si>
  <si>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</si>
  <si>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</si>
  <si>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</si>
  <si>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</si>
  <si>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</si>
  <si>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</si>
  <si>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</si>
  <si>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</si>
  <si>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</si>
  <si>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</si>
  <si>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</si>
  <si>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</si>
  <si>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</si>
  <si>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</si>
  <si>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</si>
  <si>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</si>
  <si>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</si>
  <si>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</si>
  <si>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</si>
  <si>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</si>
  <si>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</si>
  <si>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</si>
  <si>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</si>
  <si>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</si>
  <si>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</si>
  <si>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</si>
  <si>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</si>
  <si>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</si>
  <si>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</si>
  <si>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</si>
  <si>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</si>
  <si>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</si>
  <si>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</si>
  <si>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</si>
  <si>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</si>
  <si>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</si>
  <si>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</si>
  <si>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</si>
  <si>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</si>
  <si>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</si>
  <si>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</si>
  <si>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</si>
  <si>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</si>
  <si>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</si>
  <si>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</si>
  <si>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</si>
  <si>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</si>
  <si>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</si>
  <si>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</si>
  <si>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</si>
  <si>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</si>
  <si>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</si>
  <si>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</si>
  <si>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</si>
  <si>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</si>
  <si>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</si>
  <si>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</si>
  <si>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</si>
  <si>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</si>
  <si>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</si>
  <si>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</si>
  <si>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</si>
  <si>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</si>
  <si>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</si>
  <si>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</si>
  <si>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</si>
  <si>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</si>
  <si>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</si>
  <si>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</si>
  <si>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</si>
  <si>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</si>
  <si>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</si>
  <si>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</si>
  <si>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</si>
  <si>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</si>
  <si>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</si>
  <si>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</si>
  <si>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</si>
  <si>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</si>
  <si>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</si>
  <si>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</si>
  <si>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</si>
  <si>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</si>
  <si>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</si>
  <si>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</si>
  <si>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</si>
  <si>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</si>
  <si>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</si>
  <si>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</si>
  <si>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</si>
  <si>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</si>
  <si>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</si>
  <si>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</si>
  <si>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</si>
  <si>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</si>
  <si>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</si>
  <si>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</si>
  <si>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</si>
  <si>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</si>
  <si>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</si>
  <si>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</si>
  <si>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</si>
  <si>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</si>
  <si>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</si>
  <si>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</si>
  <si>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</si>
  <si>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</si>
  <si>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</si>
  <si>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</si>
  <si>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</si>
  <si>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</si>
  <si>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</si>
  <si>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</si>
  <si>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</si>
  <si>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</si>
  <si>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</si>
  <si>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</si>
  <si>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</si>
  <si>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</si>
  <si>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</si>
  <si>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</si>
  <si>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</si>
  <si>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</si>
  <si>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</si>
  <si>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</si>
  <si>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</si>
  <si>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</si>
  <si>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</si>
  <si>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</si>
  <si>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</si>
  <si>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</si>
  <si>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</si>
  <si>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</si>
  <si>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</si>
  <si>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</si>
  <si>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</si>
  <si>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</si>
  <si>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</si>
  <si>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</si>
  <si>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</si>
  <si>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</si>
  <si>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</si>
  <si>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</si>
  <si>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</si>
  <si>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</si>
  <si>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</si>
  <si>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</si>
  <si>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</si>
  <si>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</si>
  <si>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</si>
  <si>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</si>
  <si>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</si>
  <si>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</si>
  <si>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</si>
  <si>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</si>
  <si>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</si>
  <si>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</si>
  <si>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</si>
  <si>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</si>
  <si>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</si>
  <si>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</si>
  <si>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</si>
  <si>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</si>
  <si>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</si>
  <si>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</si>
  <si>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</si>
  <si>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</si>
  <si>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</si>
  <si>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</si>
  <si>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</si>
  <si>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</si>
  <si>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</si>
  <si>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</si>
  <si>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</si>
  <si>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</si>
  <si>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</si>
  <si>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</si>
  <si>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</si>
  <si>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</si>
  <si>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</si>
  <si>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</si>
  <si>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</si>
  <si>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</si>
  <si>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</si>
  <si>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</si>
  <si>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</si>
  <si>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</si>
  <si>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</si>
  <si>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</si>
  <si>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</si>
  <si>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</si>
  <si>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</si>
  <si>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</si>
  <si>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</si>
  <si>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</si>
  <si>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</si>
  <si>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</si>
  <si>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</si>
  <si>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</si>
  <si>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</si>
  <si>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</si>
  <si>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</si>
  <si>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</si>
  <si>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</si>
  <si>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</si>
  <si>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</si>
  <si>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</si>
  <si>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</si>
  <si>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</si>
  <si>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</si>
  <si>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</si>
  <si>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</si>
  <si>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</si>
  <si>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</si>
  <si>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</si>
  <si>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</si>
  <si>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</si>
  <si>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</si>
  <si>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</si>
  <si>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</si>
  <si>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</si>
  <si>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</si>
  <si>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</si>
  <si>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</si>
  <si>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</si>
  <si>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</si>
  <si>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</si>
  <si>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</si>
  <si>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</si>
  <si>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</si>
  <si>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</si>
  <si>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</si>
  <si>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</si>
  <si>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</si>
  <si>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</si>
  <si>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</si>
  <si>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</si>
  <si>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</si>
  <si>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</si>
  <si>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</si>
  <si>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</si>
  <si>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</si>
  <si>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</si>
  <si>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</si>
  <si>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</si>
  <si>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</si>
  <si>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</si>
  <si>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</si>
  <si>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</si>
  <si>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</si>
  <si>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</si>
  <si>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</si>
  <si>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</si>
  <si>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</si>
  <si>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</si>
  <si>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</si>
  <si>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</si>
  <si>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</si>
  <si>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</si>
  <si>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</si>
  <si>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</si>
  <si>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</si>
  <si>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</si>
  <si>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</si>
  <si>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</si>
  <si>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</si>
  <si>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</si>
  <si>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</si>
  <si>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</si>
  <si>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</si>
  <si>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</si>
  <si>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</si>
  <si>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</si>
  <si>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</si>
  <si>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</si>
  <si>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</si>
  <si>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</si>
  <si>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</si>
  <si>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</si>
  <si>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</si>
  <si>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</si>
  <si>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</si>
  <si>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</si>
  <si>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</si>
  <si>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</si>
  <si>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</si>
  <si>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</si>
  <si>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</si>
  <si>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</si>
  <si>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</si>
  <si>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</si>
  <si>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</si>
  <si>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</si>
  <si>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</si>
  <si>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</si>
  <si>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</si>
  <si>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</si>
  <si>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</si>
  <si>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</si>
  <si>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</si>
  <si>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</si>
  <si>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</si>
  <si>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</si>
  <si>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</si>
  <si>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</si>
  <si>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</si>
  <si>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</si>
  <si>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</si>
  <si>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</si>
  <si>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</si>
  <si>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</si>
  <si>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</si>
  <si>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</si>
  <si>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</si>
  <si>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</si>
  <si>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</si>
  <si>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</si>
  <si>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</si>
  <si>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</si>
  <si>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</si>
  <si>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</si>
  <si>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</si>
  <si>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</si>
  <si>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</si>
  <si>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</si>
  <si>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</si>
  <si>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</si>
  <si>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</si>
  <si>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</si>
  <si>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</si>
  <si>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</si>
  <si>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</si>
  <si>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</si>
  <si>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</si>
  <si>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</si>
  <si>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</si>
  <si>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</si>
  <si>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</si>
  <si>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</si>
  <si>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</si>
  <si>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</si>
  <si>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</si>
  <si>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</si>
  <si>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</si>
  <si>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</si>
  <si>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</si>
  <si>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</si>
  <si>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</si>
  <si>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</si>
  <si>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</si>
  <si>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</si>
  <si>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</si>
  <si>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</si>
  <si>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</si>
  <si>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</si>
  <si>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</si>
  <si>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</si>
  <si>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</si>
  <si>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</si>
  <si>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</si>
  <si>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</si>
  <si>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</si>
  <si>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</si>
  <si>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</si>
  <si>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</si>
  <si>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</si>
  <si>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</si>
  <si>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</si>
  <si>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</si>
  <si>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</si>
  <si>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</si>
  <si>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</si>
  <si>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</si>
  <si>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</si>
  <si>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</si>
  <si>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</si>
  <si>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</si>
  <si>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</si>
  <si>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</si>
  <si>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</si>
  <si>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</si>
  <si>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</si>
  <si>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</si>
  <si>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</si>
  <si>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</si>
  <si>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</si>
  <si>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</si>
  <si>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</si>
  <si>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</si>
  <si>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</si>
  <si>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</si>
  <si>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</si>
  <si>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</si>
  <si>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</si>
  <si>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</si>
  <si>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</si>
  <si>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</si>
  <si>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</si>
  <si>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</si>
  <si>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</si>
  <si>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</si>
  <si>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</si>
  <si>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</si>
  <si>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</si>
  <si>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</si>
  <si>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</si>
  <si>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</si>
  <si>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</si>
  <si>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</si>
  <si>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</si>
  <si>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</si>
  <si>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</si>
  <si>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</si>
  <si>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</si>
  <si>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</si>
  <si>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</si>
  <si>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</si>
  <si>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</si>
  <si>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</si>
  <si>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</si>
  <si>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</si>
  <si>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</si>
  <si>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</si>
  <si>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</si>
  <si>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</si>
  <si>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</si>
  <si>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</si>
  <si>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</si>
  <si>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</si>
  <si>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</si>
  <si>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</si>
  <si>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</si>
  <si>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</si>
  <si>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</si>
  <si>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</si>
  <si>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</si>
  <si>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</si>
  <si>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</si>
  <si>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</si>
  <si>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</si>
  <si>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</si>
  <si>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</si>
  <si>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</si>
  <si>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</si>
  <si>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</si>
  <si>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</si>
  <si>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</si>
  <si>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</si>
  <si>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</si>
  <si>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</si>
  <si>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</si>
  <si>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</si>
  <si>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</si>
  <si>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</si>
  <si>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</si>
  <si>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</si>
  <si>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</si>
  <si>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</si>
  <si>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</si>
  <si>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</si>
  <si>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</si>
  <si>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</si>
  <si>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</si>
  <si>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</si>
  <si>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</si>
  <si>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</si>
  <si>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</si>
  <si>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</si>
  <si>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</si>
  <si>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</si>
  <si>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</si>
  <si>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</si>
  <si>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</si>
  <si>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</si>
  <si>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</si>
  <si>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</si>
  <si>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</si>
  <si>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</si>
  <si>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</si>
  <si>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</si>
  <si>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</si>
  <si>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</si>
  <si>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</si>
  <si>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</si>
  <si>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</si>
  <si>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</si>
  <si>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</si>
  <si>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</si>
  <si>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</si>
  <si>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</si>
  <si>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</si>
  <si>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</si>
  <si>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</si>
  <si>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</si>
  <si>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</si>
  <si>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</si>
  <si>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</si>
  <si>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</si>
  <si>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</si>
  <si>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</si>
  <si>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</si>
  <si>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</si>
  <si>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</si>
  <si>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</si>
  <si>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</si>
  <si>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</si>
  <si>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</si>
  <si>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</si>
  <si>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</si>
  <si>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</si>
  <si>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</si>
  <si>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</si>
  <si>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</si>
  <si>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</si>
  <si>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</si>
  <si>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</si>
  <si>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</si>
  <si>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</si>
  <si>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</si>
  <si>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</si>
  <si>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</si>
  <si>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</si>
  <si>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</si>
  <si>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</si>
  <si>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</si>
  <si>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</si>
  <si>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</si>
  <si>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</si>
  <si>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</si>
  <si>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</si>
  <si>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</si>
  <si>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</si>
  <si>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</si>
  <si>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</si>
  <si>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</si>
  <si>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</si>
  <si>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</si>
  <si>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</si>
  <si>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</si>
  <si>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</si>
  <si>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</si>
  <si>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</si>
  <si>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</si>
  <si>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</si>
  <si>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</si>
  <si>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</si>
  <si>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</si>
  <si>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</si>
  <si>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</si>
  <si>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</si>
  <si>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</si>
  <si>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</si>
  <si>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</si>
  <si>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</si>
  <si>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</si>
  <si>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</si>
  <si>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</si>
  <si>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</si>
  <si>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</si>
  <si>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</si>
  <si>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</si>
  <si>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</si>
  <si>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</si>
  <si>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</si>
  <si>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</si>
  <si>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</si>
  <si>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</si>
  <si>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</si>
  <si>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</si>
  <si>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</si>
  <si>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</si>
  <si>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</si>
  <si>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</si>
  <si>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</si>
  <si>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</si>
  <si>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</si>
  <si>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</si>
  <si>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</si>
  <si>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</si>
  <si>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</si>
  <si>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</si>
  <si>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</si>
  <si>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</si>
  <si>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</si>
  <si>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</si>
  <si>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</si>
  <si>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</si>
  <si>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</si>
  <si>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</si>
  <si>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</si>
  <si>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</si>
  <si>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</si>
  <si>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</si>
  <si>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</si>
  <si>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</si>
  <si>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</si>
  <si>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</si>
  <si>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</si>
  <si>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</si>
  <si>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</si>
  <si>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</si>
  <si>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</si>
  <si>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</si>
  <si>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</si>
  <si>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</si>
  <si>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</si>
  <si>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</si>
  <si>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</si>
  <si>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</si>
  <si>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</si>
  <si>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</si>
  <si>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</si>
  <si>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</si>
  <si>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</si>
  <si>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</si>
  <si>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</si>
  <si>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</si>
  <si>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</si>
  <si>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</si>
  <si>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</si>
  <si>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</si>
  <si>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</si>
  <si>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</si>
  <si>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</si>
  <si>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</si>
  <si>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</si>
  <si>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</si>
  <si>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</si>
  <si>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</si>
  <si>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</si>
  <si>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</si>
  <si>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</si>
  <si>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</si>
  <si>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</si>
  <si>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</si>
  <si>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</si>
  <si>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</si>
  <si>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</si>
  <si>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</si>
  <si>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</si>
  <si>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</si>
  <si>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</si>
  <si>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</si>
  <si>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</si>
  <si>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</si>
  <si>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</si>
  <si>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</si>
  <si>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</si>
  <si>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</si>
  <si>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</si>
  <si>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</si>
  <si>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</si>
  <si>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</si>
  <si>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</si>
  <si>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</si>
  <si>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</si>
  <si>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</si>
  <si>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</si>
  <si>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</si>
  <si>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</si>
  <si>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</si>
  <si>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</si>
  <si>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</si>
  <si>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</si>
  <si>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</si>
  <si>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</si>
  <si>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</si>
  <si>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</si>
  <si>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</si>
  <si>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</si>
  <si>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</si>
  <si>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</si>
  <si>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</si>
  <si>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</si>
  <si>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</si>
  <si>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</si>
  <si>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</si>
  <si>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</si>
  <si>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</si>
  <si>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</si>
  <si>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</si>
  <si>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</si>
  <si>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</si>
  <si>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</si>
  <si>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</si>
  <si>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</si>
  <si>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</si>
  <si>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</si>
  <si>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</si>
  <si>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</si>
  <si>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</si>
  <si>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</si>
  <si>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</si>
  <si>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</si>
  <si>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</si>
  <si>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</si>
  <si>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</si>
  <si>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</si>
  <si>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</si>
  <si>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</si>
  <si>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</si>
  <si>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</si>
  <si>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</si>
  <si>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</si>
  <si>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</si>
  <si>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</si>
  <si>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</si>
  <si>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</si>
  <si>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</si>
  <si>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</si>
  <si>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</si>
  <si>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</si>
  <si>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</si>
  <si>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</si>
  <si>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</si>
  <si>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</si>
  <si>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</si>
  <si>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</si>
  <si>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</si>
  <si>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</si>
  <si>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</si>
  <si>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</si>
  <si>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</si>
  <si>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</si>
  <si>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</si>
  <si>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</si>
  <si>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</si>
  <si>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</si>
  <si>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</si>
  <si>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</si>
  <si>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</si>
  <si>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</si>
  <si>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</si>
  <si>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</si>
  <si>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</si>
  <si>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</si>
  <si>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</si>
  <si>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</si>
  <si>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</si>
  <si>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</si>
  <si>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</si>
  <si>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</si>
  <si>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</si>
  <si>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</si>
  <si>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</si>
  <si>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</si>
  <si>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</si>
  <si>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</si>
  <si>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</si>
  <si>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</si>
  <si>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</si>
  <si>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</si>
  <si>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</si>
  <si>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</si>
  <si>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</si>
  <si>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</si>
  <si>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</si>
  <si>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</si>
  <si>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</si>
  <si>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</si>
  <si>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</si>
  <si>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</si>
  <si>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</si>
  <si>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</si>
  <si>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</si>
  <si>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</si>
  <si>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</si>
  <si>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</si>
  <si>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</si>
  <si>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</si>
  <si>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</si>
  <si>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</si>
  <si>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</si>
  <si>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</si>
  <si>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</si>
  <si>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</si>
  <si>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</si>
  <si>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</si>
  <si>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</si>
  <si>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</si>
  <si>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</si>
  <si>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</si>
  <si>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</si>
  <si>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</si>
  <si>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</si>
  <si>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</si>
  <si>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</si>
  <si>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</si>
  <si>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</si>
  <si>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</si>
  <si>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</si>
  <si>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</si>
  <si>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</si>
  <si>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</si>
  <si>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</si>
  <si>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</si>
  <si>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</si>
  <si>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</si>
  <si>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</si>
  <si>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</si>
  <si>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</si>
  <si>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</si>
  <si>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</si>
  <si>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</si>
  <si>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</si>
  <si>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</si>
  <si>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</si>
  <si>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</si>
  <si>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</si>
  <si>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</si>
  <si>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</si>
  <si>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</si>
  <si>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</si>
  <si>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</si>
  <si>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</si>
  <si>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</si>
  <si>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</si>
  <si>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</si>
  <si>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</si>
  <si>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</si>
  <si>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</si>
  <si>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</si>
  <si>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</si>
  <si>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</si>
  <si>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</si>
  <si>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</si>
  <si>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</si>
  <si>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</si>
  <si>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</si>
  <si>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</si>
  <si>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</si>
  <si>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</si>
  <si>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</si>
  <si>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</si>
  <si>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</si>
  <si>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</si>
  <si>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</si>
  <si>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</si>
  <si>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</si>
  <si>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</si>
  <si>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</si>
  <si>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</si>
  <si>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</si>
  <si>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</si>
  <si>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</si>
  <si>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</si>
  <si>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</si>
  <si>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</si>
  <si>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</si>
  <si>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</si>
  <si>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</si>
  <si>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</si>
  <si>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</si>
  <si>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</si>
  <si>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</si>
  <si>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</si>
  <si>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</si>
  <si>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</si>
  <si>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</si>
  <si>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</si>
  <si>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</si>
  <si>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</si>
  <si>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</si>
  <si>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</si>
  <si>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</si>
  <si>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</si>
  <si>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</si>
  <si>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</si>
  <si>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</si>
  <si>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</si>
  <si>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</si>
  <si>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</si>
  <si>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</si>
  <si>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</si>
  <si>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</si>
  <si>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</si>
  <si>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</si>
  <si>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</si>
  <si>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</si>
  <si>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</si>
  <si>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</si>
  <si>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</si>
  <si>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</si>
  <si>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</si>
  <si>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</si>
  <si>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</si>
  <si>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</si>
  <si>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</si>
  <si>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</si>
  <si>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</si>
  <si>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</si>
  <si>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</si>
  <si>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</si>
  <si>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</si>
  <si>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</si>
  <si>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</si>
  <si>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</si>
  <si>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</si>
  <si>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</si>
  <si>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</si>
  <si>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</si>
  <si>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</si>
  <si>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</si>
  <si>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</si>
  <si>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</si>
  <si>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</si>
  <si>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</si>
  <si>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</si>
  <si>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</si>
  <si>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</si>
  <si>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</si>
  <si>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</si>
  <si>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</si>
  <si>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</si>
  <si>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</si>
  <si>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</si>
  <si>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</si>
  <si>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</si>
  <si>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</si>
  <si>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</si>
  <si>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</si>
  <si>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</si>
  <si>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</si>
  <si>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</si>
  <si>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</si>
  <si>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</si>
  <si>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</si>
  <si>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</si>
  <si>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</si>
  <si>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</si>
  <si>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</si>
  <si>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</si>
  <si>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</si>
  <si>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</si>
  <si>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</si>
  <si>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</si>
  <si>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</si>
  <si>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</si>
  <si>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</si>
  <si>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</si>
  <si>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</si>
  <si>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</si>
  <si>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</si>
  <si>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</si>
  <si>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</si>
  <si>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</si>
  <si>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</si>
  <si>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</si>
  <si>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</si>
  <si>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</si>
  <si>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</si>
  <si>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</si>
  <si>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</si>
  <si>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</si>
  <si>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</si>
  <si>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</si>
  <si>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</si>
  <si>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</si>
  <si>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</si>
  <si>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</si>
  <si>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</si>
  <si>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</si>
  <si>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</si>
  <si>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</si>
  <si>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</si>
  <si>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</si>
  <si>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</si>
  <si>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</si>
  <si>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</si>
  <si>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</si>
  <si>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</si>
  <si>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</si>
  <si>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</si>
  <si>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</si>
  <si>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</si>
  <si>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</si>
  <si>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</si>
  <si>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</si>
  <si>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</si>
  <si>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</si>
  <si>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</si>
  <si>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</si>
  <si>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</si>
  <si>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</si>
  <si>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</si>
  <si>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</si>
  <si>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</si>
  <si>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</si>
  <si>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</si>
  <si>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</si>
  <si>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</si>
  <si>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</si>
  <si>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</si>
  <si>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</si>
  <si>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</si>
  <si>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</si>
  <si>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</si>
  <si>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</si>
  <si>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</si>
  <si>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</si>
  <si>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</si>
  <si>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</si>
  <si>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</si>
  <si>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</si>
  <si>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</si>
  <si>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</si>
  <si>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</si>
  <si>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</si>
  <si>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</si>
  <si>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</si>
  <si>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</si>
  <si>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</si>
  <si>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</si>
  <si>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</si>
  <si>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</si>
  <si>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</si>
  <si>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</si>
  <si>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</si>
  <si>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</si>
  <si>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</si>
  <si>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</si>
  <si>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</si>
  <si>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</si>
  <si>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</si>
  <si>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</si>
  <si>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</si>
  <si>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</si>
  <si>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</si>
  <si>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</si>
  <si>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</si>
  <si>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</si>
  <si>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</si>
  <si>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</si>
  <si>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</si>
  <si>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</si>
  <si>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</si>
  <si>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</si>
  <si>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</si>
  <si>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</si>
  <si>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</si>
  <si>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</si>
  <si>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</si>
  <si>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</si>
  <si>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</si>
  <si>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</si>
  <si>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</si>
  <si>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</si>
  <si>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</si>
  <si>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</si>
  <si>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</si>
  <si>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</si>
  <si>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</si>
  <si>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</si>
  <si>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</si>
  <si>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</si>
  <si>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</si>
  <si>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</si>
  <si>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</si>
  <si>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</si>
  <si>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</si>
  <si>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</si>
  <si>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</si>
  <si>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</si>
  <si>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</si>
  <si>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</si>
  <si>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</si>
  <si>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</si>
  <si>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</si>
  <si>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</si>
  <si>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</si>
  <si>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</si>
  <si>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</si>
  <si>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</si>
  <si>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</si>
  <si>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</si>
  <si>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</si>
  <si>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</si>
  <si>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</si>
  <si>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</si>
  <si>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</si>
  <si>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</si>
  <si>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</si>
  <si>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</si>
  <si>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</si>
  <si>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</si>
  <si>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</si>
  <si>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</si>
  <si>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</si>
  <si>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</si>
  <si>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</si>
  <si>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</si>
  <si>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</si>
  <si>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</si>
  <si>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</si>
  <si>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</si>
  <si>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</si>
  <si>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</si>
  <si>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</si>
  <si>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</si>
  <si>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</si>
  <si>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</si>
  <si>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</si>
  <si>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</si>
  <si>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</si>
  <si>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</si>
  <si>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</si>
  <si>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</si>
  <si>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</si>
  <si>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</si>
  <si>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</si>
  <si>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</si>
  <si>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</si>
  <si>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</si>
  <si>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</si>
  <si>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</si>
  <si>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</si>
  <si>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</si>
  <si>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</si>
  <si>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</si>
  <si>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</si>
  <si>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</si>
  <si>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</si>
  <si>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</si>
  <si>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</si>
  <si>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</si>
  <si>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</si>
  <si>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</si>
  <si>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</si>
  <si>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</si>
  <si>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</si>
  <si>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</si>
  <si>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</si>
  <si>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</si>
  <si>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</si>
  <si>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</si>
  <si>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</si>
  <si>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</si>
  <si>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</si>
  <si>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</si>
  <si>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</si>
  <si>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</si>
  <si>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</si>
  <si>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</si>
  <si>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</si>
  <si>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</si>
  <si>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</si>
  <si>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</si>
  <si>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</si>
  <si>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</si>
  <si>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</si>
  <si>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</si>
  <si>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</si>
  <si>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</si>
  <si>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</si>
  <si>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</si>
  <si>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</si>
  <si>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</si>
  <si>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</si>
  <si>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</si>
  <si>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</si>
  <si>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</si>
  <si>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</si>
  <si>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</si>
  <si>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</si>
  <si>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</si>
  <si>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</si>
  <si>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</si>
  <si>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</si>
  <si>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</si>
  <si>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</si>
  <si>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</si>
  <si>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</si>
  <si>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</si>
  <si>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</si>
  <si>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</si>
  <si>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</si>
  <si>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</si>
  <si>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</si>
  <si>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</si>
  <si>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</si>
  <si>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</si>
  <si>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</si>
  <si>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</si>
  <si>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</si>
  <si>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</si>
  <si>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</si>
  <si>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</si>
  <si>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</si>
  <si>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</si>
  <si>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</si>
  <si>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</si>
  <si>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</si>
  <si>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</si>
  <si>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</si>
  <si>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</si>
  <si>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</si>
  <si>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</si>
  <si>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</si>
  <si>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</si>
  <si>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</si>
  <si>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</si>
  <si>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</si>
  <si>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</si>
  <si>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</si>
  <si>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</si>
  <si>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</si>
  <si>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</si>
  <si>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</si>
  <si>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</si>
  <si>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</si>
  <si>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</si>
  <si>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</si>
  <si>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</si>
  <si>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</si>
  <si>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</si>
  <si>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</si>
  <si>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</si>
  <si>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</si>
  <si>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</si>
  <si>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</si>
  <si>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</si>
  <si>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</si>
  <si>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</si>
  <si>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</si>
  <si>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</si>
  <si>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</si>
  <si>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</si>
  <si>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</si>
  <si>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</si>
  <si>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</si>
  <si>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</si>
  <si>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</si>
  <si>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</si>
  <si>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</si>
  <si>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</si>
  <si>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</si>
  <si>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</si>
  <si>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</si>
  <si>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</si>
  <si>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</si>
  <si>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</si>
  <si>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</si>
  <si>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</si>
  <si>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</si>
  <si>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</si>
  <si>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</si>
  <si>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</si>
  <si>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</si>
  <si>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</si>
  <si>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</si>
  <si>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</si>
  <si>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</si>
  <si>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</si>
  <si>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</si>
  <si>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</si>
  <si>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</si>
  <si>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</si>
  <si>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</si>
  <si>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</si>
  <si>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</si>
  <si>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</si>
  <si>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</si>
  <si>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</si>
  <si>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</si>
  <si>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</si>
  <si>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</si>
  <si>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</si>
  <si>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</si>
  <si>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</si>
  <si>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</si>
  <si>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</si>
  <si>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</si>
  <si>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</si>
  <si>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</si>
  <si>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</si>
  <si>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</si>
  <si>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</si>
  <si>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</si>
  <si>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</si>
  <si>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</si>
  <si>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</si>
  <si>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</si>
  <si>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</si>
  <si>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</si>
  <si>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</si>
  <si>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</si>
  <si>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</si>
  <si>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</si>
  <si>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</si>
  <si>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</si>
  <si>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</si>
  <si>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</si>
  <si>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</si>
  <si>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</si>
  <si>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</si>
  <si>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</si>
  <si>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</si>
  <si>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</si>
  <si>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</si>
  <si>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</si>
  <si>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</si>
  <si>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</si>
  <si>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</si>
  <si>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</si>
  <si>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</si>
  <si>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</si>
  <si>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</si>
  <si>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</si>
  <si>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</si>
  <si>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</si>
  <si>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</si>
  <si>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</si>
  <si>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</si>
  <si>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</si>
  <si>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</si>
  <si>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</si>
  <si>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</si>
  <si>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</si>
  <si>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</si>
  <si>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</si>
  <si>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</si>
  <si>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</si>
  <si>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</si>
  <si>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</si>
  <si>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</si>
  <si>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</si>
  <si>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</si>
  <si>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</si>
  <si>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</si>
  <si>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</si>
  <si>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</si>
  <si>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</si>
  <si>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</si>
  <si>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</si>
  <si>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</si>
  <si>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</si>
  <si>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</si>
  <si>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</si>
  <si>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</si>
  <si>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</si>
  <si>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</si>
  <si>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</si>
  <si>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</si>
  <si>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</si>
  <si>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</si>
  <si>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</si>
  <si>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</si>
  <si>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</si>
  <si>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</si>
  <si>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</si>
  <si>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</si>
  <si>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</si>
  <si>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</si>
  <si>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</si>
  <si>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</si>
  <si>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</si>
  <si>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</si>
  <si>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</si>
  <si>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</si>
  <si>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</si>
  <si>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</si>
  <si>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</si>
  <si>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</si>
  <si>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</si>
  <si>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</si>
  <si>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</si>
  <si>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</si>
  <si>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</si>
  <si>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</si>
  <si>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</si>
  <si>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</si>
  <si>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</si>
  <si>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</si>
  <si>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</si>
  <si>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</si>
  <si>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</si>
  <si>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</si>
  <si>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</si>
  <si>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</si>
  <si>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</si>
  <si>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</si>
  <si>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</si>
  <si>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</si>
  <si>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</si>
  <si>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</si>
  <si>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</si>
  <si>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</si>
  <si>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</si>
  <si>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</si>
  <si>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</si>
  <si>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</si>
  <si>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</si>
  <si>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</si>
  <si>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</si>
  <si>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</si>
  <si>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</si>
  <si>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</si>
  <si>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</si>
  <si>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</si>
  <si>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</si>
  <si>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</si>
  <si>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</si>
  <si>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</si>
  <si>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</si>
  <si>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</si>
  <si>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</si>
  <si>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</si>
  <si>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</si>
  <si>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</si>
  <si>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</si>
  <si>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</si>
  <si>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</si>
  <si>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</si>
  <si>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</si>
  <si>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</si>
  <si>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</si>
  <si>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</si>
  <si>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</si>
  <si>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</si>
  <si>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</si>
  <si>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</si>
  <si>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</si>
  <si>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</si>
  <si>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</si>
  <si>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</si>
  <si>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</si>
  <si>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</si>
  <si>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</si>
  <si>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</si>
  <si>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</si>
  <si>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</si>
  <si>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</si>
  <si>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</si>
  <si>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</si>
  <si>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</si>
  <si>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</si>
  <si>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</si>
  <si>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</si>
  <si>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</si>
  <si>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</si>
  <si>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</si>
  <si>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</si>
  <si>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</si>
  <si>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</si>
  <si>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</si>
  <si>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</si>
  <si>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</si>
  <si>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</si>
  <si>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</si>
  <si>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</si>
  <si>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</si>
  <si>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</si>
  <si>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</si>
  <si>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</si>
  <si>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</si>
  <si>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</si>
  <si>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</si>
  <si>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</si>
  <si>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</si>
  <si>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</si>
  <si>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</si>
  <si>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</si>
  <si>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</si>
  <si>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</si>
  <si>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</si>
  <si>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</si>
  <si>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</si>
  <si>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</si>
  <si>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</si>
  <si>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</si>
  <si>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</si>
  <si>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</si>
  <si>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</si>
  <si>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</si>
  <si>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</si>
  <si>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</si>
  <si>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</si>
  <si>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</si>
  <si>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</si>
  <si>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</si>
  <si>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</si>
  <si>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</si>
  <si>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</si>
  <si>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</si>
  <si>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</si>
  <si>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</si>
  <si>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</si>
  <si>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</si>
  <si>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</si>
  <si>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</si>
  <si>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</si>
  <si>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</si>
  <si>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</si>
  <si>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</si>
  <si>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</si>
  <si>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</si>
  <si>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</si>
  <si>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</si>
  <si>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</si>
  <si>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</si>
  <si>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</si>
  <si>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</si>
  <si>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</si>
  <si>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</si>
  <si>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</si>
  <si>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</si>
  <si>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</si>
  <si>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</si>
  <si>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</si>
  <si>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</si>
  <si>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</si>
  <si>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</si>
  <si>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</si>
  <si>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</si>
  <si>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</si>
  <si>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</si>
  <si>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</si>
  <si>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</si>
  <si>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</si>
  <si>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</si>
  <si>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</si>
  <si>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</si>
  <si>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</si>
  <si>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</si>
  <si>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</si>
  <si>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</si>
  <si>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</si>
  <si>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</si>
  <si>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</si>
  <si>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</si>
  <si>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</si>
  <si>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</si>
  <si>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</si>
  <si>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</si>
  <si>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</si>
  <si>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</si>
  <si>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</si>
  <si>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</si>
  <si>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</si>
  <si>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</si>
  <si>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</si>
  <si>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</si>
  <si>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</si>
  <si>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</si>
  <si>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</si>
  <si>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</si>
  <si>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</si>
  <si>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</si>
  <si>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</si>
  <si>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</si>
  <si>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</si>
  <si>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</si>
  <si>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</si>
  <si>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</si>
  <si>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</si>
  <si>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</si>
  <si>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</si>
  <si>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</si>
  <si>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</si>
  <si>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</si>
  <si>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</si>
  <si>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</si>
  <si>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</si>
  <si>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</si>
  <si>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</si>
  <si>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</si>
  <si>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</si>
  <si>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</si>
  <si>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</si>
  <si>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</si>
  <si>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</si>
  <si>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</si>
  <si>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</si>
  <si>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</si>
  <si>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</si>
  <si>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</si>
  <si>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</si>
  <si>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</si>
  <si>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</si>
  <si>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</si>
  <si>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</si>
  <si>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</si>
  <si>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</si>
  <si>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</si>
  <si>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</si>
  <si>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</si>
  <si>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</si>
  <si>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</si>
  <si>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</si>
  <si>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</si>
  <si>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</si>
  <si>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</si>
  <si>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</si>
  <si>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</si>
  <si>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</si>
  <si>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</si>
  <si>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</si>
  <si>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</si>
  <si>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</si>
  <si>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</si>
  <si>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</si>
  <si>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</si>
  <si>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</si>
  <si>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</si>
  <si>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</si>
  <si>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</si>
  <si>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</si>
  <si>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</si>
  <si>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</si>
  <si>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</si>
  <si>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</si>
  <si>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</si>
  <si>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</si>
  <si>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</si>
  <si>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</si>
  <si>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</si>
  <si>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</si>
  <si>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</si>
  <si>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</si>
  <si>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</si>
  <si>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</si>
  <si>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</si>
  <si>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</si>
  <si>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</si>
  <si>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</si>
  <si>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</si>
  <si>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</si>
  <si>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</si>
  <si>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</si>
  <si>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</si>
  <si>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</si>
  <si>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</si>
  <si>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</si>
  <si>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</si>
  <si>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</si>
  <si>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</si>
  <si>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</si>
  <si>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</si>
  <si>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</si>
  <si>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</si>
  <si>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</si>
  <si>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</si>
  <si>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</si>
  <si>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</si>
  <si>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</si>
  <si>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</si>
  <si>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</si>
  <si>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</si>
  <si>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</si>
  <si>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</si>
  <si>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</si>
  <si>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</si>
  <si>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</si>
  <si>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</si>
  <si>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</si>
  <si>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</si>
  <si>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</si>
  <si>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</si>
  <si>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</si>
  <si>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</si>
  <si>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</si>
  <si>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</si>
  <si>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</si>
  <si>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</si>
  <si>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</si>
  <si>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</si>
  <si>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</si>
  <si>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</si>
  <si>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</si>
  <si>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</si>
  <si>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</si>
  <si>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</si>
  <si>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</si>
  <si>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</si>
  <si>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</si>
  <si>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</si>
  <si>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</si>
  <si>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</si>
  <si>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</si>
  <si>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</si>
  <si>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</si>
  <si>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</si>
  <si>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</si>
  <si>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</si>
  <si>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</si>
  <si>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</si>
  <si>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</si>
  <si>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</si>
  <si>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</si>
  <si>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</si>
  <si>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</si>
  <si>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</si>
  <si>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</si>
  <si>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</si>
  <si>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</si>
  <si>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</si>
  <si>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</si>
  <si>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</si>
  <si>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</si>
  <si>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</si>
  <si>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</si>
  <si>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</si>
  <si>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</si>
  <si>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</si>
  <si>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</si>
  <si>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</si>
  <si>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</si>
  <si>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</si>
  <si>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</si>
  <si>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</si>
  <si>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</si>
  <si>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</si>
  <si>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</si>
  <si>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</si>
  <si>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</si>
  <si>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</si>
  <si>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</si>
  <si>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</si>
  <si>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</si>
  <si>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</si>
  <si>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</si>
  <si>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</si>
  <si>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</si>
  <si>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</si>
  <si>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</si>
  <si>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</si>
  <si>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</si>
  <si>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</si>
  <si>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</si>
  <si>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</si>
  <si>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</si>
  <si>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</si>
  <si>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</si>
  <si>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</si>
  <si>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</si>
  <si>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</si>
  <si>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</si>
  <si>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</si>
  <si>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</si>
  <si>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</si>
  <si>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</si>
  <si>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</si>
  <si>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</si>
  <si>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</si>
  <si>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</si>
  <si>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</si>
  <si>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</si>
  <si>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</si>
  <si>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</si>
  <si>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</si>
  <si>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</si>
  <si>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</si>
  <si>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</si>
  <si>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</si>
  <si>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</si>
  <si>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</si>
  <si>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</si>
  <si>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</si>
  <si>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</si>
  <si>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</si>
  <si>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</si>
  <si>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</si>
  <si>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</si>
  <si>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</si>
  <si>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</si>
  <si>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</si>
  <si>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</si>
  <si>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</si>
  <si>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</si>
  <si>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</si>
  <si>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</si>
  <si>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</si>
  <si>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</si>
  <si>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</si>
  <si>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</si>
  <si>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</si>
  <si>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</si>
  <si>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</si>
  <si>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</si>
  <si>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</si>
  <si>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</si>
  <si>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</si>
  <si>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</si>
  <si>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</si>
  <si>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</si>
  <si>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</si>
  <si>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</si>
  <si>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</si>
  <si>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</si>
  <si>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</si>
  <si>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</si>
  <si>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</si>
  <si>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</si>
  <si>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</si>
  <si>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</si>
  <si>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</si>
  <si>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</si>
  <si>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</si>
  <si>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</si>
  <si>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</si>
  <si>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</si>
  <si>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</si>
  <si>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</si>
  <si>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</si>
  <si>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</si>
  <si>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</si>
  <si>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</si>
  <si>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</si>
  <si>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</si>
  <si>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</si>
  <si>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</si>
  <si>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</si>
  <si>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</si>
  <si>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</si>
  <si>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</si>
  <si>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</si>
  <si>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</si>
  <si>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</si>
  <si>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</si>
  <si>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</si>
  <si>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</si>
  <si>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</si>
  <si>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</si>
  <si>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</si>
  <si>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</si>
  <si>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</si>
  <si>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</si>
  <si>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</si>
  <si>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</si>
  <si>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</si>
  <si>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</si>
  <si>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</si>
  <si>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</si>
  <si>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</si>
  <si>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</si>
  <si>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</si>
  <si>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</si>
  <si>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</si>
  <si>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</si>
  <si>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</si>
  <si>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</si>
  <si>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</si>
  <si>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</si>
  <si>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</si>
  <si>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</si>
  <si>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</si>
  <si>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</si>
  <si>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</si>
  <si>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</si>
  <si>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</si>
  <si>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</si>
  <si>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</si>
  <si>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</si>
  <si>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</si>
  <si>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</si>
  <si>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</si>
  <si>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</si>
  <si>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</si>
  <si>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</si>
  <si>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</si>
  <si>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</si>
  <si>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</si>
  <si>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</si>
  <si>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</si>
  <si>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</si>
  <si>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</si>
  <si>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</si>
  <si>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</si>
  <si>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</si>
  <si>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</si>
  <si>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</si>
  <si>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</si>
  <si>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</si>
  <si>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</si>
  <si>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</si>
  <si>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</si>
  <si>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</si>
  <si>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</si>
  <si>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</si>
  <si>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</si>
  <si>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</si>
  <si>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</si>
  <si>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</si>
  <si>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</si>
  <si>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</si>
  <si>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</si>
  <si>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</si>
  <si>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</si>
  <si>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</si>
  <si>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</si>
  <si>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</si>
  <si>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</si>
  <si>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</si>
  <si>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</si>
  <si>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</si>
  <si>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</si>
  <si>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</si>
  <si>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</si>
  <si>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</si>
  <si>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</si>
  <si>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</si>
  <si>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</si>
  <si>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</si>
  <si>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</si>
  <si>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</si>
  <si>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</si>
  <si>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</si>
  <si>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</si>
  <si>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</si>
  <si>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</si>
  <si>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</si>
  <si>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</si>
  <si>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</si>
  <si>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</si>
  <si>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</si>
  <si>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</si>
  <si>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</si>
  <si>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</si>
  <si>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</si>
  <si>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</si>
  <si>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</si>
  <si>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</si>
  <si>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</si>
  <si>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</si>
  <si>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</si>
  <si>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</si>
  <si>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</si>
  <si>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</si>
  <si>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</si>
  <si>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</si>
  <si>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</si>
  <si>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</si>
  <si>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</si>
  <si>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</si>
  <si>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</si>
  <si>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</si>
  <si>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</si>
  <si>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</si>
  <si>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</si>
  <si>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</si>
  <si>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</si>
  <si>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</si>
  <si>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</si>
  <si>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</si>
  <si>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</si>
  <si>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</si>
  <si>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</si>
  <si>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</si>
  <si>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</si>
  <si>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</si>
  <si>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</si>
  <si>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</si>
  <si>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</si>
  <si>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</si>
  <si>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</si>
  <si>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</si>
  <si>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</si>
  <si>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</si>
  <si>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</si>
  <si>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</si>
  <si>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</si>
  <si>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</si>
  <si>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</si>
  <si>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</si>
  <si>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</si>
  <si>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</si>
  <si>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</si>
  <si>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</si>
  <si>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</si>
  <si>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</si>
  <si>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</si>
  <si>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</si>
  <si>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</si>
  <si>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</si>
  <si>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</si>
  <si>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</si>
  <si>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</si>
  <si>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</si>
  <si>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</si>
  <si>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</si>
  <si>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</si>
  <si>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</si>
  <si>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</si>
  <si>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</si>
  <si>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</si>
  <si>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</si>
  <si>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</si>
  <si>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</si>
  <si>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</si>
  <si>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</si>
  <si>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</si>
  <si>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</si>
  <si>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</si>
  <si>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</si>
  <si>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</si>
  <si>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</si>
  <si>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</si>
  <si>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</si>
  <si>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</si>
  <si>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</si>
  <si>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</si>
  <si>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</si>
  <si>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</si>
  <si>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</si>
  <si>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</si>
  <si>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</si>
  <si>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</si>
  <si>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</si>
  <si>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</si>
  <si>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</si>
  <si>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</si>
  <si>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</si>
  <si>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</si>
  <si>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</si>
  <si>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</si>
  <si>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</si>
  <si>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</si>
  <si>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</si>
  <si>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</si>
  <si>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</si>
  <si>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</si>
  <si>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</si>
  <si>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</si>
  <si>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</si>
  <si>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</si>
  <si>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</si>
  <si>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</si>
  <si>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</si>
  <si>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</si>
  <si>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</si>
  <si>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</si>
  <si>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</si>
  <si>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</si>
  <si>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</si>
  <si>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</si>
  <si>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</si>
  <si>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</si>
  <si>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</si>
  <si>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</si>
  <si>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</si>
  <si>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</si>
  <si>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</si>
  <si>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</si>
  <si>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</si>
  <si>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</si>
  <si>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</si>
  <si>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</si>
  <si>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</si>
  <si>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</si>
  <si>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</si>
  <si>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</si>
  <si>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</si>
  <si>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</si>
  <si>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</si>
  <si>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</si>
  <si>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</si>
  <si>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</si>
  <si>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</si>
  <si>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</si>
  <si>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</si>
  <si>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</si>
  <si>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</si>
  <si>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</si>
  <si>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</si>
  <si>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</si>
  <si>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</si>
  <si>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</si>
  <si>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</si>
  <si>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</si>
  <si>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</si>
  <si>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</si>
  <si>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</si>
  <si>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</si>
  <si>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</si>
  <si>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</si>
  <si>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</si>
  <si>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</si>
  <si>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</si>
  <si>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</si>
  <si>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</si>
  <si>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</si>
  <si>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</si>
  <si>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</si>
  <si>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</si>
  <si>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</si>
  <si>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</si>
  <si>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</si>
  <si>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</si>
  <si>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</si>
  <si>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</si>
  <si>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</si>
  <si>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</si>
  <si>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</si>
  <si>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</si>
  <si>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</si>
  <si>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</si>
  <si>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</si>
  <si>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</si>
  <si>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</si>
  <si>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</si>
  <si>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</si>
  <si>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</si>
  <si>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</si>
  <si>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</si>
  <si>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</si>
  <si>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</si>
  <si>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</si>
  <si>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</si>
  <si>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</si>
  <si>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</si>
  <si>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</si>
  <si>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</si>
  <si>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</si>
  <si>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</si>
  <si>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</si>
  <si>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</si>
  <si>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</si>
  <si>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</si>
  <si>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</si>
  <si>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</si>
  <si>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</si>
  <si>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</si>
  <si>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</si>
  <si>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</si>
  <si>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</si>
  <si>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</si>
  <si>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</si>
  <si>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</si>
  <si>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</si>
  <si>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</si>
  <si>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</si>
  <si>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</si>
  <si>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</si>
  <si>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</si>
  <si>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</si>
  <si>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</si>
  <si>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</si>
  <si>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</si>
  <si>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</si>
  <si>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</si>
  <si>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</si>
  <si>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</si>
  <si>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</si>
  <si>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</si>
  <si>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</si>
  <si>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</si>
  <si>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</si>
  <si>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</si>
  <si>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</si>
  <si>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</si>
  <si>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</si>
  <si>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</si>
  <si>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</si>
  <si>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</si>
  <si>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</si>
  <si>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</si>
  <si>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</si>
  <si>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</si>
  <si>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</si>
  <si>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</si>
  <si>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</si>
  <si>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</si>
  <si>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</si>
  <si>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</si>
  <si>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</si>
  <si>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</si>
  <si>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</si>
  <si>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</si>
  <si>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</si>
  <si>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</si>
  <si>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</si>
  <si>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</si>
  <si>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</si>
  <si>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</si>
  <si>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</si>
  <si>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</si>
  <si>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</si>
  <si>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</si>
  <si>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</si>
  <si>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</si>
  <si>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</si>
  <si>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</si>
  <si>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</si>
  <si>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</si>
  <si>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</si>
  <si>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</si>
  <si>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</si>
  <si>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</si>
  <si>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</si>
  <si>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</si>
  <si>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</si>
  <si>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</si>
  <si>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</si>
  <si>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</si>
  <si>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</si>
  <si>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</si>
  <si>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</si>
  <si>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</si>
  <si>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</si>
  <si>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</si>
  <si>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</si>
  <si>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</si>
  <si>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</si>
  <si>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</si>
  <si>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</si>
  <si>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</si>
  <si>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</si>
  <si>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</si>
  <si>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</si>
  <si>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</si>
  <si>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</si>
  <si>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</si>
  <si>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</si>
  <si>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</si>
  <si>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</si>
  <si>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</si>
  <si>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</si>
  <si>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</si>
  <si>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</si>
  <si>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</si>
  <si>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</si>
  <si>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</si>
  <si>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</si>
  <si>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</si>
  <si>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</si>
  <si>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</si>
  <si>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</si>
  <si>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</si>
  <si>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</si>
  <si>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</si>
  <si>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</si>
  <si>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</si>
  <si>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</si>
  <si>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</si>
  <si>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</si>
  <si>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</si>
  <si>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</si>
  <si>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</si>
  <si>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</si>
  <si>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</si>
  <si>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</si>
  <si>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</si>
  <si>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</si>
  <si>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</si>
  <si>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</si>
  <si>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</si>
  <si>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</si>
  <si>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</si>
  <si>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</si>
  <si>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</si>
  <si>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</si>
  <si>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</si>
  <si>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</si>
  <si>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</si>
  <si>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</si>
  <si>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</si>
  <si>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</si>
  <si>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</si>
  <si>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</si>
  <si>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</si>
  <si>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</si>
  <si>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</si>
  <si>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</si>
  <si>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</si>
  <si>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</si>
  <si>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</si>
  <si>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</si>
  <si>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</si>
  <si>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</si>
  <si>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</si>
  <si>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</si>
  <si>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</si>
  <si>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</si>
  <si>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</si>
  <si>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</si>
  <si>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</si>
  <si>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</si>
  <si>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</si>
  <si>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</si>
  <si>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</si>
  <si>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</si>
  <si>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</si>
  <si>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</si>
  <si>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</si>
  <si>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</si>
  <si>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</si>
  <si>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</si>
  <si>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</si>
  <si>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</si>
  <si>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</si>
  <si>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</si>
  <si>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</si>
  <si>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</si>
  <si>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</si>
  <si>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</si>
  <si>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</si>
  <si>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</si>
  <si>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</si>
  <si>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</si>
  <si>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</si>
  <si>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</si>
  <si>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</si>
  <si>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</si>
  <si>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</si>
  <si>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</si>
  <si>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</si>
  <si>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</si>
  <si>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</si>
  <si>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</si>
  <si>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</si>
  <si>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</si>
  <si>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</si>
  <si>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</si>
  <si>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</si>
  <si>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</si>
  <si>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</si>
  <si>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</si>
  <si>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</si>
  <si>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</si>
  <si>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</si>
  <si>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</si>
  <si>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</si>
  <si>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</si>
  <si>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</si>
  <si>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</si>
  <si>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</si>
  <si>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</si>
  <si>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</si>
  <si>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</si>
  <si>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</si>
  <si>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</si>
  <si>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</si>
  <si>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</si>
  <si>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</si>
  <si>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</si>
  <si>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</si>
  <si>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</si>
  <si>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</si>
  <si>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</si>
  <si>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</si>
  <si>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</si>
  <si>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</si>
  <si>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</si>
  <si>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</si>
  <si>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</si>
  <si>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</si>
  <si>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</si>
  <si>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</si>
  <si>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</si>
  <si>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</si>
  <si>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</si>
  <si>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</si>
  <si>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</si>
  <si>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</si>
  <si>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</si>
  <si>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</si>
  <si>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</si>
  <si>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</si>
  <si>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</si>
  <si>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</si>
  <si>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</si>
  <si>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</si>
  <si>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</si>
  <si>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</si>
  <si>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</si>
  <si>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</si>
  <si>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</si>
  <si>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</si>
  <si>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</si>
  <si>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</si>
  <si>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</si>
  <si>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</si>
  <si>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</si>
  <si>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</si>
  <si>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</si>
  <si>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</si>
  <si>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</si>
  <si>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</si>
  <si>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</si>
  <si>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</si>
  <si>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</si>
  <si>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</si>
  <si>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</si>
  <si>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</si>
  <si>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</si>
  <si>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</si>
  <si>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</si>
  <si>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</si>
  <si>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</si>
  <si>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</si>
  <si>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</si>
  <si>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</si>
  <si>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</si>
  <si>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</si>
  <si>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</si>
  <si>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</si>
  <si>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</si>
  <si>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</si>
  <si>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</si>
  <si>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</si>
  <si>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</si>
  <si>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</si>
  <si>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</si>
  <si>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</si>
  <si>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</si>
  <si>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</si>
  <si>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</si>
  <si>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</si>
  <si>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</si>
  <si>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</si>
  <si>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</si>
  <si>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</si>
  <si>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</si>
  <si>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</si>
  <si>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</si>
  <si>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</si>
  <si>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</si>
  <si>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</si>
  <si>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</si>
  <si>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</si>
  <si>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</si>
  <si>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</si>
  <si>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</si>
  <si>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</si>
  <si>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</si>
  <si>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</si>
  <si>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</si>
  <si>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</si>
  <si>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</si>
  <si>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</si>
  <si>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</si>
  <si>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</si>
  <si>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</si>
  <si>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</si>
  <si>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</si>
  <si>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</si>
  <si>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</si>
  <si>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</si>
  <si>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</si>
  <si>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</si>
  <si>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</si>
  <si>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</si>
  <si>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</si>
  <si>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</si>
  <si>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</si>
  <si>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</si>
  <si>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</si>
  <si>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</si>
  <si>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</si>
  <si>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</si>
  <si>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</si>
  <si>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</si>
  <si>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</si>
  <si>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</si>
  <si>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</si>
  <si>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</si>
  <si>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</si>
  <si>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</si>
  <si>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</si>
  <si>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</si>
  <si>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</si>
  <si>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</si>
  <si>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</si>
  <si>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</si>
  <si>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</si>
  <si>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</si>
  <si>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</si>
  <si>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</si>
  <si>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</si>
  <si>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</si>
  <si>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</si>
  <si>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</si>
  <si>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</si>
  <si>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</si>
  <si>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</si>
  <si>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</si>
  <si>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</si>
  <si>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</si>
  <si>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</si>
  <si>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</si>
  <si>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</si>
  <si>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</si>
  <si>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</si>
  <si>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</si>
  <si>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</si>
  <si>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</si>
  <si>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</si>
  <si>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</si>
  <si>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</si>
  <si>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</si>
  <si>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</si>
  <si>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</si>
  <si>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</si>
  <si>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</si>
  <si>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</si>
  <si>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</si>
  <si>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</si>
  <si>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</si>
  <si>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</si>
  <si>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</si>
  <si>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</si>
  <si>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</si>
  <si>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</si>
  <si>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</si>
  <si>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</si>
  <si>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</si>
  <si>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</si>
  <si>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</si>
  <si>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</si>
  <si>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</si>
  <si>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</si>
  <si>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</si>
  <si>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</si>
  <si>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</si>
  <si>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</si>
  <si>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</si>
  <si>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</si>
  <si>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</si>
  <si>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</si>
  <si>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</si>
  <si>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</si>
  <si>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</si>
  <si>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</si>
  <si>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</si>
  <si>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</si>
  <si>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</si>
  <si>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</si>
  <si>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</si>
  <si>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</si>
  <si>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</si>
  <si>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</si>
  <si>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</si>
  <si>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</si>
  <si>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</si>
  <si>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</si>
  <si>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</si>
  <si>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</si>
  <si>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</si>
  <si>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</si>
  <si>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</si>
  <si>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</si>
  <si>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</si>
  <si>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</si>
  <si>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</si>
  <si>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</si>
  <si>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</si>
  <si>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</si>
  <si>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</si>
  <si>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</si>
  <si>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</si>
  <si>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</si>
  <si>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</si>
  <si>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</si>
  <si>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</si>
  <si>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</si>
  <si>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</si>
  <si>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</si>
  <si>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</si>
  <si>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</si>
  <si>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</si>
  <si>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</si>
  <si>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</si>
  <si>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</si>
  <si>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</si>
  <si>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</si>
  <si>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</si>
  <si>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</si>
  <si>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</si>
  <si>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</si>
  <si>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</si>
  <si>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</si>
  <si>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</si>
  <si>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</si>
  <si>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</si>
  <si>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</si>
  <si>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</si>
  <si>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</si>
  <si>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</si>
  <si>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</si>
  <si>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</si>
  <si>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</si>
  <si>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</si>
  <si>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</si>
  <si>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</si>
  <si>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</si>
  <si>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</si>
  <si>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</si>
  <si>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</si>
  <si>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</si>
  <si>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</si>
  <si>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</si>
  <si>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</si>
  <si>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</si>
  <si>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</si>
  <si>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</si>
  <si>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</si>
  <si>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</si>
  <si>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</si>
  <si>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</si>
  <si>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</si>
  <si>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</si>
  <si>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</si>
  <si>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</si>
  <si>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</si>
  <si>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</si>
  <si>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</si>
  <si>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</si>
  <si>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</si>
  <si>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</si>
  <si>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</si>
  <si>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</si>
  <si>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</si>
  <si>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</si>
  <si>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</si>
  <si>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</si>
  <si>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</si>
  <si>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</si>
  <si>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</si>
  <si>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</si>
  <si>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</si>
  <si>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</si>
  <si>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</si>
  <si>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</si>
  <si>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</si>
  <si>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</si>
  <si>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</si>
  <si>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</si>
  <si>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</si>
  <si>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</si>
  <si>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</si>
  <si>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</si>
  <si>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</si>
  <si>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</si>
  <si>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</si>
  <si>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</si>
  <si>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</si>
  <si>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</si>
  <si>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</si>
  <si>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</si>
  <si>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</si>
  <si>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</si>
  <si>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</si>
  <si>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</si>
  <si>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</si>
  <si>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</si>
  <si>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</si>
  <si>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</si>
  <si>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</si>
  <si>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</si>
  <si>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</si>
  <si>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</si>
  <si>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</si>
  <si>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</si>
  <si>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</si>
  <si>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</si>
  <si>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</si>
  <si>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</si>
  <si>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</si>
  <si>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</si>
  <si>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</si>
  <si>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</si>
  <si>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</si>
  <si>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</si>
  <si>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</si>
  <si>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</si>
  <si>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</si>
  <si>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</si>
  <si>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</si>
  <si>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</si>
  <si>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</si>
  <si>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</si>
  <si>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</si>
  <si>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</si>
  <si>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</si>
  <si>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</si>
  <si>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</si>
  <si>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</si>
  <si>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</si>
  <si>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</si>
  <si>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</si>
  <si>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</si>
  <si>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</si>
  <si>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</si>
  <si>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</si>
  <si>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</si>
  <si>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</si>
  <si>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</si>
  <si>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</si>
  <si>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</si>
  <si>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</si>
  <si>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</si>
  <si>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</si>
  <si>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</si>
  <si>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</si>
  <si>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</si>
  <si>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</si>
  <si>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</si>
  <si>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</si>
  <si>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</si>
  <si>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</si>
  <si>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</si>
  <si>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</si>
  <si>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</si>
  <si>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</si>
  <si>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</si>
  <si>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</si>
  <si>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</si>
  <si>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</si>
  <si>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</si>
  <si>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</si>
  <si>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</si>
  <si>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</si>
  <si>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</si>
  <si>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</si>
  <si>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</si>
  <si>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</si>
  <si>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</si>
  <si>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</si>
  <si>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</si>
  <si>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</si>
  <si>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</si>
  <si>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</si>
  <si>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</si>
  <si>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</si>
  <si>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</si>
  <si>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</si>
  <si>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</si>
  <si>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</si>
  <si>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</si>
  <si>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</si>
  <si>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</si>
  <si>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</si>
  <si>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</si>
  <si>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</si>
  <si>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</si>
  <si>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</si>
  <si>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</si>
  <si>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</si>
  <si>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</si>
  <si>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</si>
  <si>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</si>
  <si>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</si>
  <si>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</si>
  <si>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</si>
  <si>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</si>
  <si>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</si>
  <si>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</si>
  <si>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</si>
  <si>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</si>
  <si>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</si>
  <si>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</si>
  <si>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</si>
  <si>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</si>
  <si>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</si>
  <si>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</si>
  <si>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</si>
  <si>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</si>
  <si>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</si>
  <si>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</si>
  <si>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</si>
  <si>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</si>
  <si>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</si>
  <si>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</si>
  <si>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</si>
  <si>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</si>
  <si>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</si>
  <si>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</si>
  <si>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</si>
  <si>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</si>
  <si>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</si>
  <si>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</si>
  <si>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</si>
  <si>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</si>
  <si>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</si>
  <si>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</si>
  <si>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</si>
  <si>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</si>
  <si>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</si>
  <si>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</si>
  <si>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</si>
  <si>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</si>
  <si>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</si>
  <si>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</si>
  <si>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</si>
  <si>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</si>
  <si>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</si>
  <si>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</si>
  <si>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</si>
  <si>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</si>
  <si>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</si>
  <si>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</si>
  <si>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</si>
  <si>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</si>
  <si>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</si>
  <si>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</si>
  <si>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</si>
  <si>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</si>
  <si>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</si>
  <si>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</si>
  <si>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</si>
  <si>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</si>
  <si>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</si>
  <si>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</si>
  <si>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</si>
  <si>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</si>
  <si>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</si>
  <si>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</si>
  <si>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</si>
  <si>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</si>
  <si>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</si>
  <si>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</si>
  <si>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</si>
  <si>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</si>
  <si>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</si>
  <si>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</si>
  <si>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</si>
  <si>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</si>
  <si>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</si>
  <si>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</si>
  <si>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</si>
  <si>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</si>
  <si>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</si>
  <si>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</si>
  <si>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</si>
  <si>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</si>
  <si>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</si>
  <si>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</si>
  <si>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</si>
  <si>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</si>
  <si>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</si>
  <si>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</si>
  <si>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</si>
  <si>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</si>
  <si>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</si>
  <si>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</si>
  <si>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</si>
  <si>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</si>
  <si>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</si>
  <si>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</si>
  <si>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</si>
  <si>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</si>
  <si>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</si>
  <si>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</si>
  <si>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</si>
  <si>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</si>
  <si>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</si>
  <si>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</si>
  <si>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</si>
  <si>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</si>
  <si>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</si>
  <si>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</si>
  <si>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</si>
  <si>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</si>
  <si>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</si>
  <si>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</si>
  <si>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</si>
  <si>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</si>
  <si>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</si>
  <si>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</si>
  <si>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</si>
  <si>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</si>
  <si>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</si>
  <si>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</si>
  <si>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</si>
  <si>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</si>
  <si>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</si>
  <si>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</si>
  <si>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</si>
  <si>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</si>
  <si>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</si>
  <si>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</si>
  <si>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</si>
  <si>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</si>
  <si>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</si>
  <si>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</si>
  <si>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</si>
  <si>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</si>
  <si>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</si>
  <si>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</si>
  <si>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</si>
  <si>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</si>
  <si>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</si>
  <si>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</si>
  <si>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</si>
  <si>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</si>
  <si>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</si>
  <si>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</si>
  <si>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</si>
  <si>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</si>
  <si>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</si>
  <si>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</si>
  <si>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</si>
  <si>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</si>
  <si>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</si>
  <si>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</si>
  <si>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</si>
  <si>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</si>
  <si>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</si>
  <si>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</si>
  <si>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</si>
  <si>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</si>
  <si>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</si>
  <si>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</si>
  <si>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</si>
  <si>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</si>
  <si>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</si>
  <si>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</si>
  <si>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</si>
  <si>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</si>
  <si>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</si>
  <si>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</si>
  <si>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</si>
  <si>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</si>
  <si>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</si>
  <si>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</si>
  <si>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</si>
  <si>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</si>
  <si>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</si>
  <si>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</si>
  <si>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</si>
  <si>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</si>
  <si>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</si>
  <si>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</si>
  <si>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</si>
  <si>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</si>
  <si>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</si>
  <si>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</si>
  <si>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</si>
  <si>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</si>
  <si>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</si>
  <si>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</si>
  <si>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</si>
  <si>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</si>
  <si>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</si>
  <si>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</si>
  <si>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</si>
  <si>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</si>
  <si>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</si>
  <si>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</si>
  <si>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</si>
  <si>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</si>
  <si>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</si>
  <si>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</si>
  <si>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</si>
  <si>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</si>
  <si>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</si>
  <si>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</si>
  <si>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</si>
  <si>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</si>
  <si>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</si>
  <si>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</si>
  <si>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</si>
  <si>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</si>
  <si>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</si>
  <si>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</si>
  <si>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</si>
  <si>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</si>
  <si>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</si>
  <si>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</si>
  <si>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</si>
  <si>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</si>
  <si>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</si>
  <si>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</si>
  <si>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</si>
  <si>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</si>
  <si>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</si>
  <si>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</si>
  <si>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</si>
  <si>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</si>
  <si>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</si>
  <si>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</si>
  <si>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</si>
  <si>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</si>
  <si>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</si>
  <si>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</si>
  <si>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</si>
  <si>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</si>
  <si>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</si>
  <si>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</si>
  <si>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</si>
  <si>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</si>
  <si>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</si>
  <si>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</si>
  <si>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</si>
  <si>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</si>
  <si>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</si>
  <si>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</si>
  <si>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</si>
  <si>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</si>
  <si>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</si>
  <si>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</si>
  <si>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</si>
  <si>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</si>
  <si>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</si>
  <si>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</si>
  <si>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</si>
  <si>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</si>
  <si>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</si>
  <si>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</si>
  <si>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</si>
  <si>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</si>
  <si>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</si>
  <si>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</si>
  <si>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</si>
  <si>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</si>
  <si>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</si>
  <si>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</si>
  <si>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</si>
  <si>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</si>
  <si>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</si>
  <si>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</si>
  <si>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</si>
  <si>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</si>
  <si>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</si>
  <si>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</si>
  <si>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</si>
  <si>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</si>
  <si>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</si>
  <si>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</si>
  <si>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</si>
  <si>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</si>
  <si>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</si>
  <si>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</si>
  <si>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</si>
  <si>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</si>
  <si>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</si>
  <si>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</si>
  <si>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</si>
  <si>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</si>
  <si>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</si>
  <si>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</si>
  <si>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</si>
  <si>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</si>
  <si>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</si>
  <si>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</si>
  <si>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</si>
  <si>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</si>
  <si>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</si>
  <si>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</si>
  <si>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</si>
  <si>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</si>
  <si>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</si>
  <si>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</si>
  <si>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</si>
  <si>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</si>
  <si>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</si>
  <si>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</si>
  <si>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</si>
  <si>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</si>
  <si>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</si>
  <si>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</si>
  <si>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</si>
  <si>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</si>
  <si>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</si>
  <si>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</si>
  <si>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</si>
  <si>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</si>
  <si>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</si>
  <si>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</si>
  <si>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</si>
  <si>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</si>
  <si>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</si>
  <si>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</si>
  <si>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</si>
  <si>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</si>
  <si>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</si>
  <si>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</si>
  <si>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</si>
  <si>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</si>
  <si>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</si>
  <si>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</si>
  <si>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</si>
  <si>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</si>
  <si>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</si>
  <si>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</si>
  <si>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</si>
  <si>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</si>
  <si>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</si>
  <si>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</si>
  <si>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</si>
  <si>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</si>
  <si>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</si>
  <si>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</si>
  <si>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</si>
  <si>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</si>
  <si>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</si>
  <si>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</si>
  <si>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</si>
  <si>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</si>
  <si>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</si>
  <si>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</si>
  <si>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</si>
  <si>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</si>
  <si>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</si>
  <si>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</si>
  <si>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</si>
  <si>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</si>
  <si>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</si>
  <si>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</si>
  <si>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</si>
  <si>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</si>
  <si>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</si>
  <si>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</si>
  <si>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</si>
  <si>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</si>
  <si>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</si>
  <si>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</si>
  <si>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</si>
  <si>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</si>
  <si>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</si>
  <si>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</si>
  <si>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</si>
  <si>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</si>
  <si>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</si>
  <si>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</si>
  <si>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</si>
  <si>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</si>
  <si>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</si>
  <si>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</si>
  <si>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</si>
  <si>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</si>
  <si>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</si>
  <si>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</si>
  <si>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</si>
  <si>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</si>
  <si>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</si>
  <si>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</si>
  <si>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</si>
  <si>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</si>
  <si>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</si>
  <si>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</si>
  <si>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</si>
  <si>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</si>
  <si>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</si>
  <si>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</si>
  <si>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</si>
  <si>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</si>
  <si>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</si>
  <si>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</si>
  <si>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</si>
  <si>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</si>
  <si>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</si>
  <si>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</si>
  <si>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</si>
  <si>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</si>
  <si>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</si>
  <si>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</si>
  <si>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</si>
  <si>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</si>
  <si>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</si>
  <si>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</si>
  <si>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</si>
  <si>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</si>
  <si>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</si>
  <si>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</si>
  <si>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</si>
  <si>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</si>
  <si>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</si>
  <si>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</si>
  <si>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</si>
  <si>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</si>
  <si>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</si>
  <si>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</si>
  <si>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</si>
  <si>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</si>
  <si>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</si>
  <si>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</si>
  <si>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</si>
  <si>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</si>
  <si>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</si>
  <si>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</si>
  <si>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</si>
  <si>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</si>
  <si>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</si>
  <si>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</si>
  <si>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</si>
  <si>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</si>
  <si>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</si>
  <si>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</si>
  <si>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</si>
  <si>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</si>
  <si>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</si>
  <si>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</si>
  <si>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</si>
  <si>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</si>
  <si>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</si>
  <si>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</si>
  <si>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</si>
  <si>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</si>
  <si>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</si>
  <si>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</si>
  <si>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</si>
  <si>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</si>
  <si>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</si>
  <si>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</si>
  <si>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</si>
  <si>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</si>
  <si>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</si>
  <si>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</si>
  <si>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</si>
  <si>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</si>
  <si>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</si>
  <si>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</si>
  <si>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</si>
  <si>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</si>
  <si>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</si>
  <si>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</si>
  <si>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</si>
  <si>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</si>
  <si>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</si>
  <si>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</si>
  <si>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</si>
  <si>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</si>
  <si>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</si>
  <si>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</si>
  <si>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</si>
  <si>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</si>
  <si>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</si>
  <si>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</si>
  <si>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</si>
  <si>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</si>
  <si>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</si>
  <si>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</si>
  <si>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</si>
  <si>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</si>
  <si>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</si>
  <si>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</si>
  <si>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</si>
  <si>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</si>
  <si>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</si>
  <si>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</si>
  <si>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</si>
  <si>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</si>
  <si>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</si>
  <si>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</si>
  <si>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</si>
  <si>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</si>
  <si>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</si>
  <si>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</si>
  <si>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</si>
  <si>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</si>
  <si>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</si>
  <si>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</si>
  <si>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</si>
  <si>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</si>
  <si>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</si>
  <si>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</si>
  <si>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</si>
  <si>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</si>
  <si>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</si>
  <si>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</si>
  <si>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</si>
  <si>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</si>
  <si>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</si>
  <si>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</si>
  <si>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</si>
  <si>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</si>
  <si>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</si>
  <si>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</si>
  <si>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</si>
  <si>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</si>
  <si>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</si>
  <si>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</si>
  <si>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</si>
  <si>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</si>
  <si>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</si>
  <si>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</si>
  <si>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</si>
  <si>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</si>
  <si>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</si>
  <si>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</si>
  <si>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</si>
  <si>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</si>
  <si>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</si>
  <si>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</si>
  <si>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</si>
  <si>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</si>
  <si>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</si>
  <si>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</si>
  <si>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</si>
  <si>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</si>
  <si>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</si>
  <si>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</si>
  <si>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</si>
  <si>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</si>
  <si>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</si>
  <si>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</si>
  <si>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</si>
  <si>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</si>
  <si>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</si>
  <si>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</si>
  <si>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</si>
  <si>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</si>
  <si>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</si>
  <si>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</si>
  <si>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</si>
  <si>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</si>
  <si>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</si>
  <si>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</si>
  <si>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</si>
  <si>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</si>
  <si>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</si>
  <si>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</si>
  <si>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</si>
  <si>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</si>
  <si>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</si>
  <si>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</si>
  <si>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</si>
  <si>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</si>
  <si>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</si>
  <si>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</si>
  <si>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</si>
  <si>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</si>
  <si>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</si>
  <si>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</si>
  <si>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</si>
  <si>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</si>
  <si>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</si>
  <si>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</si>
  <si>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</si>
  <si>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</si>
  <si>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</si>
  <si>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</si>
  <si>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</si>
  <si>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</si>
  <si>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</si>
  <si>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</si>
  <si>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</si>
  <si>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</si>
  <si>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</si>
  <si>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</si>
  <si>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</si>
  <si>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</si>
  <si>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</si>
  <si>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</si>
  <si>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</si>
  <si>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</si>
  <si>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</si>
  <si>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</si>
  <si>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</si>
  <si>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</si>
  <si>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</si>
  <si>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</si>
  <si>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</si>
  <si>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</si>
  <si>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</si>
  <si>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</si>
  <si>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</si>
  <si>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</si>
  <si>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</si>
  <si>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</si>
  <si>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</si>
  <si>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</si>
  <si>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</si>
  <si>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</si>
  <si>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</si>
  <si>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</si>
  <si>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</si>
  <si>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</si>
  <si>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</si>
  <si>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</si>
  <si>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</si>
  <si>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</si>
  <si>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</si>
  <si>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</si>
  <si>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</si>
  <si>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</si>
  <si>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</si>
  <si>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</si>
  <si>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</si>
  <si>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</si>
  <si>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</si>
  <si>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</si>
  <si>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</si>
  <si>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</si>
  <si>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</si>
  <si>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</si>
  <si>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</si>
  <si>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</si>
  <si>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</si>
  <si>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</si>
  <si>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</si>
  <si>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</si>
  <si>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</si>
  <si>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</si>
  <si>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</si>
  <si>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</si>
  <si>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</si>
  <si>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</si>
  <si>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</si>
  <si>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</si>
  <si>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</si>
  <si>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</si>
  <si>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</si>
  <si>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</si>
  <si>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</si>
  <si>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</si>
  <si>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</si>
  <si>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</si>
  <si>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</si>
  <si>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</si>
  <si>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</si>
  <si>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</si>
  <si>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</si>
  <si>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</si>
  <si>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</si>
  <si>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</si>
  <si>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</si>
  <si>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</si>
  <si>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</si>
  <si>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</si>
  <si>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</si>
  <si>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</si>
  <si>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</si>
  <si>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</si>
  <si>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</si>
  <si>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</si>
  <si>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</si>
  <si>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</si>
  <si>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</si>
  <si>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</si>
  <si>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</si>
  <si>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</si>
  <si>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</si>
  <si>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</si>
  <si>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</si>
  <si>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</si>
  <si>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</si>
  <si>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</si>
  <si>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</si>
  <si>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</si>
  <si>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</si>
  <si>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</si>
  <si>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</si>
  <si>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</si>
  <si>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</si>
  <si>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</si>
  <si>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</si>
  <si>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</si>
  <si>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</si>
  <si>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</si>
  <si>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</si>
  <si>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</si>
  <si>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</si>
  <si>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</si>
  <si>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</si>
  <si>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</si>
  <si>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</si>
  <si>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</si>
  <si>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</si>
  <si>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</si>
  <si>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</si>
  <si>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</si>
  <si>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</si>
  <si>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</si>
  <si>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</si>
  <si>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</si>
  <si>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</si>
  <si>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</si>
  <si>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</si>
  <si>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</si>
  <si>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</si>
  <si>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</si>
  <si>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</si>
  <si>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</si>
  <si>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</si>
  <si>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</si>
  <si>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</si>
  <si>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</si>
  <si>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</si>
  <si>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</si>
  <si>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</si>
  <si>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</si>
  <si>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</si>
  <si>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</si>
  <si>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</si>
  <si>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</si>
  <si>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</si>
  <si>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</si>
  <si>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</si>
  <si>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</si>
  <si>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</si>
  <si>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</si>
  <si>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</si>
  <si>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</si>
  <si>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</si>
  <si>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</si>
  <si>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</si>
  <si>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</si>
  <si>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</si>
  <si>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</si>
  <si>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</si>
  <si>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</si>
  <si>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</si>
  <si>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</si>
  <si>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</si>
  <si>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</si>
  <si>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</si>
  <si>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</si>
  <si>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</si>
  <si>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</si>
  <si>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</si>
  <si>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</si>
  <si>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</si>
  <si>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</si>
  <si>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</si>
  <si>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</si>
  <si>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</si>
  <si>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</si>
  <si>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</si>
  <si>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</si>
  <si>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</si>
  <si>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</si>
  <si>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</si>
  <si>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</si>
  <si>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</si>
  <si>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</si>
  <si>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</si>
  <si>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</si>
  <si>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</si>
  <si>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</si>
  <si>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</si>
  <si>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</si>
  <si>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</si>
  <si>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</si>
  <si>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</si>
  <si>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</si>
  <si>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</si>
  <si>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</si>
  <si>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</si>
  <si>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</si>
  <si>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</si>
  <si>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</si>
  <si>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</si>
  <si>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</si>
  <si>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</si>
  <si>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</si>
  <si>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</si>
  <si>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</si>
  <si>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</si>
  <si>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</si>
  <si>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</si>
  <si>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</si>
  <si>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</si>
  <si>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</si>
  <si>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</si>
  <si>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</si>
  <si>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</si>
  <si>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</si>
  <si>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</si>
  <si>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</si>
  <si>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</si>
  <si>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</si>
  <si>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</si>
  <si>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</si>
  <si>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</si>
  <si>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</si>
  <si>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</si>
  <si>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</si>
  <si>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</si>
  <si>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</si>
  <si>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</si>
  <si>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</si>
  <si>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</si>
  <si>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</si>
  <si>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</si>
  <si>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</si>
  <si>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</si>
  <si>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</si>
  <si>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</si>
  <si>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</si>
  <si>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</si>
  <si>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</si>
  <si>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</si>
  <si>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</si>
  <si>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</si>
  <si>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</si>
  <si>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</si>
  <si>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</si>
  <si>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</si>
  <si>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</si>
  <si>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</si>
  <si>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</si>
  <si>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</si>
  <si>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</si>
  <si>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</si>
  <si>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</si>
  <si>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</si>
  <si>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</si>
  <si>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</si>
  <si>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</si>
  <si>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</si>
  <si>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</si>
  <si>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</si>
  <si>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</si>
  <si>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</si>
  <si>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</si>
  <si>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</si>
  <si>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</si>
  <si>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</si>
  <si>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</si>
  <si>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</si>
  <si>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</si>
  <si>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</si>
  <si>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</si>
  <si>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</si>
  <si>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</si>
  <si>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</si>
  <si>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</si>
  <si>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</si>
  <si>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</si>
  <si>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</si>
  <si>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</si>
  <si>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</si>
  <si>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</si>
  <si>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</si>
  <si>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</si>
  <si>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</si>
  <si>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</si>
  <si>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</si>
  <si>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</si>
  <si>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</si>
  <si>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</si>
  <si>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</si>
  <si>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</si>
  <si>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</si>
  <si>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</si>
  <si>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</si>
  <si>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</si>
  <si>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</si>
  <si>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</si>
  <si>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</si>
  <si>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</si>
  <si>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</si>
  <si>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</si>
  <si>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</si>
  <si>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</si>
  <si>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</si>
  <si>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</si>
  <si>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</si>
  <si>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</si>
  <si>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</si>
  <si>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</si>
  <si>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</si>
  <si>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</si>
  <si>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</si>
  <si>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</si>
  <si>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</si>
  <si>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</si>
  <si>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</si>
  <si>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</si>
  <si>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</si>
  <si>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</si>
  <si>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</si>
  <si>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</si>
  <si>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</si>
  <si>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</si>
  <si>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</si>
  <si>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</si>
  <si>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</si>
  <si>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</si>
  <si>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</si>
  <si>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</si>
  <si>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</si>
  <si>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</si>
  <si>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</si>
  <si>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</si>
  <si>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</si>
  <si>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</si>
  <si>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</si>
  <si>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</si>
  <si>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</si>
  <si>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</si>
  <si>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</si>
  <si>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</si>
  <si>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</si>
  <si>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</si>
  <si>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</si>
  <si>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</si>
  <si>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</si>
  <si>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</si>
  <si>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</si>
  <si>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</si>
  <si>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</si>
  <si>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</si>
  <si>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</si>
  <si>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</si>
  <si>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</si>
  <si>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</si>
  <si>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</si>
  <si>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</si>
  <si>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</si>
  <si>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</si>
  <si>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</si>
  <si>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</si>
  <si>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</si>
  <si>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</si>
  <si>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</si>
  <si>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</si>
  <si>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</si>
  <si>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</si>
  <si>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</si>
  <si>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</si>
  <si>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</si>
  <si>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</si>
  <si>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</si>
  <si>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</si>
  <si>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</si>
  <si>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</si>
  <si>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</si>
  <si>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</si>
  <si>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</si>
  <si>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</si>
  <si>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</si>
  <si>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</si>
  <si>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</si>
  <si>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</si>
  <si>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</si>
  <si>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</si>
  <si>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</si>
  <si>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</si>
  <si>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</si>
  <si>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</si>
  <si>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</si>
  <si>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</si>
  <si>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</si>
  <si>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</si>
  <si>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</si>
  <si>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</si>
  <si>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</si>
  <si>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</si>
  <si>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</si>
  <si>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</si>
  <si>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</si>
  <si>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</si>
  <si>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</si>
  <si>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</si>
  <si>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</si>
  <si>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</si>
  <si>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</si>
  <si>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</si>
  <si>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</si>
  <si>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</si>
  <si>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</si>
  <si>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</si>
  <si>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</si>
  <si>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</si>
  <si>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</si>
  <si>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</si>
  <si>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</si>
  <si>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</si>
  <si>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</si>
  <si>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</si>
  <si>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</si>
  <si>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</si>
  <si>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</si>
  <si>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</si>
  <si>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</si>
  <si>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</si>
  <si>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</si>
  <si>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</si>
  <si>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</si>
  <si>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</si>
  <si>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</si>
  <si>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</si>
  <si>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</si>
  <si>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</si>
  <si>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</si>
  <si>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</si>
  <si>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</si>
  <si>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</si>
  <si>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</si>
  <si>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</si>
  <si>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</si>
  <si>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</si>
  <si>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</si>
  <si>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</si>
  <si>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</si>
  <si>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</si>
  <si>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</si>
  <si>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</si>
  <si>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</si>
  <si>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</si>
  <si>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</si>
  <si>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</si>
  <si>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</si>
  <si>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</si>
  <si>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</si>
  <si>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</si>
  <si>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</si>
  <si>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</si>
  <si>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</si>
  <si>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</si>
  <si>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</si>
  <si>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</si>
  <si>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</si>
  <si>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</si>
  <si>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</si>
  <si>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</si>
  <si>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</si>
  <si>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</si>
  <si>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</si>
  <si>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</si>
  <si>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</si>
  <si>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</si>
  <si>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</si>
  <si>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</si>
  <si>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</si>
  <si>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</si>
  <si>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</si>
  <si>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</si>
  <si>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</si>
  <si>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</si>
  <si>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</si>
  <si>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</si>
  <si>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</si>
  <si>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</si>
  <si>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</si>
  <si>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</si>
  <si>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</si>
  <si>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</si>
  <si>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</si>
  <si>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</si>
  <si>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</si>
  <si>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</si>
  <si>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</si>
  <si>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</si>
  <si>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</si>
  <si>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</si>
  <si>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</si>
  <si>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</si>
  <si>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</si>
  <si>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</si>
  <si>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</si>
  <si>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</si>
  <si>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</si>
  <si>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</si>
  <si>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</si>
  <si>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</si>
  <si>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</si>
  <si>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</si>
  <si>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</si>
  <si>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</si>
  <si>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</si>
  <si>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</si>
  <si>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</si>
  <si>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</si>
  <si>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</si>
  <si>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</si>
  <si>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</si>
  <si>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</si>
  <si>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</si>
  <si>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</si>
  <si>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</si>
  <si>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</si>
  <si>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</si>
  <si>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</si>
  <si>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</si>
  <si>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</si>
  <si>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</si>
  <si>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</si>
  <si>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</si>
  <si>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</si>
  <si>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</si>
  <si>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</si>
  <si>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</si>
  <si>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</si>
  <si>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</si>
  <si>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</si>
  <si>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</si>
  <si>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</si>
  <si>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</si>
  <si>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</si>
  <si>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</si>
  <si>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</si>
  <si>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</si>
  <si>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</si>
  <si>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</si>
  <si>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</si>
  <si>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</si>
  <si>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</si>
  <si>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</si>
  <si>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</si>
  <si>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</si>
  <si>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</si>
  <si>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</si>
  <si>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</si>
  <si>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</si>
  <si>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</si>
  <si>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</si>
  <si>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</si>
  <si>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</si>
  <si>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</si>
  <si>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</si>
  <si>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</si>
  <si>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</si>
  <si>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</si>
  <si>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</si>
  <si>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</si>
  <si>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</si>
  <si>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</si>
  <si>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</si>
  <si>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</si>
  <si>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</si>
  <si>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</si>
  <si>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</si>
  <si>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</si>
  <si>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</si>
  <si>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</si>
  <si>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</si>
  <si>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</si>
  <si>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</si>
  <si>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</si>
  <si>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</si>
  <si>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</si>
  <si>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</si>
  <si>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</si>
  <si>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</si>
  <si>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</si>
  <si>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</si>
  <si>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</si>
  <si>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</si>
  <si>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</si>
  <si>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</si>
  <si>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</si>
  <si>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</si>
  <si>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</si>
  <si>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</si>
  <si>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</si>
  <si>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</si>
  <si>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</si>
  <si>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</si>
  <si>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</si>
  <si>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</si>
  <si>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</si>
  <si>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</si>
  <si>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</si>
  <si>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</si>
  <si>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</si>
  <si>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</si>
  <si>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</si>
  <si>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</si>
  <si>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</si>
  <si>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</si>
  <si>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</si>
  <si>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</si>
  <si>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</si>
  <si>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</si>
  <si>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</si>
  <si>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</si>
  <si>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</si>
  <si>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</si>
  <si>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</si>
  <si>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</si>
  <si>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</si>
  <si>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</si>
  <si>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</si>
  <si>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</si>
  <si>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</si>
  <si>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</si>
  <si>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</si>
  <si>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</si>
  <si>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</si>
  <si>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</si>
  <si>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</si>
  <si>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</si>
  <si>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</si>
  <si>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</si>
  <si>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</si>
  <si>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</si>
  <si>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</si>
  <si>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</si>
  <si>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</si>
  <si>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</si>
  <si>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</si>
  <si>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</si>
  <si>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</si>
  <si>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</si>
  <si>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</si>
  <si>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</si>
  <si>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</si>
  <si>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</si>
  <si>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</si>
  <si>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</si>
  <si>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</si>
  <si>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</si>
  <si>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</si>
  <si>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</si>
  <si>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</si>
  <si>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</si>
  <si>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</si>
  <si>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</si>
  <si>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</si>
  <si>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</si>
  <si>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</si>
  <si>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</si>
  <si>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</si>
  <si>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</si>
  <si>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</si>
  <si>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</si>
  <si>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</si>
  <si>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</si>
  <si>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</si>
  <si>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</si>
  <si>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</si>
  <si>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</si>
  <si>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</si>
  <si>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</si>
  <si>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</si>
  <si>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</si>
  <si>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</si>
  <si>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</si>
  <si>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</si>
  <si>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</si>
  <si>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</si>
  <si>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</si>
  <si>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</si>
  <si>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</si>
  <si>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</si>
  <si>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</si>
  <si>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</si>
  <si>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</si>
  <si>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</si>
  <si>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</si>
  <si>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</si>
  <si>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</si>
  <si>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</si>
  <si>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</si>
  <si>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</si>
  <si>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</si>
  <si>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</si>
  <si>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</si>
  <si>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</si>
  <si>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</si>
  <si>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</si>
  <si>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</si>
  <si>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</si>
  <si>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</si>
  <si>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</si>
  <si>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</si>
  <si>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</si>
  <si>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</si>
  <si>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</si>
  <si>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</si>
  <si>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</si>
  <si>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</si>
  <si>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</si>
  <si>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</si>
  <si>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</si>
  <si>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</si>
  <si>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</si>
  <si>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</si>
  <si>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</si>
  <si>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</si>
  <si>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</si>
  <si>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</si>
  <si>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</si>
  <si>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</si>
  <si>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</si>
  <si>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</si>
  <si>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</si>
  <si>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</si>
  <si>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</si>
  <si>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</si>
  <si>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</si>
  <si>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</si>
  <si>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</si>
  <si>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</si>
  <si>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</si>
  <si>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</si>
  <si>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</si>
  <si>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</si>
  <si>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</si>
  <si>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</si>
  <si>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</si>
  <si>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</si>
  <si>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</si>
  <si>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</si>
  <si>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</si>
  <si>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</si>
  <si>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</si>
  <si>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</si>
  <si>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</si>
  <si>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</si>
  <si>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</si>
  <si>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</si>
  <si>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</si>
  <si>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</si>
  <si>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</si>
  <si>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</si>
  <si>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</si>
  <si>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</si>
  <si>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</si>
  <si>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</si>
  <si>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</si>
  <si>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</si>
  <si>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</si>
  <si>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</si>
  <si>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</si>
  <si>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</si>
  <si>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</si>
  <si>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</si>
  <si>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</si>
  <si>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</si>
  <si>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</si>
  <si>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</si>
  <si>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</si>
  <si>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</si>
  <si>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</si>
  <si>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</si>
  <si>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</si>
  <si>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</si>
  <si>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</si>
  <si>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</si>
  <si>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</si>
  <si>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</si>
  <si>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</si>
  <si>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</si>
  <si>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</si>
  <si>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</si>
  <si>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</si>
  <si>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</si>
  <si>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</si>
  <si>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</si>
  <si>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</si>
  <si>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</si>
  <si>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</si>
  <si>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</si>
  <si>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</si>
  <si>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</si>
  <si>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</si>
  <si>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</si>
  <si>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</si>
  <si>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</si>
  <si>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</si>
  <si>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</si>
  <si>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</si>
  <si>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</si>
  <si>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</si>
  <si>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</si>
  <si>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</si>
  <si>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</si>
  <si>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</si>
  <si>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</si>
  <si>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</si>
  <si>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</si>
  <si>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</si>
  <si>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</si>
  <si>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</si>
  <si>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</si>
  <si>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</si>
  <si>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</si>
  <si>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</si>
  <si>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</si>
  <si>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</si>
  <si>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</si>
  <si>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</si>
  <si>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</si>
  <si>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</si>
  <si>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</si>
  <si>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</si>
  <si>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</si>
  <si>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</si>
  <si>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</si>
  <si>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</si>
  <si>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</si>
  <si>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</si>
  <si>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</si>
  <si>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</si>
  <si>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</si>
  <si>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</si>
  <si>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</si>
  <si>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</si>
  <si>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</si>
  <si>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</si>
  <si>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</si>
  <si>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</si>
  <si>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</si>
  <si>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</si>
  <si>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</si>
  <si>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</si>
  <si>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</si>
  <si>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</si>
  <si>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</si>
  <si>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</si>
  <si>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</si>
  <si>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</si>
  <si>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</si>
  <si>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</si>
  <si>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</si>
  <si>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</si>
  <si>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</si>
  <si>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</si>
  <si>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</si>
  <si>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</si>
  <si>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</si>
  <si>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</si>
  <si>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</si>
  <si>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</si>
  <si>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</si>
  <si>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</si>
  <si>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</si>
  <si>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</si>
  <si>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</si>
  <si>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</si>
  <si>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</si>
  <si>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</si>
  <si>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</si>
  <si>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</si>
  <si>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</si>
  <si>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</si>
  <si>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</si>
  <si>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</si>
  <si>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</si>
  <si>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</si>
  <si>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</si>
  <si>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</si>
  <si>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</si>
  <si>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</si>
  <si>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</si>
  <si>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</si>
  <si>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</si>
  <si>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</si>
  <si>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</si>
  <si>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</si>
  <si>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</si>
  <si>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</si>
  <si>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</si>
  <si>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</si>
  <si>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</si>
  <si>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</si>
  <si>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</si>
  <si>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</si>
  <si>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</si>
  <si>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</si>
  <si>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</si>
  <si>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</si>
  <si>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</si>
  <si>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</si>
  <si>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</si>
  <si>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</si>
  <si>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</si>
  <si>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</si>
  <si>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</si>
  <si>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</si>
  <si>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</si>
  <si>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</si>
  <si>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</si>
  <si>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</si>
  <si>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</si>
  <si>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</si>
  <si>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</si>
  <si>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</si>
  <si>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</si>
  <si>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</si>
  <si>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</si>
  <si>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</si>
  <si>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</si>
  <si>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</si>
  <si>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</si>
  <si>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</si>
  <si>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</si>
  <si>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</si>
  <si>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</si>
  <si>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</si>
  <si>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</si>
  <si>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</si>
  <si>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</si>
  <si>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</si>
  <si>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</si>
  <si>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</si>
  <si>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</si>
  <si>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</si>
  <si>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</si>
  <si>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</si>
  <si>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</si>
  <si>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</si>
  <si>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</si>
  <si>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</si>
  <si>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</si>
  <si>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</si>
  <si>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</si>
  <si>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</si>
  <si>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</si>
  <si>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</si>
  <si>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</si>
  <si>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</si>
  <si>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</si>
  <si>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</si>
  <si>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</si>
  <si>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</si>
  <si>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</si>
  <si>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</si>
  <si>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</si>
  <si>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</si>
  <si>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</si>
  <si>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</si>
  <si>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</si>
  <si>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</si>
  <si>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</si>
  <si>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</si>
  <si>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</si>
  <si>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</si>
  <si>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</si>
  <si>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</si>
  <si>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</si>
  <si>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</si>
  <si>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</si>
  <si>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</si>
  <si>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</si>
  <si>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</si>
  <si>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</si>
  <si>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</si>
  <si>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</si>
  <si>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</si>
  <si>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</si>
  <si>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</si>
  <si>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</si>
  <si>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</si>
  <si>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</si>
  <si>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</si>
  <si>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</si>
  <si>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</si>
  <si>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</si>
  <si>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</si>
  <si>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</si>
  <si>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</si>
  <si>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</si>
  <si>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</si>
  <si>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</si>
  <si>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</si>
  <si>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</si>
  <si>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</si>
  <si>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</si>
  <si>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</si>
  <si>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</si>
  <si>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</si>
  <si>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</si>
  <si>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</si>
  <si>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</si>
  <si>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</si>
  <si>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</si>
  <si>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</si>
  <si>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</si>
  <si>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</si>
  <si>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</si>
  <si>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</si>
  <si>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</si>
  <si>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</si>
  <si>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</si>
  <si>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</si>
  <si>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</si>
  <si>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</si>
  <si>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</si>
  <si>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</si>
  <si>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</si>
  <si>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</si>
  <si>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</si>
  <si>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</si>
  <si>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</si>
  <si>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</si>
  <si>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</si>
  <si>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</si>
  <si>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</si>
  <si>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</si>
  <si>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</si>
  <si>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</si>
  <si>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</si>
  <si>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</si>
  <si>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</si>
  <si>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</si>
  <si>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</si>
  <si>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</si>
  <si>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</si>
  <si>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</si>
  <si>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</si>
  <si>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</si>
  <si>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</si>
  <si>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</si>
  <si>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</si>
  <si>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</si>
  <si>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</si>
  <si>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</si>
  <si>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</si>
  <si>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</si>
  <si>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</si>
  <si>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</si>
  <si>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</si>
  <si>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</si>
  <si>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</si>
  <si>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</si>
  <si>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</si>
  <si>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</si>
  <si>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</si>
  <si>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</si>
  <si>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</si>
  <si>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</si>
  <si>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</si>
  <si>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</si>
  <si>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</si>
  <si>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</si>
  <si>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</si>
  <si>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</si>
  <si>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</si>
  <si>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</si>
  <si>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</si>
  <si>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</si>
  <si>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</si>
  <si>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</si>
  <si>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</si>
  <si>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</si>
  <si>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</si>
  <si>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</si>
  <si>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</si>
  <si>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</si>
  <si>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</si>
  <si>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</si>
  <si>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</si>
  <si>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</si>
  <si>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</si>
  <si>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</si>
  <si>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</si>
  <si>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</si>
  <si>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</si>
  <si>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</si>
  <si>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</si>
  <si>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</si>
  <si>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</si>
  <si>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</si>
  <si>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</si>
  <si>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</si>
  <si>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</si>
  <si>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</si>
  <si>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</si>
  <si>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</si>
  <si>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</si>
  <si>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</si>
  <si>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</si>
  <si>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</si>
  <si>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</si>
  <si>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</si>
  <si>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</si>
  <si>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</si>
  <si>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</si>
  <si>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</si>
  <si>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</si>
  <si>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</si>
  <si>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</si>
  <si>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</si>
  <si>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</si>
  <si>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</si>
  <si>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</si>
  <si>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</si>
  <si>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</si>
  <si>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</si>
  <si>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</si>
  <si>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</si>
  <si>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</si>
  <si>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</si>
  <si>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</si>
  <si>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</si>
  <si>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</si>
  <si>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</si>
  <si>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</si>
  <si>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</si>
  <si>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</si>
  <si>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</si>
  <si>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</si>
  <si>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</si>
  <si>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</si>
  <si>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</si>
  <si>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</si>
  <si>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</si>
  <si>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</si>
  <si>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</si>
  <si>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</si>
  <si>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</si>
  <si>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</si>
  <si>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</si>
  <si>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</si>
  <si>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</si>
  <si>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</si>
  <si>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</si>
  <si>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</si>
  <si>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</si>
  <si>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</si>
  <si>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</si>
  <si>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</si>
  <si>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</si>
  <si>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</si>
  <si>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</si>
  <si>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</si>
  <si>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</si>
  <si>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</si>
  <si>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</si>
  <si>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</si>
  <si>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</si>
  <si>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</si>
  <si>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</si>
  <si>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</si>
  <si>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</si>
  <si>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</si>
  <si>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</si>
  <si>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</si>
  <si>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</si>
  <si>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</si>
  <si>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</si>
  <si>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</si>
  <si>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</si>
  <si>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</si>
  <si>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</si>
  <si>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</si>
  <si>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</si>
  <si>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</si>
  <si>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</si>
  <si>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</si>
  <si>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</si>
  <si>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</si>
  <si>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</si>
  <si>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</si>
  <si>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</si>
  <si>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</si>
  <si>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</si>
  <si>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</si>
  <si>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</si>
  <si>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</si>
  <si>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</si>
  <si>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</si>
  <si>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</si>
  <si>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</si>
  <si>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</si>
  <si>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</si>
  <si>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</si>
  <si>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</si>
  <si>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</si>
  <si>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</si>
  <si>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</si>
  <si>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</si>
  <si>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</si>
  <si>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</si>
  <si>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</si>
  <si>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</si>
  <si>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</si>
  <si>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</si>
  <si>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</si>
  <si>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</si>
  <si>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</si>
  <si>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</si>
  <si>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</si>
  <si>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</si>
  <si>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</si>
  <si>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</si>
  <si>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</si>
  <si>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</si>
  <si>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</si>
  <si>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</si>
  <si>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</si>
  <si>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</si>
  <si>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</si>
  <si>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</si>
  <si>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</si>
  <si>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</si>
  <si>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</si>
  <si>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</si>
  <si>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</si>
  <si>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</si>
  <si>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</si>
  <si>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</si>
  <si>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</si>
  <si>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</si>
  <si>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</si>
  <si>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</si>
  <si>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</si>
  <si>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</si>
  <si>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</si>
  <si>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</si>
  <si>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</si>
  <si>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</si>
  <si>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</si>
  <si>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</si>
  <si>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</si>
  <si>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</si>
  <si>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</si>
  <si>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</si>
  <si>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</si>
  <si>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</si>
  <si>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</si>
  <si>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</si>
  <si>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</si>
  <si>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</si>
  <si>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</si>
  <si>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</si>
  <si>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</si>
  <si>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</si>
  <si>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</si>
  <si>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</si>
  <si>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</si>
  <si>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</si>
  <si>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</si>
  <si>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</si>
  <si>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</si>
  <si>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</si>
  <si>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</si>
  <si>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</si>
  <si>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</si>
  <si>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</si>
  <si>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</si>
  <si>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</si>
  <si>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</si>
  <si>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</si>
  <si>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</si>
  <si>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</si>
  <si>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</si>
  <si>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</si>
  <si>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</si>
  <si>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</si>
  <si>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</si>
  <si>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</si>
  <si>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</si>
  <si>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</si>
  <si>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</si>
  <si>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</si>
  <si>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</si>
  <si>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</si>
  <si>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</si>
  <si>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</si>
  <si>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</si>
  <si>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</si>
  <si>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</si>
  <si>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</si>
  <si>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</si>
  <si>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</si>
  <si>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</si>
  <si>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</si>
  <si>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</si>
  <si>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</si>
  <si>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</si>
  <si>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</si>
  <si>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</si>
  <si>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</si>
  <si>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</si>
  <si>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</si>
  <si>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</si>
  <si>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</si>
  <si>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</si>
  <si>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</si>
  <si>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</si>
  <si>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</si>
  <si>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</si>
  <si>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</si>
  <si>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</si>
  <si>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</si>
  <si>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</si>
  <si>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</si>
  <si>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</si>
  <si>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</si>
  <si>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</si>
  <si>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</si>
  <si>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</si>
  <si>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</si>
  <si>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</si>
  <si>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</si>
  <si>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</si>
  <si>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</si>
  <si>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</si>
  <si>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</si>
  <si>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</si>
  <si>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</si>
  <si>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</si>
  <si>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</si>
  <si>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</si>
  <si>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</si>
  <si>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</si>
  <si>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</si>
  <si>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</si>
  <si>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</si>
  <si>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</si>
  <si>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</si>
  <si>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</si>
  <si>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</si>
  <si>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</si>
  <si>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</si>
  <si>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</si>
  <si>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</si>
  <si>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</si>
  <si>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</si>
  <si>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</si>
  <si>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</si>
  <si>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</si>
  <si>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</si>
  <si>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</si>
  <si>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</si>
  <si>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</si>
  <si>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</si>
  <si>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</si>
  <si>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</si>
  <si>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</si>
  <si>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</si>
  <si>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</si>
  <si>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</si>
  <si>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</si>
  <si>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</si>
  <si>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</si>
  <si>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</si>
  <si>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</si>
  <si>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</si>
  <si>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</si>
  <si>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</si>
  <si>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</si>
  <si>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</si>
  <si>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</si>
  <si>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</si>
  <si>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</si>
  <si>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</si>
  <si>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</si>
  <si>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</si>
  <si>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</si>
  <si>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</si>
  <si>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</si>
  <si>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</si>
  <si>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</si>
  <si>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</si>
  <si>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</si>
  <si>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</si>
  <si>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</si>
  <si>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</si>
  <si>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</si>
  <si>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</si>
  <si>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</si>
  <si>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</si>
  <si>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</si>
  <si>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</si>
  <si>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</si>
  <si>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</si>
  <si>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</si>
  <si>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</si>
  <si>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</si>
  <si>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</si>
  <si>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</si>
  <si>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</si>
  <si>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</si>
  <si>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</si>
  <si>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</si>
  <si>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</si>
  <si>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</si>
  <si>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</si>
  <si>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</si>
  <si>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</si>
  <si>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</si>
  <si>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</si>
  <si>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</si>
  <si>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</si>
  <si>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</si>
  <si>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</si>
  <si>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</si>
  <si>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</si>
  <si>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</si>
  <si>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</si>
  <si>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</si>
  <si>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</si>
  <si>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</si>
  <si>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</si>
  <si>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</si>
  <si>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</si>
  <si>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</si>
  <si>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</si>
  <si>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</si>
  <si>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</si>
  <si>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</si>
  <si>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</si>
  <si>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</si>
  <si>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</si>
  <si>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</si>
  <si>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</si>
  <si>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</si>
  <si>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</si>
  <si>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</si>
  <si>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</si>
  <si>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</si>
  <si>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</si>
  <si>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</si>
  <si>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</si>
  <si>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</si>
  <si>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</si>
  <si>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</si>
  <si>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</si>
  <si>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</si>
  <si>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</si>
  <si>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</si>
  <si>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</si>
  <si>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</si>
  <si>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</si>
  <si>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</si>
  <si>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</si>
  <si>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</si>
  <si>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</si>
  <si>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</si>
  <si>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</si>
  <si>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</si>
  <si>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</si>
  <si>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</si>
  <si>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</si>
  <si>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</si>
  <si>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</si>
  <si>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</si>
  <si>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</si>
  <si>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</si>
  <si>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</si>
  <si>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</si>
  <si>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</si>
  <si>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</si>
  <si>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</si>
  <si>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</si>
  <si>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</si>
  <si>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</si>
  <si>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</si>
  <si>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</si>
  <si>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</si>
  <si>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</si>
  <si>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</si>
  <si>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</si>
  <si>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</si>
  <si>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</si>
  <si>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</si>
  <si>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</si>
  <si>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</si>
  <si>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</si>
  <si>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</si>
  <si>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</si>
  <si>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</si>
  <si>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</si>
  <si>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</si>
  <si>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</si>
  <si>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</si>
  <si>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</si>
  <si>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</si>
  <si>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</si>
  <si>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</si>
  <si>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</si>
  <si>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</si>
  <si>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</si>
  <si>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</si>
  <si>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</si>
  <si>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</si>
  <si>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</si>
  <si>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</si>
  <si>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</si>
  <si>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</si>
  <si>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</si>
  <si>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</si>
  <si>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</si>
  <si>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</si>
  <si>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</si>
  <si>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</si>
  <si>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</si>
  <si>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</si>
  <si>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</si>
  <si>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</si>
  <si>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</si>
  <si>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</si>
  <si>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</si>
  <si>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</si>
  <si>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</si>
  <si>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</si>
  <si>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</si>
  <si>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</si>
  <si>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</si>
  <si>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</si>
  <si>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</si>
  <si>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</si>
  <si>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</si>
  <si>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</si>
  <si>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</si>
  <si>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</si>
  <si>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</si>
  <si>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</si>
  <si>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</si>
  <si>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</si>
  <si>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</si>
  <si>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</si>
  <si>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</si>
  <si>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</si>
  <si>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</si>
  <si>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</si>
  <si>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</si>
  <si>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</si>
  <si>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</si>
  <si>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</si>
  <si>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</si>
  <si>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</si>
  <si>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</si>
  <si>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</si>
  <si>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</si>
  <si>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</si>
  <si>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</si>
  <si>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</si>
  <si>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</si>
  <si>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</si>
  <si>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</si>
  <si>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</si>
  <si>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</si>
  <si>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</si>
  <si>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</si>
  <si>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</si>
  <si>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</si>
  <si>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</si>
  <si>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</si>
  <si>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</si>
  <si>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</si>
  <si>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</si>
  <si>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</si>
  <si>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</si>
  <si>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</si>
  <si>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</si>
  <si>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</si>
  <si>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</si>
  <si>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</si>
  <si>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</si>
  <si>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</si>
  <si>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</si>
  <si>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</si>
  <si>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</si>
  <si>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</si>
  <si>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</si>
  <si>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</si>
  <si>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</si>
  <si>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</si>
  <si>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</si>
  <si>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</si>
  <si>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</si>
  <si>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</si>
  <si>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</si>
  <si>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</si>
  <si>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</si>
  <si>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</si>
  <si>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</si>
  <si>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</si>
  <si>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</si>
  <si>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</si>
  <si>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</si>
  <si>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</si>
  <si>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</si>
  <si>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</si>
  <si>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</si>
  <si>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</si>
  <si>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</si>
  <si>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</si>
  <si>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</si>
  <si>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</si>
  <si>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</si>
  <si>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</si>
  <si>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</si>
  <si>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</si>
  <si>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</si>
  <si>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</si>
  <si>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</si>
  <si>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</si>
  <si>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</si>
  <si>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</si>
  <si>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</si>
  <si>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</si>
  <si>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</si>
  <si>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</si>
  <si>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</si>
  <si>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</si>
  <si>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</si>
  <si>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</si>
  <si>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</si>
  <si>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</si>
  <si>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</si>
  <si>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</si>
  <si>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</si>
  <si>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</si>
  <si>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</si>
  <si>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</si>
  <si>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</si>
  <si>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</si>
  <si>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</si>
  <si>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</si>
  <si>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</si>
  <si>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</si>
  <si>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</si>
  <si>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</si>
  <si>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</si>
  <si>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</si>
  <si>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</si>
  <si>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</si>
  <si>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</si>
  <si>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</si>
  <si>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</si>
  <si>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</si>
  <si>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</si>
  <si>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</si>
  <si>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</si>
  <si>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</si>
  <si>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</si>
  <si>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</si>
  <si>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</si>
  <si>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</si>
  <si>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</si>
  <si>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</si>
  <si>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</si>
  <si>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</si>
  <si>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</si>
  <si>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</si>
  <si>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</si>
  <si>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</si>
  <si>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</si>
  <si>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</si>
  <si>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</si>
  <si>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</si>
  <si>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</si>
  <si>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</si>
  <si>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</si>
  <si>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</si>
  <si>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</si>
  <si>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</si>
  <si>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</si>
  <si>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</si>
  <si>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</si>
  <si>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</si>
  <si>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</si>
  <si>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</si>
  <si>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</si>
  <si>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</si>
  <si>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</si>
  <si>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</si>
  <si>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</si>
  <si>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</si>
  <si>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</si>
  <si>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</si>
  <si>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</si>
  <si>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</si>
  <si>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</si>
  <si>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</si>
  <si>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</si>
  <si>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</si>
  <si>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</si>
  <si>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</si>
  <si>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</si>
  <si>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</si>
  <si>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</si>
  <si>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</si>
  <si>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</si>
  <si>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</si>
  <si>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</si>
  <si>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</si>
  <si>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</si>
  <si>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</si>
  <si>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</si>
  <si>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</si>
  <si>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</si>
  <si>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</si>
  <si>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</si>
  <si>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</si>
  <si>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</si>
  <si>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</si>
  <si>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</si>
  <si>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</si>
  <si>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</si>
  <si>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</si>
  <si>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</si>
  <si>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</si>
  <si>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</si>
  <si>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</si>
  <si>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</si>
  <si>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</si>
  <si>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</si>
  <si>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</si>
  <si>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</si>
  <si>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</si>
  <si>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</si>
  <si>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</si>
  <si>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</si>
  <si>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</si>
  <si>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</si>
  <si>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</si>
  <si>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</si>
  <si>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</si>
  <si>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</si>
  <si>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</si>
  <si>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</si>
  <si>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</si>
  <si>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</si>
  <si>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</si>
  <si>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</si>
  <si>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</si>
  <si>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</si>
  <si>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</si>
  <si>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</si>
  <si>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</si>
  <si>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</si>
  <si>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</si>
  <si>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</si>
  <si>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</si>
  <si>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</si>
  <si>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</si>
  <si>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</si>
  <si>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</si>
  <si>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</si>
  <si>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</si>
  <si>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</si>
  <si>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</si>
  <si>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</si>
  <si>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</si>
  <si>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</si>
  <si>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</si>
  <si>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</si>
  <si>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</si>
  <si>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</si>
  <si>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</si>
  <si>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</si>
  <si>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</si>
  <si>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</si>
  <si>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</si>
  <si>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</si>
  <si>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</si>
  <si>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</si>
  <si>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</si>
  <si>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</si>
  <si>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</si>
  <si>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</si>
  <si>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</si>
  <si>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</si>
  <si>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</si>
  <si>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</si>
  <si>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</si>
  <si>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</si>
  <si>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</si>
  <si>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</si>
  <si>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</si>
  <si>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</si>
  <si>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</si>
  <si>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</si>
  <si>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</si>
  <si>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</si>
  <si>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</si>
  <si>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</si>
  <si>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</si>
  <si>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</si>
  <si>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</si>
  <si>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</si>
  <si>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</si>
  <si>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</si>
  <si>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</si>
  <si>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</si>
  <si>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</si>
  <si>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</si>
  <si>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</si>
  <si>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</si>
  <si>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</si>
  <si>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</si>
  <si>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</si>
  <si>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</si>
  <si>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</si>
  <si>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</si>
  <si>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</si>
  <si>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</si>
  <si>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</si>
  <si>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</si>
  <si>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</si>
  <si>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</si>
  <si>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</si>
  <si>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</si>
  <si>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</si>
  <si>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</si>
  <si>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</si>
  <si>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</si>
  <si>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</si>
  <si>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</si>
  <si>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</si>
  <si>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</si>
  <si>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</si>
  <si>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</si>
  <si>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</si>
  <si>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</si>
  <si>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</si>
  <si>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</si>
  <si>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</si>
  <si>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</si>
  <si>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</si>
  <si>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</si>
  <si>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</si>
  <si>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</si>
  <si>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</si>
  <si>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</si>
  <si>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</si>
  <si>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</si>
  <si>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</si>
  <si>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</si>
  <si>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</si>
  <si>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</si>
  <si>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</si>
  <si>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</si>
  <si>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</si>
  <si>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</si>
  <si>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</si>
  <si>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</si>
  <si>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</si>
  <si>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</si>
  <si>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</si>
  <si>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</si>
  <si>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</si>
  <si>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</si>
  <si>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</si>
  <si>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</si>
  <si>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</si>
  <si>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</si>
  <si>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</si>
  <si>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</si>
  <si>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</si>
  <si>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</si>
  <si>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</si>
  <si>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</si>
  <si>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</si>
  <si>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</si>
  <si>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</si>
  <si>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</si>
  <si>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</si>
  <si>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</si>
  <si>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</si>
  <si>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</si>
  <si>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</si>
  <si>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</si>
  <si>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</si>
  <si>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</si>
  <si>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</si>
  <si>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</si>
  <si>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</si>
  <si>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</si>
  <si>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</si>
  <si>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</si>
  <si>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</si>
  <si>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</si>
  <si>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</si>
  <si>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</si>
  <si>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</si>
  <si>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</si>
  <si>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</si>
  <si>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</si>
  <si>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</si>
  <si>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</si>
  <si>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</si>
  <si>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</si>
  <si>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</si>
  <si>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</si>
  <si>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</si>
  <si>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</si>
  <si>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</si>
  <si>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</si>
  <si>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</si>
  <si>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</si>
  <si>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</si>
  <si>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</si>
  <si>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</si>
  <si>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</si>
  <si>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</si>
  <si>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</si>
  <si>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</si>
  <si>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</si>
  <si>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</si>
  <si>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</si>
  <si>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</si>
  <si>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</si>
  <si>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</si>
  <si>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</si>
  <si>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</si>
  <si>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</si>
  <si>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</si>
  <si>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</si>
  <si>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</si>
  <si>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</si>
  <si>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</si>
  <si>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</si>
  <si>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</si>
  <si>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</si>
  <si>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</si>
  <si>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</si>
  <si>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</si>
  <si>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</si>
  <si>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</si>
  <si>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</si>
  <si>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</si>
  <si>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</si>
  <si>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</si>
  <si>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</si>
  <si>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</si>
  <si>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</si>
  <si>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</si>
  <si>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</si>
  <si>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</si>
  <si>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</si>
  <si>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</si>
  <si>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</si>
  <si>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</si>
  <si>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</si>
  <si>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</si>
  <si>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</si>
  <si>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</si>
  <si>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</si>
  <si>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</si>
  <si>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</si>
  <si>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</si>
  <si>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</si>
  <si>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</si>
  <si>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</si>
  <si>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</si>
  <si>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</si>
  <si>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</si>
  <si>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</si>
  <si>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</si>
  <si>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</si>
  <si>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</si>
  <si>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</si>
  <si>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</si>
  <si>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</si>
  <si>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</si>
  <si>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</si>
  <si>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</si>
  <si>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</si>
  <si>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</si>
  <si>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</si>
  <si>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</si>
  <si>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</si>
  <si>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</si>
  <si>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</si>
  <si>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</si>
  <si>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</si>
  <si>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</si>
  <si>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</si>
  <si>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</si>
  <si>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</si>
  <si>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</si>
  <si>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</si>
  <si>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</si>
  <si>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</si>
  <si>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</si>
  <si>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</si>
  <si>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</si>
  <si>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</si>
  <si>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</si>
  <si>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</si>
  <si>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</si>
  <si>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</si>
  <si>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</si>
  <si>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</si>
  <si>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</si>
  <si>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</si>
  <si>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</si>
  <si>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</si>
  <si>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</si>
  <si>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</si>
  <si>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</si>
  <si>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</si>
  <si>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</si>
  <si>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</si>
  <si>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</si>
  <si>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</si>
  <si>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</si>
  <si>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</si>
  <si>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</si>
  <si>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</si>
  <si>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</si>
  <si>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</si>
  <si>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</si>
  <si>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</si>
  <si>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</si>
  <si>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</si>
  <si>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</si>
  <si>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</si>
  <si>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</si>
  <si>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</si>
  <si>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</si>
  <si>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</si>
  <si>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</si>
  <si>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</si>
  <si>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</si>
  <si>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</si>
  <si>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</si>
  <si>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</si>
  <si>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</si>
  <si>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</si>
  <si>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</si>
  <si>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</si>
  <si>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</si>
  <si>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</si>
  <si>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</si>
  <si>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</si>
  <si>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</si>
  <si>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</si>
  <si>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</si>
  <si>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</si>
  <si>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</si>
  <si>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</si>
  <si>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</si>
  <si>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</si>
  <si>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</si>
  <si>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</si>
  <si>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</si>
  <si>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</si>
  <si>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</si>
  <si>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</si>
  <si>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</si>
  <si>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</si>
  <si>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</si>
  <si>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</si>
  <si>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</si>
  <si>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</si>
  <si>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</si>
  <si>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</si>
  <si>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</si>
  <si>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</si>
  <si>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</si>
  <si>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</si>
  <si>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</si>
  <si>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</si>
  <si>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</si>
  <si>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</si>
  <si>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</si>
  <si>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</si>
  <si>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</si>
  <si>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</si>
  <si>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</si>
  <si>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</si>
  <si>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</si>
  <si>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</si>
  <si>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</si>
  <si>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</si>
  <si>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</si>
  <si>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</si>
  <si>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</si>
  <si>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</si>
  <si>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</si>
  <si>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</si>
  <si>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</si>
  <si>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</si>
  <si>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</si>
  <si>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</si>
  <si>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</si>
  <si>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</si>
  <si>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</si>
  <si>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</si>
  <si>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</si>
  <si>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</si>
  <si>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</si>
  <si>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</si>
  <si>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</si>
  <si>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</si>
  <si>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</si>
  <si>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</si>
  <si>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</si>
  <si>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</si>
  <si>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</si>
  <si>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</si>
  <si>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</si>
  <si>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</si>
  <si>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</si>
  <si>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</si>
  <si>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</si>
  <si>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</si>
  <si>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</si>
  <si>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</si>
  <si>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</si>
  <si>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</si>
  <si>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</si>
  <si>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</si>
  <si>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</si>
  <si>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</si>
  <si>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</si>
  <si>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</si>
  <si>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</si>
  <si>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</si>
  <si>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</si>
  <si>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</si>
  <si>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</si>
  <si>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</si>
  <si>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</si>
  <si>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</si>
  <si>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</si>
  <si>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</si>
  <si>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</si>
  <si>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</si>
  <si>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</si>
  <si>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</si>
  <si>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</si>
  <si>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</si>
  <si>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</si>
  <si>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</si>
  <si>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</si>
  <si>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</si>
  <si>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</si>
  <si>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</si>
  <si>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</si>
  <si>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</si>
  <si>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</si>
  <si>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</si>
  <si>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</si>
  <si>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</si>
  <si>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</si>
  <si>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</si>
  <si>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</si>
  <si>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</si>
  <si>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</si>
  <si>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</si>
  <si>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</si>
  <si>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</si>
  <si>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</si>
  <si>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</si>
  <si>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</si>
  <si>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</si>
  <si>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</si>
  <si>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</si>
  <si>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</si>
  <si>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</si>
  <si>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</si>
  <si>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</si>
  <si>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</si>
  <si>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</si>
  <si>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</si>
  <si>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</si>
  <si>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</si>
  <si>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</si>
  <si>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</si>
  <si>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</si>
  <si>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</si>
  <si>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</si>
  <si>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</si>
  <si>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</si>
  <si>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</si>
  <si>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</si>
  <si>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</si>
  <si>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</si>
  <si>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</si>
  <si>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</si>
  <si>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</si>
  <si>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</si>
  <si>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</si>
  <si>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</si>
  <si>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</si>
  <si>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</si>
  <si>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</si>
  <si>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</si>
  <si>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</si>
  <si>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</si>
  <si>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</si>
  <si>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</si>
  <si>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</si>
  <si>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</si>
  <si>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</si>
  <si>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</si>
  <si>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</si>
  <si>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</si>
  <si>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</si>
  <si>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</si>
  <si>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</si>
  <si>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</si>
  <si>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</si>
  <si>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</si>
  <si>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</si>
  <si>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</si>
  <si>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</si>
  <si>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</si>
  <si>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</si>
  <si>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</si>
  <si>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</si>
  <si>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</si>
  <si>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</si>
  <si>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</si>
  <si>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</si>
  <si>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</si>
  <si>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</si>
  <si>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</si>
  <si>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</si>
  <si>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</si>
  <si>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</si>
  <si>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</si>
  <si>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</si>
  <si>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</si>
  <si>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</si>
  <si>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</si>
  <si>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</si>
  <si>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</si>
  <si>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</si>
  <si>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</si>
  <si>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</si>
  <si>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</si>
  <si>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</si>
  <si>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</si>
  <si>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</si>
  <si>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</si>
  <si>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</si>
  <si>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</si>
  <si>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</si>
  <si>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</si>
  <si>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</si>
  <si>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</si>
  <si>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</si>
  <si>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</si>
  <si>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</si>
  <si>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</si>
  <si>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</si>
  <si>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</si>
  <si>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</si>
  <si>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</si>
  <si>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</si>
  <si>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</si>
  <si>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</si>
  <si>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</si>
  <si>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</si>
  <si>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</si>
  <si>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</si>
  <si>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</si>
  <si>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</si>
  <si>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</si>
  <si>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</si>
  <si>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</si>
  <si>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</si>
  <si>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</si>
  <si>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</si>
  <si>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</si>
  <si>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</si>
  <si>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</si>
  <si>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</si>
  <si>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</si>
  <si>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</si>
  <si>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</si>
  <si>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</si>
  <si>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</si>
  <si>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</si>
  <si>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</si>
  <si>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</si>
  <si>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</si>
  <si>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</si>
  <si>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</si>
  <si>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</si>
  <si>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</si>
  <si>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</si>
  <si>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</si>
  <si>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</si>
  <si>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</si>
  <si>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</si>
  <si>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</si>
  <si>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</si>
  <si>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</si>
  <si>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</si>
  <si>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</si>
  <si>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</si>
  <si>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</si>
  <si>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</si>
  <si>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</si>
  <si>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</si>
  <si>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</si>
  <si>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</si>
  <si>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</si>
  <si>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</si>
  <si>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</si>
  <si>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</si>
  <si>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</si>
  <si>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</si>
  <si>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</si>
  <si>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</si>
  <si>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</si>
  <si>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</si>
  <si>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</si>
  <si>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</si>
  <si>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</si>
  <si>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</si>
  <si>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</si>
  <si>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</si>
  <si>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</si>
  <si>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</si>
  <si>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</si>
  <si>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</si>
  <si>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</si>
  <si>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</si>
  <si>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</si>
  <si>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</si>
  <si>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</si>
  <si>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</si>
  <si>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</si>
  <si>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</si>
  <si>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</si>
  <si>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</si>
  <si>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</si>
  <si>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</si>
  <si>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</si>
  <si>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</si>
  <si>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</si>
  <si>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</si>
  <si>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</si>
  <si>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</si>
  <si>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</si>
  <si>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</si>
  <si>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</si>
  <si>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</si>
  <si>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</si>
  <si>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</si>
  <si>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</si>
  <si>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</si>
  <si>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</si>
  <si>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</si>
  <si>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</si>
  <si>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</si>
  <si>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</si>
  <si>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</si>
  <si>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</si>
  <si>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</si>
  <si>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</si>
  <si>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</si>
  <si>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</si>
  <si>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</si>
  <si>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</si>
  <si>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</si>
  <si>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</si>
  <si>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</si>
  <si>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</si>
  <si>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</si>
  <si>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</si>
  <si>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</si>
  <si>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</si>
  <si>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</si>
  <si>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</si>
  <si>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</si>
  <si>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</si>
  <si>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</si>
  <si>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</si>
  <si>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</si>
  <si>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</si>
  <si>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</si>
  <si>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</si>
  <si>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</si>
  <si>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</si>
  <si>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</si>
  <si>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</si>
  <si>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</si>
  <si>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</si>
  <si>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</si>
  <si>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</si>
  <si>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</si>
  <si>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</si>
  <si>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</si>
  <si>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</si>
  <si>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</si>
  <si>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</si>
  <si>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</si>
  <si>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</si>
  <si>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</si>
  <si>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</si>
  <si>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</si>
  <si>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</si>
  <si>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</si>
  <si>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</si>
  <si>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</si>
  <si>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</si>
  <si>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</si>
  <si>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</si>
  <si>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</si>
  <si>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</si>
  <si>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</si>
  <si>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</si>
  <si>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</si>
  <si>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</si>
  <si>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</si>
  <si>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</si>
  <si>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</si>
  <si>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</si>
  <si>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</si>
  <si>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</si>
  <si>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</si>
  <si>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</si>
  <si>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</si>
  <si>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</si>
  <si>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</si>
  <si>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</si>
  <si>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</si>
  <si>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</si>
  <si>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</si>
  <si>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</si>
  <si>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</si>
  <si>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</si>
  <si>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</si>
  <si>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</si>
  <si>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</si>
  <si>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</si>
  <si>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</si>
  <si>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</si>
  <si>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</si>
  <si>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</si>
  <si>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</si>
  <si>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</si>
  <si>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</si>
  <si>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</si>
  <si>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</si>
  <si>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</si>
  <si>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</si>
  <si>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</si>
  <si>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</si>
  <si>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</si>
  <si>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</si>
  <si>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</si>
  <si>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</si>
  <si>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</si>
  <si>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</si>
  <si>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</si>
  <si>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</si>
  <si>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</si>
  <si>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</si>
  <si>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</si>
  <si>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</si>
  <si>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</si>
  <si>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</si>
  <si>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</si>
  <si>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</si>
  <si>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</si>
  <si>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</si>
  <si>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</si>
  <si>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</si>
  <si>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</si>
  <si>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</si>
  <si>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</si>
  <si>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</si>
  <si>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</si>
  <si>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</si>
  <si>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</si>
  <si>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</si>
  <si>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</si>
  <si>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</si>
  <si>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</si>
  <si>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</si>
  <si>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</si>
  <si>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</si>
  <si>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</si>
  <si>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</si>
  <si>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</si>
  <si>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</si>
  <si>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</si>
  <si>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</si>
  <si>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</si>
  <si>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</si>
  <si>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</si>
  <si>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</si>
  <si>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</si>
  <si>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</si>
  <si>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</si>
  <si>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</si>
  <si>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</si>
  <si>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</si>
  <si>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</si>
  <si>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</si>
  <si>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</si>
  <si>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</si>
  <si>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</si>
  <si>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</si>
  <si>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</si>
  <si>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</si>
  <si>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</si>
  <si>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</si>
  <si>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</si>
  <si>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</si>
  <si>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</si>
  <si>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</si>
  <si>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</si>
  <si>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</si>
  <si>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</si>
  <si>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</si>
  <si>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</si>
  <si>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</si>
  <si>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</si>
  <si>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</si>
  <si>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</si>
  <si>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</si>
  <si>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</si>
  <si>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</si>
  <si>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</si>
  <si>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</si>
  <si>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</si>
  <si>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</si>
  <si>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</si>
  <si>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</si>
  <si>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</si>
  <si>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</si>
  <si>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</si>
  <si>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</si>
  <si>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</si>
  <si>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</si>
  <si>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</si>
  <si>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</si>
  <si>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</si>
  <si>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</si>
  <si>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</si>
  <si>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</si>
  <si>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</si>
  <si>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</si>
  <si>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</si>
  <si>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</si>
  <si>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</si>
  <si>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</si>
  <si>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</si>
  <si>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</si>
  <si>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</si>
  <si>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</si>
  <si>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</si>
  <si>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</si>
  <si>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</si>
  <si>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</si>
  <si>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</si>
  <si>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</si>
  <si>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</si>
  <si>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</si>
  <si>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</si>
  <si>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</si>
  <si>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</si>
  <si>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</si>
  <si>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</si>
  <si>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</si>
  <si>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</si>
  <si>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</si>
  <si>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</si>
  <si>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</si>
  <si>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</si>
  <si>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</si>
  <si>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</si>
  <si>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</si>
  <si>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</si>
  <si>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</si>
  <si>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</si>
  <si>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</si>
  <si>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</si>
  <si>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</si>
  <si>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</si>
  <si>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</si>
  <si>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</si>
  <si>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</si>
  <si>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</si>
  <si>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</si>
  <si>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</si>
  <si>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</si>
  <si>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</si>
  <si>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</si>
  <si>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</si>
  <si>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</si>
  <si>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</si>
  <si>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</si>
  <si>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</si>
  <si>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</si>
  <si>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</si>
  <si>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</si>
  <si>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</si>
  <si>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</si>
  <si>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</si>
  <si>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</si>
  <si>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</si>
  <si>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</si>
  <si>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</si>
  <si>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</si>
  <si>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</si>
  <si>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</si>
  <si>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</si>
  <si>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</si>
  <si>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</si>
  <si>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</si>
  <si>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</si>
  <si>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</si>
  <si>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</si>
  <si>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</si>
  <si>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</si>
  <si>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</si>
  <si>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</si>
  <si>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</si>
  <si>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</si>
  <si>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</si>
  <si>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</si>
  <si>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</si>
  <si>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</si>
  <si>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</si>
  <si>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</si>
  <si>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</si>
  <si>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</si>
  <si>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</si>
  <si>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</si>
  <si>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</si>
  <si>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</si>
  <si>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</si>
  <si>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</si>
  <si>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</si>
  <si>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</si>
  <si>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</si>
  <si>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</si>
  <si>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</si>
  <si>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</si>
  <si>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</si>
  <si>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</si>
  <si>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</si>
  <si>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</si>
  <si>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</si>
  <si>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</si>
  <si>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</si>
  <si>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</si>
  <si>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</si>
  <si>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</si>
  <si>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</si>
  <si>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</si>
  <si>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</si>
  <si>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</si>
  <si>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</si>
  <si>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</si>
  <si>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</si>
  <si>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</si>
  <si>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</si>
  <si>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</si>
  <si>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</si>
  <si>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</si>
  <si>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</si>
  <si>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</si>
  <si>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</si>
  <si>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</si>
  <si>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</si>
  <si>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</si>
  <si>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</si>
  <si>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</si>
  <si>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</si>
  <si>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</si>
  <si>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</si>
  <si>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</si>
  <si>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</si>
  <si>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</si>
  <si>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</si>
  <si>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</si>
  <si>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</si>
  <si>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</si>
  <si>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</si>
  <si>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</si>
  <si>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</si>
  <si>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</si>
  <si>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</si>
  <si>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</si>
  <si>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</si>
  <si>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</si>
  <si>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</si>
  <si>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</si>
  <si>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</si>
  <si>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</si>
  <si>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</si>
  <si>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</si>
  <si>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</si>
  <si>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</si>
  <si>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</si>
  <si>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</si>
  <si>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</si>
  <si>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</si>
  <si>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</si>
  <si>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</si>
  <si>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</si>
  <si>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</si>
  <si>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</si>
  <si>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</si>
  <si>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</si>
  <si>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</si>
  <si>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</si>
  <si>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</si>
  <si>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</si>
  <si>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</si>
  <si>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</si>
  <si>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</si>
  <si>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</si>
  <si>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</si>
  <si>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</si>
  <si>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</si>
  <si>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</si>
  <si>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</si>
  <si>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</si>
  <si>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</si>
  <si>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</si>
  <si>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</si>
  <si>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</si>
  <si>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</si>
  <si>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</si>
  <si>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</si>
  <si>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</si>
  <si>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</si>
  <si>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</si>
  <si>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</si>
  <si>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</si>
  <si>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</si>
  <si>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</si>
  <si>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</si>
  <si>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</si>
  <si>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</si>
  <si>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</si>
  <si>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</si>
  <si>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</si>
  <si>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</si>
  <si>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</si>
  <si>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</si>
  <si>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</si>
  <si>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</si>
  <si>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</si>
  <si>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</si>
  <si>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</si>
  <si>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</si>
  <si>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</si>
  <si>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</si>
  <si>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</si>
  <si>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</si>
  <si>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</si>
  <si>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</si>
  <si>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</si>
  <si>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</si>
  <si>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</si>
  <si>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</si>
  <si>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</si>
  <si>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</si>
  <si>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</si>
  <si>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</si>
  <si>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</si>
  <si>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</si>
  <si>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</si>
  <si>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</si>
  <si>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</si>
  <si>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</si>
  <si>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</si>
  <si>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</si>
  <si>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</si>
  <si>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</si>
  <si>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</si>
  <si>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</si>
  <si>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</si>
  <si>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</si>
  <si>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</si>
  <si>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</si>
  <si>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</si>
  <si>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</si>
  <si>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</si>
  <si>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</si>
  <si>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</si>
  <si>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</si>
  <si>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</si>
  <si>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</si>
  <si>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</si>
  <si>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</si>
  <si>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</si>
  <si>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</si>
  <si>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</si>
  <si>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</si>
  <si>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</si>
  <si>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</si>
  <si>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</si>
  <si>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</si>
  <si>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</si>
  <si>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</si>
  <si>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</si>
  <si>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</si>
  <si>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</si>
  <si>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</si>
  <si>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</si>
  <si>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</si>
  <si>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</si>
  <si>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</si>
  <si>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</si>
  <si>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</si>
  <si>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</si>
  <si>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</si>
  <si>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</si>
  <si>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</si>
  <si>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</si>
  <si>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</si>
  <si>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</si>
  <si>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</si>
  <si>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</si>
  <si>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</si>
  <si>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</si>
  <si>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</si>
  <si>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</si>
  <si>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</si>
  <si>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</si>
  <si>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</si>
  <si>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</si>
  <si>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</si>
  <si>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</si>
  <si>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</si>
  <si>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</si>
  <si>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</si>
  <si>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</si>
  <si>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</si>
  <si>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</si>
  <si>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</si>
  <si>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</si>
  <si>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</si>
  <si>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</si>
  <si>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</si>
  <si>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</si>
  <si>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</si>
  <si>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</si>
  <si>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</si>
  <si>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</si>
  <si>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</si>
  <si>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</si>
  <si>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</si>
  <si>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</si>
  <si>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</si>
  <si>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</si>
  <si>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</si>
  <si>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</si>
  <si>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</si>
  <si>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</si>
  <si>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</si>
  <si>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</si>
  <si>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</si>
  <si>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</si>
  <si>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</si>
  <si>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</si>
  <si>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</si>
  <si>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</si>
  <si>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</si>
  <si>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</si>
  <si>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</si>
  <si>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</si>
  <si>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</si>
  <si>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</si>
  <si>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</si>
  <si>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</si>
  <si>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</si>
  <si>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</si>
  <si>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</si>
  <si>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</si>
  <si>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</si>
  <si>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</si>
  <si>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</si>
  <si>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</si>
  <si>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</si>
  <si>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</si>
  <si>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</si>
  <si>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</si>
  <si>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</si>
  <si>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</si>
  <si>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</si>
  <si>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</si>
  <si>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</si>
  <si>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</si>
  <si>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</si>
  <si>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</si>
  <si>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</si>
  <si>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</si>
  <si>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</si>
  <si>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</si>
  <si>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</si>
  <si>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</si>
  <si>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</si>
  <si>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</si>
  <si>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</si>
  <si>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</si>
  <si>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</si>
  <si>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</si>
  <si>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</si>
  <si>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</si>
  <si>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</si>
  <si>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</si>
  <si>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</si>
  <si>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</si>
  <si>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</si>
  <si>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</si>
  <si>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</si>
  <si>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</si>
  <si>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</si>
  <si>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</si>
  <si>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</si>
  <si>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</si>
  <si>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</si>
  <si>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</si>
  <si>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</si>
  <si>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</si>
  <si>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</si>
  <si>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</si>
  <si>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</si>
  <si>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</si>
  <si>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</si>
  <si>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</si>
  <si>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</si>
  <si>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</si>
  <si>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</si>
  <si>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</si>
  <si>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</si>
  <si>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</si>
  <si>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</si>
  <si>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</si>
  <si>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</si>
  <si>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</si>
  <si>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</si>
  <si>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</si>
  <si>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</si>
  <si>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</si>
  <si>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</si>
  <si>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</si>
  <si>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</si>
  <si>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</si>
  <si>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</si>
  <si>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</si>
  <si>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</si>
  <si>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</si>
  <si>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</si>
  <si>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</si>
  <si>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</si>
  <si>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</si>
  <si>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</si>
  <si>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</si>
  <si>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</si>
  <si>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</si>
  <si>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</si>
  <si>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</si>
  <si>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</si>
  <si>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</si>
  <si>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</si>
  <si>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</si>
  <si>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</si>
  <si>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</si>
  <si>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</si>
  <si>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</si>
  <si>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</si>
  <si>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</si>
  <si>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</si>
  <si>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</si>
  <si>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</si>
  <si>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</si>
  <si>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</si>
  <si>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</si>
  <si>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</si>
  <si>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</si>
  <si>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</si>
  <si>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</si>
  <si>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</si>
  <si>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</si>
  <si>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</si>
  <si>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</si>
  <si>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</si>
  <si>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</si>
  <si>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</si>
  <si>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</si>
  <si>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</si>
  <si>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</si>
  <si>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</si>
  <si>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</si>
  <si>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</si>
  <si>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</si>
  <si>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</si>
  <si>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</si>
  <si>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</si>
  <si>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</si>
  <si>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</si>
  <si>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</si>
  <si>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</si>
  <si>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</si>
  <si>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</si>
  <si>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</si>
  <si>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</si>
  <si>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</si>
  <si>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</si>
  <si>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</si>
  <si>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</si>
  <si>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</si>
  <si>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</si>
  <si>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</si>
  <si>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</si>
  <si>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</si>
  <si>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</si>
  <si>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</si>
  <si>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</si>
  <si>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</si>
  <si>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</si>
  <si>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</si>
  <si>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</si>
  <si>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</si>
  <si>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</si>
  <si>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</si>
  <si>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</si>
  <si>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</si>
  <si>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</si>
  <si>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</si>
  <si>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</si>
  <si>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</si>
  <si>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</si>
  <si>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</si>
  <si>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</si>
  <si>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</si>
  <si>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</si>
  <si>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</si>
  <si>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</si>
  <si>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</si>
  <si>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</si>
  <si>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</si>
  <si>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</si>
  <si>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</si>
  <si>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</si>
  <si>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</si>
  <si>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</si>
  <si>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</si>
  <si>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</si>
  <si>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</si>
  <si>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</si>
  <si>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</si>
  <si>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</si>
  <si>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</si>
  <si>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</si>
  <si>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</si>
  <si>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</si>
  <si>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</si>
  <si>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</si>
  <si>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</si>
  <si>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</si>
  <si>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</si>
  <si>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</si>
  <si>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</si>
  <si>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</si>
  <si>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</si>
  <si>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</si>
  <si>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</si>
  <si>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</si>
  <si>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</si>
  <si>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</si>
  <si>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</si>
  <si>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</si>
  <si>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</si>
  <si>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</si>
  <si>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</si>
  <si>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</si>
  <si>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</si>
  <si>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</si>
  <si>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</si>
  <si>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</si>
  <si>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</si>
  <si>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</si>
  <si>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</si>
  <si>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</si>
  <si>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</si>
  <si>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</si>
  <si>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</si>
  <si>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</si>
  <si>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</si>
  <si>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</si>
  <si>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</si>
  <si>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</si>
  <si>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</si>
  <si>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</si>
  <si>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</si>
  <si>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</si>
  <si>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</si>
  <si>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</si>
  <si>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</si>
  <si>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</si>
  <si>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</si>
  <si>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</si>
  <si>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</si>
  <si>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</si>
  <si>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</si>
  <si>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</si>
  <si>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</si>
  <si>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</si>
  <si>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</si>
  <si>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</si>
  <si>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</si>
  <si>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</si>
  <si>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</si>
  <si>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</si>
  <si>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</si>
  <si>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</si>
  <si>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</si>
  <si>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</si>
  <si>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</si>
  <si>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</si>
  <si>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</si>
  <si>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</si>
  <si>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</si>
  <si>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</si>
  <si>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</si>
  <si>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</si>
  <si>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</si>
  <si>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</si>
  <si>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</si>
  <si>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</si>
  <si>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</si>
  <si>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</si>
  <si>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</si>
  <si>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</si>
  <si>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</si>
  <si>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</si>
  <si>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</si>
  <si>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</si>
  <si>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</si>
  <si>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</si>
  <si>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</si>
  <si>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</si>
  <si>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</si>
  <si>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</si>
  <si>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</si>
  <si>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</si>
  <si>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</si>
  <si>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</si>
  <si>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</si>
  <si>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</si>
  <si>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</si>
  <si>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</si>
  <si>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</si>
  <si>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</si>
  <si>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</si>
  <si>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</si>
  <si>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</si>
  <si>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</si>
  <si>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</si>
  <si>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</si>
  <si>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</si>
  <si>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</si>
  <si>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</si>
  <si>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</si>
  <si>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</si>
  <si>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</si>
  <si>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</si>
  <si>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</si>
  <si>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</si>
  <si>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</si>
  <si>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</si>
  <si>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</si>
  <si>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</si>
  <si>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</si>
  <si>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</si>
  <si>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</si>
  <si>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</si>
  <si>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</si>
  <si>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</si>
  <si>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</si>
  <si>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</si>
  <si>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</si>
  <si>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</si>
  <si>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</si>
  <si>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</si>
  <si>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</si>
  <si>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</si>
  <si>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</si>
  <si>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</si>
  <si>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</si>
  <si>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</si>
  <si>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</si>
  <si>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</si>
  <si>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</si>
  <si>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</si>
  <si>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</si>
  <si>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</si>
  <si>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</si>
  <si>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</si>
  <si>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</si>
  <si>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</si>
  <si>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</si>
  <si>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</si>
  <si>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</si>
  <si>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</si>
  <si>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</si>
  <si>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</si>
  <si>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</si>
  <si>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</si>
  <si>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</si>
  <si>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</si>
  <si>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</si>
  <si>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</si>
  <si>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</si>
  <si>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</si>
  <si>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</si>
  <si>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</si>
  <si>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</si>
  <si>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</si>
  <si>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</si>
  <si>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</si>
  <si>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</si>
  <si>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</si>
  <si>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</si>
  <si>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</si>
  <si>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</si>
  <si>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</si>
  <si>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</si>
  <si>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</si>
  <si>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</si>
  <si>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</si>
  <si>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</si>
  <si>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</si>
  <si>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</si>
  <si>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</si>
  <si>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</si>
  <si>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</si>
  <si>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</si>
  <si>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</si>
  <si>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</si>
  <si>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</si>
  <si>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</si>
  <si>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</si>
  <si>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</si>
  <si>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</si>
  <si>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</si>
  <si>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</si>
  <si>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</si>
  <si>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</si>
  <si>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</si>
  <si>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</si>
  <si>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</si>
  <si>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</si>
  <si>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</si>
  <si>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</si>
  <si>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</si>
  <si>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</si>
  <si>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</si>
  <si>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</si>
  <si>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</si>
  <si>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</si>
  <si>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</si>
  <si>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</si>
  <si>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</si>
  <si>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</si>
  <si>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</si>
  <si>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</si>
  <si>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</si>
  <si>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</si>
  <si>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</si>
  <si>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</si>
  <si>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</si>
  <si>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</si>
  <si>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</si>
  <si>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</si>
  <si>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</si>
  <si>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</si>
  <si>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</si>
  <si>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</si>
  <si>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</si>
  <si>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</si>
  <si>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</si>
  <si>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</si>
  <si>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</si>
  <si>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</si>
  <si>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</si>
  <si>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</si>
  <si>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</si>
  <si>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</si>
  <si>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</si>
  <si>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</si>
  <si>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</si>
  <si>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</si>
  <si>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</si>
  <si>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</si>
  <si>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</si>
  <si>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</si>
  <si>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</si>
  <si>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</si>
  <si>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</si>
  <si>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</si>
  <si>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</si>
  <si>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</si>
  <si>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</si>
  <si>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</si>
  <si>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</si>
  <si>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</si>
  <si>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</si>
  <si>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</si>
  <si>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</si>
  <si>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</si>
  <si>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</si>
  <si>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</si>
  <si>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</si>
  <si>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</si>
  <si>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</si>
  <si>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</si>
  <si>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</si>
  <si>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</si>
  <si>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</si>
  <si>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</si>
  <si>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</si>
  <si>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</si>
  <si>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</si>
  <si>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</si>
  <si>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</si>
  <si>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</si>
  <si>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</si>
  <si>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</si>
  <si>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</si>
  <si>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</si>
  <si>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</si>
  <si>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</si>
  <si>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</si>
  <si>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</si>
  <si>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</si>
  <si>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</si>
  <si>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</si>
  <si>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</si>
  <si>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</si>
  <si>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</si>
  <si>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</si>
  <si>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</si>
  <si>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</si>
  <si>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</si>
  <si>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</si>
  <si>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</si>
  <si>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</si>
  <si>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</si>
  <si>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</si>
  <si>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</si>
  <si>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</si>
  <si>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</si>
  <si>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</si>
  <si>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</si>
  <si>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</si>
  <si>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</si>
  <si>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</si>
  <si>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</si>
  <si>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</si>
  <si>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</si>
  <si>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</si>
  <si>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</si>
  <si>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</si>
  <si>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</si>
  <si>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</si>
  <si>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</si>
  <si>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</si>
  <si>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</si>
  <si>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</si>
  <si>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</si>
  <si>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</si>
  <si>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</si>
  <si>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</si>
  <si>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</si>
  <si>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</si>
  <si>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</si>
  <si>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</si>
  <si>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</si>
  <si>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</si>
  <si>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</si>
  <si>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</si>
  <si>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</si>
  <si>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</si>
  <si>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</si>
  <si>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</si>
  <si>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</si>
  <si>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</si>
  <si>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</si>
  <si>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</si>
  <si>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</si>
  <si>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</si>
  <si>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</si>
  <si>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</si>
  <si>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</si>
  <si>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</si>
  <si>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</si>
  <si>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</si>
  <si>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</si>
  <si>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</si>
  <si>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</si>
  <si>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</si>
  <si>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</si>
  <si>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</si>
  <si>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</si>
  <si>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</si>
  <si>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</si>
  <si>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</si>
  <si>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</si>
  <si>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</si>
  <si>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</si>
  <si>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</si>
  <si>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</si>
  <si>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</si>
  <si>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</si>
  <si>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</si>
  <si>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</si>
  <si>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</si>
  <si>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</si>
  <si>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</si>
  <si>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</si>
  <si>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</si>
  <si>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</si>
  <si>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</si>
  <si>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</si>
  <si>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</si>
  <si>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</si>
  <si>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</si>
  <si>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</si>
  <si>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</si>
  <si>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</si>
  <si>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</si>
  <si>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</si>
  <si>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</si>
  <si>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</si>
  <si>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</si>
  <si>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</si>
  <si>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</si>
  <si>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</si>
  <si>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</si>
  <si>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</si>
  <si>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</si>
  <si>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</si>
  <si>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</si>
  <si>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</si>
  <si>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</si>
  <si>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</si>
  <si>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</si>
  <si>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</si>
  <si>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</si>
  <si>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</si>
  <si>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</si>
  <si>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</si>
  <si>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</si>
  <si>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</si>
  <si>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</si>
  <si>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</si>
  <si>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</si>
  <si>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</si>
  <si>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</si>
  <si>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</si>
  <si>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</si>
  <si>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</si>
  <si>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</si>
  <si>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</si>
  <si>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</si>
  <si>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</si>
  <si>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</si>
  <si>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</si>
  <si>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</si>
  <si>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</si>
  <si>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</si>
  <si>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</si>
  <si>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</si>
  <si>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</si>
  <si>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</si>
  <si>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</si>
  <si>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</si>
  <si>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</si>
  <si>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</si>
  <si>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</si>
  <si>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</si>
  <si>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</si>
  <si>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</si>
  <si>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</si>
  <si>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</si>
  <si>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</si>
  <si>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</si>
  <si>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</si>
  <si>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</si>
  <si>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</si>
  <si>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</si>
  <si>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</si>
  <si>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</si>
  <si>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</si>
  <si>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</si>
  <si>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</si>
  <si>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</si>
  <si>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</si>
  <si>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</si>
  <si>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</si>
  <si>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</si>
  <si>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</si>
  <si>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</si>
  <si>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</si>
  <si>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</si>
  <si>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</si>
  <si>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</si>
  <si>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</si>
  <si>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</si>
  <si>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</si>
  <si>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</si>
  <si>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</si>
  <si>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</si>
  <si>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</si>
  <si>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</si>
  <si>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</si>
  <si>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</si>
  <si>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</si>
  <si>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</si>
  <si>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</si>
  <si>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</si>
  <si>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</si>
  <si>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</si>
  <si>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</si>
  <si>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</si>
  <si>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</si>
  <si>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</si>
  <si>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</si>
  <si>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</si>
  <si>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</si>
  <si>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</si>
  <si>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</si>
  <si>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</si>
  <si>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</si>
  <si>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</si>
  <si>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</si>
  <si>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</si>
  <si>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</si>
  <si>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</si>
  <si>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</si>
  <si>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</si>
  <si>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</si>
  <si>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</si>
  <si>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</si>
  <si>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</si>
  <si>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</si>
  <si>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</si>
  <si>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</si>
  <si>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</si>
  <si>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</si>
  <si>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</si>
  <si>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</si>
  <si>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</si>
  <si>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</si>
  <si>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</si>
  <si>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</si>
  <si>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</si>
  <si>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</si>
  <si>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</si>
  <si>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</si>
  <si>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</si>
  <si>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</si>
  <si>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</si>
  <si>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</si>
  <si>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</si>
  <si>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</si>
  <si>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</si>
  <si>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</si>
  <si>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</si>
  <si>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</si>
  <si>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</si>
  <si>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</si>
  <si>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</si>
  <si>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</si>
  <si>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</si>
  <si>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</si>
  <si>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</si>
  <si>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</si>
  <si>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</si>
  <si>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</si>
  <si>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</si>
  <si>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</si>
  <si>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</si>
  <si>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</si>
  <si>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</si>
  <si>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</si>
  <si>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</si>
  <si>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</si>
  <si>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</si>
  <si>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</si>
  <si>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</si>
  <si>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</si>
  <si>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</si>
  <si>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</si>
  <si>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</si>
  <si>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</si>
  <si>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</si>
  <si>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</si>
  <si>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</si>
  <si>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</si>
  <si>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</si>
  <si>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</si>
  <si>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</si>
  <si>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</si>
  <si>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</si>
  <si>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</si>
  <si>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</si>
  <si>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</si>
  <si>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</si>
  <si>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</si>
  <si>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</si>
  <si>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</si>
  <si>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</si>
  <si>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</si>
  <si>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</si>
  <si>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</si>
  <si>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</si>
  <si>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</si>
  <si>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</si>
  <si>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</si>
  <si>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</si>
  <si>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</si>
  <si>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</si>
  <si>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</si>
  <si>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</si>
  <si>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</si>
  <si>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</si>
  <si>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</si>
  <si>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</si>
  <si>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</si>
  <si>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</si>
  <si>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</si>
  <si>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</si>
  <si>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</si>
  <si>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</si>
  <si>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</si>
  <si>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</si>
  <si>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</si>
  <si>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</si>
  <si>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</si>
  <si>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</si>
  <si>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</si>
  <si>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</si>
  <si>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</si>
  <si>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</si>
  <si>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</si>
  <si>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</si>
  <si>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</si>
  <si>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</si>
  <si>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</si>
  <si>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</si>
  <si>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</si>
  <si>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</si>
  <si>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</si>
  <si>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</si>
  <si>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</si>
  <si>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</si>
  <si>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</si>
  <si>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</si>
  <si>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</si>
  <si>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</si>
  <si>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</si>
  <si>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</si>
  <si>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</si>
  <si>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</si>
  <si>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</si>
  <si>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</si>
  <si>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</si>
  <si>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</si>
  <si>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</si>
  <si>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</si>
  <si>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</si>
  <si>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</si>
  <si>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</si>
  <si>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</si>
  <si>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</si>
  <si>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</si>
  <si>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</si>
  <si>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</si>
  <si>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</si>
  <si>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</si>
  <si>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</si>
  <si>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</si>
  <si>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</si>
  <si>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</si>
  <si>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</si>
  <si>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</si>
  <si>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</si>
  <si>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</si>
  <si>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</si>
  <si>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</si>
  <si>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</si>
  <si>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</si>
  <si>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</si>
  <si>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</si>
  <si>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</si>
  <si>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</si>
  <si>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</si>
  <si>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</si>
  <si>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</si>
  <si>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</si>
  <si>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</si>
  <si>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</si>
  <si>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</si>
  <si>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</si>
  <si>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</si>
  <si>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</si>
  <si>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</si>
  <si>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</si>
  <si>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</si>
  <si>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</si>
  <si>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</si>
  <si>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</si>
  <si>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</si>
  <si>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</si>
  <si>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</si>
  <si>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</si>
  <si>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</si>
  <si>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</si>
  <si>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</si>
  <si>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</si>
  <si>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</si>
  <si>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</si>
  <si>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</si>
  <si>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</si>
  <si>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</si>
  <si>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</si>
  <si>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</si>
  <si>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</si>
  <si>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</si>
  <si>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</si>
  <si>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</si>
  <si>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</si>
  <si>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</si>
  <si>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</si>
  <si>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</si>
  <si>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</si>
  <si>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</si>
  <si>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</si>
  <si>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</si>
  <si>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</si>
  <si>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</si>
  <si>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</si>
  <si>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</si>
  <si>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</si>
  <si>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</si>
  <si>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</si>
  <si>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</si>
  <si>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</si>
  <si>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</si>
  <si>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</si>
  <si>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</si>
  <si>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</si>
  <si>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</si>
  <si>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</si>
  <si>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</si>
  <si>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</si>
  <si>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</si>
  <si>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</si>
  <si>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</si>
  <si>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</si>
  <si>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</si>
  <si>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</si>
  <si>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</si>
  <si>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</si>
  <si>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</si>
  <si>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</si>
  <si>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</si>
  <si>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</si>
  <si>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</si>
  <si>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</si>
  <si>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</si>
  <si>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</si>
  <si>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</si>
  <si>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</si>
  <si>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</si>
  <si>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</si>
  <si>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</si>
  <si>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</si>
  <si>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</si>
  <si>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</si>
  <si>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</si>
  <si>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</si>
  <si>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</si>
  <si>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</si>
  <si>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</si>
  <si>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</si>
  <si>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</si>
  <si>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</si>
  <si>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</si>
  <si>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</si>
  <si>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</si>
  <si>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</si>
  <si>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</si>
  <si>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</si>
  <si>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</si>
  <si>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</si>
  <si>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</si>
  <si>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</si>
  <si>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</si>
  <si>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</si>
  <si>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</si>
  <si>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</si>
  <si>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</si>
  <si>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</si>
  <si>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</si>
  <si>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</si>
  <si>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</si>
  <si>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</si>
  <si>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</si>
  <si>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</si>
  <si>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</si>
  <si>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</si>
  <si>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</si>
  <si>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</si>
  <si>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</si>
  <si>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</si>
  <si>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</si>
  <si>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</si>
  <si>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</si>
  <si>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</si>
  <si>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</si>
  <si>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</si>
  <si>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</si>
  <si>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</si>
  <si>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</si>
  <si>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</si>
  <si>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</si>
  <si>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</si>
  <si>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</si>
  <si>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</si>
  <si>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</si>
  <si>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</si>
  <si>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</si>
  <si>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</si>
  <si>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</si>
  <si>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</si>
  <si>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</si>
  <si>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</si>
  <si>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</si>
  <si>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</si>
  <si>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</si>
  <si>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</si>
  <si>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</si>
  <si>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</si>
  <si>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</si>
  <si>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</si>
  <si>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</si>
  <si>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</si>
  <si>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</si>
  <si>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</si>
  <si>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</si>
  <si>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</si>
  <si>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</si>
  <si>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</si>
  <si>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</si>
  <si>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</si>
  <si>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</si>
  <si>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</si>
  <si>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</si>
  <si>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</si>
  <si>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</si>
  <si>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</si>
  <si>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</si>
  <si>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</si>
  <si>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</si>
  <si>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</si>
  <si>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</si>
  <si>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</si>
  <si>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</si>
  <si>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</si>
  <si>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</si>
  <si>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</si>
  <si>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</si>
  <si>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</si>
  <si>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</si>
  <si>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</si>
  <si>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</si>
  <si>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</si>
  <si>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</si>
  <si>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</si>
  <si>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</si>
  <si>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</si>
  <si>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</si>
  <si>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</si>
  <si>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</si>
  <si>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</si>
  <si>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</si>
  <si>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</si>
  <si>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</si>
  <si>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</si>
  <si>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</si>
  <si>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</si>
  <si>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</si>
  <si>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</si>
  <si>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</si>
  <si>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</si>
  <si>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</si>
  <si>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</si>
  <si>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</si>
  <si>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</si>
  <si>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</si>
  <si>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</si>
  <si>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</si>
  <si>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</si>
  <si>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</si>
  <si>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</si>
  <si>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</si>
  <si>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</si>
  <si>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</si>
  <si>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</si>
  <si>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</si>
  <si>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</si>
  <si>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</si>
  <si>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</si>
  <si>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</si>
  <si>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</si>
  <si>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</si>
  <si>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</si>
  <si>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</si>
  <si>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</si>
  <si>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</si>
  <si>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</si>
  <si>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</si>
  <si>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</si>
  <si>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</si>
  <si>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</si>
  <si>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</si>
  <si>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</si>
  <si>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</si>
  <si>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</si>
  <si>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</si>
  <si>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</si>
  <si>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</si>
  <si>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</si>
  <si>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</si>
  <si>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</si>
  <si>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</si>
  <si>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</si>
  <si>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</si>
  <si>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</si>
  <si>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</si>
  <si>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</si>
  <si>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</si>
  <si>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</si>
  <si>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</si>
  <si>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</si>
  <si>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</si>
  <si>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</si>
  <si>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</si>
  <si>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</si>
  <si>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</si>
  <si>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</si>
  <si>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</si>
  <si>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</si>
  <si>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</si>
  <si>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</si>
  <si>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</si>
  <si>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</si>
  <si>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</si>
  <si>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</si>
  <si>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</si>
  <si>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</si>
  <si>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</si>
  <si>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</si>
  <si>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</si>
  <si>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</si>
  <si>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</si>
  <si>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</si>
  <si>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</si>
  <si>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</si>
  <si>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</si>
  <si>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</si>
  <si>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</si>
  <si>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</si>
  <si>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</si>
  <si>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</si>
  <si>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</si>
  <si>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</si>
  <si>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</si>
  <si>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</si>
  <si>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</si>
  <si>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</si>
  <si>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</si>
  <si>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</si>
  <si>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</si>
  <si>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</si>
  <si>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</si>
  <si>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</si>
  <si>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</si>
  <si>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</si>
  <si>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</si>
  <si>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</si>
  <si>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</si>
  <si>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</si>
  <si>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</si>
  <si>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</si>
  <si>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</si>
  <si>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</si>
  <si>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</si>
  <si>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</si>
  <si>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</si>
  <si>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</si>
  <si>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</si>
  <si>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</si>
  <si>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</si>
  <si>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</si>
  <si>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</si>
  <si>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</si>
  <si>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</si>
  <si>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</si>
  <si>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</si>
  <si>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</si>
  <si>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</si>
  <si>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</si>
  <si>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</si>
  <si>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</si>
  <si>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</si>
  <si>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</si>
  <si>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</si>
  <si>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</si>
  <si>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</si>
  <si>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</si>
  <si>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</si>
  <si>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</si>
  <si>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</si>
  <si>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</si>
  <si>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</si>
  <si>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</si>
  <si>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</si>
  <si>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</si>
  <si>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</si>
  <si>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</si>
  <si>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</si>
  <si>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</si>
  <si>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</si>
  <si>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</si>
  <si>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</si>
  <si>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</si>
  <si>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</si>
  <si>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</si>
  <si>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</si>
  <si>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</si>
  <si>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</si>
  <si>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</si>
  <si>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</si>
  <si>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</si>
  <si>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</si>
  <si>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</si>
  <si>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</si>
  <si>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</si>
  <si>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</si>
  <si>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</si>
  <si>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</si>
  <si>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</si>
  <si>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</si>
  <si>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</si>
  <si>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</si>
  <si>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</si>
  <si>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</si>
  <si>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</si>
  <si>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</si>
  <si>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</si>
  <si>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</si>
  <si>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</si>
  <si>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</si>
  <si>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</si>
  <si>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</si>
  <si>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</si>
  <si>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</si>
  <si>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</si>
  <si>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</si>
  <si>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</si>
  <si>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</si>
  <si>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</si>
  <si>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</si>
  <si>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</si>
  <si>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</si>
  <si>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</si>
  <si>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</si>
  <si>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</si>
  <si>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</si>
  <si>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</si>
  <si>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</si>
  <si>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</si>
  <si>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</si>
  <si>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</si>
  <si>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</si>
  <si>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</si>
  <si>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</si>
  <si>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</si>
  <si>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</si>
  <si>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</si>
  <si>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</si>
  <si>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</si>
  <si>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</si>
  <si>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</si>
  <si>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</si>
  <si>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</si>
  <si>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</si>
  <si>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</si>
  <si>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</si>
  <si>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</si>
  <si>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</si>
  <si>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</si>
  <si>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</si>
  <si>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</si>
  <si>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</si>
  <si>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</si>
  <si>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</si>
  <si>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</si>
  <si>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</si>
  <si>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</si>
  <si>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</si>
  <si>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</si>
  <si>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</si>
  <si>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</si>
  <si>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</si>
  <si>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</si>
  <si>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</si>
  <si>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</si>
  <si>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</si>
  <si>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</si>
  <si>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</si>
  <si>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</si>
  <si>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</si>
  <si>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</si>
  <si>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</si>
  <si>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</si>
  <si>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</si>
  <si>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</si>
  <si>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</si>
  <si>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</si>
  <si>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</si>
  <si>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</si>
  <si>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</si>
  <si>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</si>
  <si>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</si>
  <si>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</si>
  <si>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</si>
  <si>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</si>
  <si>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</si>
  <si>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</si>
  <si>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</si>
  <si>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</si>
  <si>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</si>
  <si>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</si>
  <si>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</si>
  <si>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</si>
  <si>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</si>
  <si>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</si>
  <si>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</si>
  <si>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</si>
  <si>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</si>
  <si>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</si>
  <si>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</si>
  <si>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</si>
  <si>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</si>
  <si>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</si>
  <si>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</si>
  <si>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</si>
  <si>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</si>
  <si>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</si>
  <si>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</si>
  <si>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</si>
  <si>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</si>
  <si>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</si>
  <si>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</si>
  <si>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</si>
  <si>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</si>
  <si>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</si>
  <si>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</si>
  <si>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</si>
  <si>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</si>
  <si>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</si>
  <si>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</si>
  <si>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</si>
  <si>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</si>
  <si>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</si>
  <si>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</si>
  <si>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</si>
  <si>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</si>
  <si>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</si>
  <si>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</si>
  <si>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</si>
  <si>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</si>
  <si>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</si>
  <si>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</si>
  <si>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</si>
  <si>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</si>
  <si>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</si>
  <si>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</si>
  <si>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</si>
  <si>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</si>
  <si>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</si>
  <si>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</si>
  <si>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</si>
  <si>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</si>
  <si>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</si>
  <si>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</si>
  <si>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</si>
  <si>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</si>
  <si>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</si>
  <si>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</si>
  <si>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</si>
  <si>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</si>
  <si>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</si>
  <si>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</si>
  <si>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</si>
  <si>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</si>
  <si>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</si>
  <si>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</si>
  <si>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</si>
  <si>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</si>
  <si>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</si>
  <si>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</si>
  <si>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</si>
  <si>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</si>
  <si>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</si>
  <si>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</si>
  <si>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</si>
  <si>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</si>
  <si>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</si>
  <si>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</si>
  <si>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</si>
  <si>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</si>
  <si>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</si>
  <si>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</si>
  <si>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</si>
  <si>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</si>
  <si>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</si>
  <si>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</si>
  <si>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</si>
  <si>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</si>
  <si>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</si>
  <si>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</si>
  <si>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</si>
  <si>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</si>
  <si>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</si>
  <si>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</si>
  <si>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</si>
  <si>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</si>
  <si>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</si>
  <si>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</si>
  <si>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</si>
  <si>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</si>
  <si>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</si>
  <si>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</si>
  <si>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</si>
  <si>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</si>
  <si>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</si>
  <si>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</si>
  <si>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</si>
  <si>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</si>
  <si>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</si>
  <si>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</si>
  <si>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</si>
  <si>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</si>
  <si>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</si>
  <si>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</si>
  <si>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</si>
  <si>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</si>
  <si>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</si>
  <si>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</si>
  <si>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</si>
  <si>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</si>
  <si>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Column Labels</t>
  </si>
  <si>
    <t>Grand Total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</si>
  <si>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</si>
  <si>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</si>
  <si>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</si>
  <si>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</si>
  <si>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</si>
  <si>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</si>
  <si>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</si>
  <si>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</si>
  <si>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</si>
  <si>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</si>
  <si>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outcome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</si>
  <si>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</si>
  <si>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</si>
  <si>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</si>
  <si>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</si>
  <si>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</si>
  <si>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</si>
  <si>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</si>
  <si>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</si>
  <si>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</si>
  <si>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</si>
  <si>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</si>
  <si>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</si>
  <si>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</si>
  <si>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</si>
  <si>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</si>
  <si>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</si>
  <si>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</si>
  <si>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</si>
  <si>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</si>
  <si>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</si>
  <si>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</si>
  <si>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</si>
  <si>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</si>
  <si>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</si>
  <si>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</si>
  <si>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</si>
  <si>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</si>
  <si>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</si>
  <si>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</si>
  <si>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</si>
  <si>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</si>
  <si>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</si>
  <si>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</si>
  <si>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</si>
  <si>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</si>
  <si>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</si>
  <si>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</si>
  <si>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</si>
  <si>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</si>
  <si>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</si>
  <si>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</si>
  <si>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</si>
  <si>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</si>
  <si>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</si>
  <si>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</si>
  <si>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</si>
  <si>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</si>
  <si>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</si>
  <si>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</si>
  <si>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</si>
  <si>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</si>
  <si>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</si>
  <si>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</si>
  <si>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</si>
  <si>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</si>
  <si>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</si>
  <si>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state</t>
  </si>
  <si>
    <t>Goal</t>
  </si>
  <si>
    <t>Number Successful</t>
  </si>
  <si>
    <t>Number Failed</t>
  </si>
  <si>
    <t>Total Projects</t>
  </si>
  <si>
    <t>Percentage Succssful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</si>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</sst>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 applyAlignment="1">
      <alignment horizontal="left"/>
    </xf>
    <xf numFmtId="9" fontId="0" fillId="0" borderId="0" xfId="0" applyNumberFormat="1"/>
  </cellXfs>
  <cellStyles count="1">
    <cellStyle name="Normal" xfId="0" builtinId="0"/>
  </cellStyles>
  <dxfs count="15">
    <dxf>
      <numFmt numFmtId="164" formatCode="m/d/yyyy;@"/>
    </dxf>
    <dxf>
      <numFmt numFmtId="164" formatCode="m/d/yyyy;@"/>
    </dxf>
    <dxf>
      <numFmt numFmtId="0" formatCode="General"/>
    </dxf>
    <dxf>
      <numFmt numFmtId="0" formatCode="General"/>
    </dxf>
    <dxf>
      <numFmt numFmtId="14" formatCode="0.00%"/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center" vertical="bottom" textRotation="0" wrapText="0" indent="0" justifyLastLine="0" shrinkToFit="0" readingOrder="0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Goal!$F$1</c:f>
              <c:strCache>
                <c:ptCount val="1"/>
                <c:pt idx="0">
                  <c:v>Percentage Succssful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0AE-674A-812F-7ED1493BDAC1}"/>
            </c:ext>
          </c:extLst>
        </c:ser>
        <c:ser>
          <c:idx val="5"/>
          <c:order val="1"/>
          <c:tx>
            <c:strRef>
              <c:f>Goal!$G$1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0AE-674A-812F-7ED1493BDAC1}"/>
            </c:ext>
          </c:extLst>
        </c:ser>
        <c:ser>
          <c:idx val="6"/>
          <c:order val="2"/>
          <c:tx>
            <c:strRef>
              <c:f>Goal!$H$1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Goal!$A$2:$A$13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Goal!$H$2:$H$13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0AE-674A-812F-7ED1493BDA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0033727"/>
        <c:axId val="1210035455"/>
      </c:lineChart>
      <c:catAx>
        <c:axId val="1210033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035455"/>
        <c:crosses val="autoZero"/>
        <c:auto val="1"/>
        <c:lblAlgn val="ctr"/>
        <c:lblOffset val="100"/>
        <c:noMultiLvlLbl val="0"/>
      </c:catAx>
      <c:valAx>
        <c:axId val="1210035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0033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Category!PivotTable2</c:name>
    <c:fmtId val="0"/>
  </c:pivotSource>
  <c:chart>
    <c:autoTitleDeleted val="0"/>
    <c:pivotFmts>
      <c:pivotFmt>
        <c:idx val="0"/>
        <c:spPr>
          <a:solidFill>
            <a:schemeClr val="accent4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>
              <a:lumMod val="60000"/>
              <a:lumOff val="4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6">
              <a:lumMod val="7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227-6741-8C73-687DC4B6267D}"/>
            </c:ext>
          </c:extLst>
        </c:ser>
        <c:ser>
          <c:idx val="1"/>
          <c:order val="1"/>
          <c:tx>
            <c:strRef>
              <c:f>'Pivot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27-6741-8C73-687DC4B6267D}"/>
            </c:ext>
          </c:extLst>
        </c:ser>
        <c:ser>
          <c:idx val="2"/>
          <c:order val="2"/>
          <c:tx>
            <c:strRef>
              <c:f>'Pivot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27-6741-8C73-687DC4B6267D}"/>
            </c:ext>
          </c:extLst>
        </c:ser>
        <c:ser>
          <c:idx val="3"/>
          <c:order val="3"/>
          <c:tx>
            <c:strRef>
              <c:f>'Pivot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227-6741-8C73-687DC4B626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6823519"/>
        <c:axId val="1206827151"/>
      </c:barChart>
      <c:catAx>
        <c:axId val="1206823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827151"/>
        <c:crosses val="autoZero"/>
        <c:auto val="1"/>
        <c:lblAlgn val="ctr"/>
        <c:lblOffset val="100"/>
        <c:noMultiLvlLbl val="0"/>
      </c:catAx>
      <c:valAx>
        <c:axId val="12068271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682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Sub-category!PivotTable3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76-484D-B41C-BB3A212CE3BC}"/>
            </c:ext>
          </c:extLst>
        </c:ser>
        <c:ser>
          <c:idx val="1"/>
          <c:order val="1"/>
          <c:tx>
            <c:strRef>
              <c:f>'Pivot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576-484D-B41C-BB3A212CE3BC}"/>
            </c:ext>
          </c:extLst>
        </c:ser>
        <c:ser>
          <c:idx val="2"/>
          <c:order val="2"/>
          <c:tx>
            <c:strRef>
              <c:f>'Pivot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576-484D-B41C-BB3A212CE3BC}"/>
            </c:ext>
          </c:extLst>
        </c:ser>
        <c:ser>
          <c:idx val="3"/>
          <c:order val="3"/>
          <c:tx>
            <c:strRef>
              <c:f>'Pivot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576-484D-B41C-BB3A212CE3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37101119"/>
        <c:axId val="1133447535"/>
      </c:barChart>
      <c:catAx>
        <c:axId val="113710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3447535"/>
        <c:crosses val="autoZero"/>
        <c:auto val="1"/>
        <c:lblAlgn val="ctr"/>
        <c:lblOffset val="100"/>
        <c:noMultiLvlLbl val="0"/>
      </c:catAx>
      <c:valAx>
        <c:axId val="11334475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710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by Created Date!PivotTable2</c:name>
    <c:fmtId val="0"/>
  </c:pivotSource>
  <c:chart>
    <c:autoTitleDeleted val="0"/>
    <c:pivotFmts>
      <c:pivotFmt>
        <c:idx val="0"/>
        <c:spPr>
          <a:ln w="50800" cap="rnd">
            <a:solidFill>
              <a:schemeClr val="accent4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50800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47625" cap="rnd">
            <a:solidFill>
              <a:schemeClr val="accent6">
                <a:lumMod val="60000"/>
                <a:lumOff val="40000"/>
              </a:schemeClr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8816552711475324E-2"/>
          <c:y val="3.795966785290629E-2"/>
          <c:w val="0.8214026361908523"/>
          <c:h val="0.91888493475682087"/>
        </c:manualLayout>
      </c:layout>
      <c:lineChart>
        <c:grouping val="standard"/>
        <c:varyColors val="0"/>
        <c:ser>
          <c:idx val="0"/>
          <c:order val="0"/>
          <c:tx>
            <c:strRef>
              <c:f>'Pivot by Created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4762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Created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4-4B4F-BB91-C1A3F895E25E}"/>
            </c:ext>
          </c:extLst>
        </c:ser>
        <c:ser>
          <c:idx val="1"/>
          <c:order val="1"/>
          <c:tx>
            <c:strRef>
              <c:f>'Pivot by Created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5080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Created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F9A4-4B4F-BB91-C1A3F895E25E}"/>
            </c:ext>
          </c:extLst>
        </c:ser>
        <c:ser>
          <c:idx val="2"/>
          <c:order val="2"/>
          <c:tx>
            <c:strRef>
              <c:f>'Pivot by Created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50800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'Pivot by Created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by Created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F9A4-4B4F-BB91-C1A3F895E2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81150607"/>
        <c:axId val="1181152335"/>
      </c:lineChart>
      <c:catAx>
        <c:axId val="11811506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152335"/>
        <c:crosses val="autoZero"/>
        <c:auto val="1"/>
        <c:lblAlgn val="ctr"/>
        <c:lblOffset val="100"/>
        <c:noMultiLvlLbl val="0"/>
      </c:catAx>
      <c:valAx>
        <c:axId val="11811523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811506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349250</xdr:colOff>
      <xdr:row>18</xdr:row>
      <xdr:rowOff>107950</xdr:rowOff>
    </xdr:from>
    <xdr:to>
      <xdr:col>8</xdr:col>
      <xdr:colOff>241300</xdr:colOff>
      <xdr:row>43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F1F4833-054A-7D42-9C5B-3D25F2196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41275</xdr:colOff>
      <xdr:row>0</xdr:row>
      <xdr:rowOff>47625</xdr:rowOff>
    </xdr:from>
    <xdr:to>
      <xdr:col>15</xdr:col>
      <xdr:colOff>92075</xdr:colOff>
      <xdr:row>29</xdr:row>
      <xdr:rowOff>22225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D179947-CCA8-284F-B78A-7B4295C666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663575</xdr:colOff>
      <xdr:row>2</xdr:row>
      <xdr:rowOff>0</xdr:rowOff>
    </xdr:from>
    <xdr:to>
      <xdr:col>19</xdr:col>
      <xdr:colOff>230274</xdr:colOff>
      <xdr:row>46</xdr:row>
      <xdr:rowOff>41868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D6B572F-7BFA-7B4C-B0CC-B51FAE7B39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584200</xdr:colOff>
      <xdr:row>0</xdr:row>
      <xdr:rowOff>63500</xdr:rowOff>
    </xdr:from>
    <xdr:to>
      <xdr:col>15</xdr:col>
      <xdr:colOff>495300</xdr:colOff>
      <xdr:row>28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5CD1786-5A7A-2E4A-9F3E-12A192DD7F8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han Feng" refreshedDate="43131.72568275463" createdVersion="4" refreshedVersion="6" minRefreshableVersion="3" recordCount="4114" xr:uid="{00000000-000A-0000-FFFF-FFFF03000000}">
  <cacheSource type="worksheet">
    <worksheetSource name="Table2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6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  <fieldGroup par="23" base="19">
        <rangePr groupBy="months" startDate="2009-08-10T19:26:00" endDate="2017-05-03T19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x v="498"/>
  </r>
  <r>
    <n v="499"/>
    <s v="Broadway Melodies: A Rock &amp; Roll Mystery Musical - Animated Feature Film"/>
    <s v="A Feature Length Animated Film Noir Musical with a modern twist. _x000a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x v="409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3:F14" firstHeaderRow="1" firstDataRow="2" firstDataCol="1" rowPageCount="1" colPageCount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F47" firstHeaderRow="1" firstDataRow="2" firstDataCol="1" rowPageCount="2" colPageCount="1"/>
  <pivotFields count="24">
    <pivotField dataField="1"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0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1D91C0-77AE-B040-936A-94B3988EB3CE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4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multipleItemSelectionAllowe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ame="date created"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le2" displayName="Table2" ref="A1:T4115" totalsRowShown="0" headerRowDxfId="7">
  <autoFilter ref="A1:T4115" xr:uid="{00000000-0009-0000-0100-000002000000}"/>
  <tableColumns count="20">
    <tableColumn id="1" xr3:uid="{00000000-0010-0000-0000-000001000000}" name="id"/>
    <tableColumn id="2" xr3:uid="{00000000-0010-0000-0000-000002000000}" name="name" dataDxfId="6"/>
    <tableColumn id="3" xr3:uid="{00000000-0010-0000-0000-000003000000}" name="blurb" dataDxfId="5"/>
    <tableColumn id="4" xr3:uid="{00000000-0010-0000-0000-000004000000}" name="goal"/>
    <tableColumn id="5" xr3:uid="{00000000-0010-0000-0000-000005000000}" name="pledged"/>
    <tableColumn id="6" xr3:uid="{00000000-0010-0000-0000-000006000000}" name="state"/>
    <tableColumn id="7" xr3:uid="{00000000-0010-0000-0000-000007000000}" name="country"/>
    <tableColumn id="8" xr3:uid="{00000000-0010-0000-0000-000008000000}" name="currency"/>
    <tableColumn id="9" xr3:uid="{00000000-0010-0000-0000-000009000000}" name="deadline"/>
    <tableColumn id="10" xr3:uid="{00000000-0010-0000-0000-00000A000000}" name="launched_at"/>
    <tableColumn id="11" xr3:uid="{00000000-0010-0000-0000-00000B000000}" name="staff_pick"/>
    <tableColumn id="12" xr3:uid="{00000000-0010-0000-0000-00000C000000}" name="backers_count"/>
    <tableColumn id="13" xr3:uid="{00000000-0010-0000-0000-00000D000000}" name="spotlight"/>
    <tableColumn id="14" xr3:uid="{00000000-0010-0000-0000-00000E000000}" name="Category and Sub-Category"/>
    <tableColumn id="15" xr3:uid="{00000000-0010-0000-0000-00000F000000}" name="percent funded" dataDxfId="4">
      <calculatedColumnFormula>E2/D2</calculatedColumnFormula>
    </tableColumn>
    <tableColumn id="16" xr3:uid="{00000000-0010-0000-0000-000010000000}" name="average donation">
      <calculatedColumnFormula>IF(L2=0, 0, E2/L2)</calculatedColumnFormula>
    </tableColumn>
    <tableColumn id="17" xr3:uid="{00000000-0010-0000-0000-000011000000}" name="category" dataDxfId="3">
      <calculatedColumnFormula>LEFT(N2, FIND("/", N2)-1)</calculatedColumnFormula>
    </tableColumn>
    <tableColumn id="18" xr3:uid="{00000000-0010-0000-0000-000012000000}" name="sub-category" dataDxfId="2">
      <calculatedColumnFormula>RIGHT(N2, LEN(N2) - FIND("/", N2))</calculatedColumnFormula>
    </tableColumn>
    <tableColumn id="19" xr3:uid="{00000000-0010-0000-0000-000013000000}" name="Date Created Conversion" dataDxfId="1">
      <calculatedColumnFormula>(((J2/60)/60)/24)+DATE(1970,1,1)</calculatedColumnFormula>
    </tableColumn>
    <tableColumn id="20" xr3:uid="{00000000-0010-0000-0000-000014000000}" name="Date Ended Conversion" dataDxfId="0">
      <calculatedColumnFormula>(((I2/60)/60)/24)+DATE(1970,1,1)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3.xml"/><Relationship Id="rId5" Type="http://schemas.openxmlformats.org/officeDocument/2006/relationships/comments" Target="../comments3.xml"/><Relationship Id="rId4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T4115"/>
  <sheetViews>
    <sheetView topLeftCell="A2" workbookViewId="0">
      <selection activeCell="M6" sqref="M6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5.28515625" customWidth="1"/>
    <col min="16" max="16" width="17" customWidth="1"/>
    <col min="17" max="17" width="13" bestFit="1" customWidth="1"/>
    <col min="18" max="18" width="16.28515625" bestFit="1" customWidth="1"/>
    <col min="19" max="19" width="25.42578125" style="9" bestFit="1" customWidth="1"/>
    <col min="20" max="20" width="23.7109375" style="9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0" t="s">
        <v>8365</v>
      </c>
      <c r="T1" s="10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>
        <f t="shared" ref="P2:P65" si="1">IF(L2=0, 0, E2/L2)</f>
        <v>63.917582417582416</v>
      </c>
      <c r="Q2" t="str">
        <f t="shared" ref="Q2:Q65" si="2">LEFT(N2, FIND("/", N2)-1)</f>
        <v>film &amp; video</v>
      </c>
      <c r="R2" t="str">
        <f t="shared" ref="R2:R65" si="3">RIGHT(N2, LEN(N2) - FIND("/", N2))</f>
        <v>television</v>
      </c>
      <c r="S2" s="9">
        <f t="shared" ref="S2:S65" si="4">(((J2/60)/60)/24)+DATE(1970,1,1)</f>
        <v>42177.007071759261</v>
      </c>
      <c r="T2" s="9">
        <f t="shared" ref="T2:T65" si="5"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>
        <f t="shared" si="1"/>
        <v>185.48101265822785</v>
      </c>
      <c r="Q3" t="str">
        <f t="shared" si="2"/>
        <v>film &amp; video</v>
      </c>
      <c r="R3" t="str">
        <f t="shared" si="3"/>
        <v>television</v>
      </c>
      <c r="S3" s="9">
        <f t="shared" si="4"/>
        <v>42766.600497685184</v>
      </c>
      <c r="T3" s="9">
        <f t="shared" si="5"/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>
        <f t="shared" ref="P66:P129" si="7">IF(L66=0, 0, E66/L66)</f>
        <v>86.666666666666671</v>
      </c>
      <c r="Q66" t="str">
        <f t="shared" ref="Q66:Q129" si="8">LEFT(N66, FIND("/", N66)-1)</f>
        <v>film &amp; video</v>
      </c>
      <c r="R66" t="str">
        <f t="shared" ref="R66:R129" si="9">RIGHT(N66, LEN(N66) - FIND("/", N66))</f>
        <v>shorts</v>
      </c>
      <c r="S66" s="9">
        <f t="shared" ref="S66:S129" si="10">(((J66/60)/60)/24)+DATE(1970,1,1)</f>
        <v>41433.01829861111</v>
      </c>
      <c r="T66" s="9">
        <f t="shared" ref="T66:T129" si="11">(((I66/60)/60)/24)+DATE(1970,1,1)</f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>
        <f t="shared" si="7"/>
        <v>132.05263157894737</v>
      </c>
      <c r="Q67" t="str">
        <f t="shared" si="8"/>
        <v>film &amp; video</v>
      </c>
      <c r="R67" t="str">
        <f t="shared" si="9"/>
        <v>shorts</v>
      </c>
      <c r="S67" s="9">
        <f t="shared" si="10"/>
        <v>41835.821226851855</v>
      </c>
      <c r="T67" s="9">
        <f t="shared" si="11"/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>
        <f t="shared" si="7"/>
        <v>0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>
        <f t="shared" si="7"/>
        <v>0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>
        <f t="shared" ref="P130:P193" si="13">IF(L130=0, 0, E130/L130)</f>
        <v>311.16666666666669</v>
      </c>
      <c r="Q130" t="str">
        <f t="shared" ref="Q130:Q193" si="14">LEFT(N130, FIND("/", N130)-1)</f>
        <v>film &amp; video</v>
      </c>
      <c r="R130" t="str">
        <f t="shared" ref="R130:R193" si="15">RIGHT(N130, LEN(N130) - FIND("/", N130))</f>
        <v>science fiction</v>
      </c>
      <c r="S130" s="9">
        <f t="shared" ref="S130:S193" si="16">(((J130/60)/60)/24)+DATE(1970,1,1)</f>
        <v>42628.22792824074</v>
      </c>
      <c r="T130" s="9">
        <f t="shared" ref="T130:T193" si="17">(((I130/60)/60)/24)+DATE(1970,1,1)</f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>
        <f t="shared" si="13"/>
        <v>0</v>
      </c>
      <c r="Q131" t="str">
        <f t="shared" si="14"/>
        <v>film &amp; video</v>
      </c>
      <c r="R131" t="str">
        <f t="shared" si="15"/>
        <v>science fiction</v>
      </c>
      <c r="S131" s="9">
        <f t="shared" si="16"/>
        <v>41882.937303240738</v>
      </c>
      <c r="T131" s="9">
        <f t="shared" si="17"/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>
        <f t="shared" si="13"/>
        <v>0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>
        <f t="shared" si="13"/>
        <v>0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>
        <f t="shared" si="13"/>
        <v>0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>
        <f t="shared" si="13"/>
        <v>0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>
        <f t="shared" si="13"/>
        <v>0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>
        <f t="shared" si="13"/>
        <v>0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>
        <f t="shared" si="13"/>
        <v>0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>
        <f t="shared" si="13"/>
        <v>0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>
        <f t="shared" si="13"/>
        <v>0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>
        <f t="shared" si="13"/>
        <v>0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>
        <f t="shared" si="13"/>
        <v>0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>
        <f t="shared" si="13"/>
        <v>0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>
        <f t="shared" si="13"/>
        <v>0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>
        <f t="shared" si="13"/>
        <v>0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>
        <f t="shared" si="13"/>
        <v>0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>
        <f t="shared" si="13"/>
        <v>0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>
        <f t="shared" si="13"/>
        <v>0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>
        <f t="shared" si="13"/>
        <v>0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>
        <f t="shared" si="13"/>
        <v>0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>
        <f t="shared" si="13"/>
        <v>0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>
        <f t="shared" si="13"/>
        <v>0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>
        <f t="shared" ref="P194:P257" si="19">IF(L194=0, 0, E194/L194)</f>
        <v>5.666666666666667</v>
      </c>
      <c r="Q194" t="str">
        <f t="shared" ref="Q194:Q257" si="20">LEFT(N194, FIND("/", N194)-1)</f>
        <v>film &amp; video</v>
      </c>
      <c r="R194" t="str">
        <f t="shared" ref="R194:R257" si="21">RIGHT(N194, LEN(N194) - FIND("/", N194))</f>
        <v>drama</v>
      </c>
      <c r="S194" s="9">
        <f t="shared" ref="S194:S257" si="22">(((J194/60)/60)/24)+DATE(1970,1,1)</f>
        <v>41899.792037037041</v>
      </c>
      <c r="T194" s="9">
        <f t="shared" ref="T194:T257" si="23">(((I194/60)/60)/24)+DATE(1970,1,1)</f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>
        <f t="shared" si="19"/>
        <v>0</v>
      </c>
      <c r="Q195" t="str">
        <f t="shared" si="20"/>
        <v>film &amp; video</v>
      </c>
      <c r="R195" t="str">
        <f t="shared" si="21"/>
        <v>drama</v>
      </c>
      <c r="S195" s="9">
        <f t="shared" si="22"/>
        <v>41911.934791666667</v>
      </c>
      <c r="T195" s="9">
        <f t="shared" si="23"/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>
        <f t="shared" si="19"/>
        <v>0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>
        <f t="shared" si="19"/>
        <v>0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>
        <f t="shared" si="19"/>
        <v>0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>
        <f t="shared" si="19"/>
        <v>0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>
        <f t="shared" si="19"/>
        <v>0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>
        <f t="shared" si="19"/>
        <v>0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>
        <f t="shared" si="19"/>
        <v>0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>
        <f t="shared" si="19"/>
        <v>0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>
        <f t="shared" si="19"/>
        <v>0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>
        <f t="shared" si="19"/>
        <v>0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>
        <f t="shared" si="19"/>
        <v>0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>
        <f t="shared" si="19"/>
        <v>0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>
        <f t="shared" si="19"/>
        <v>0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>
        <f t="shared" si="19"/>
        <v>0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>
        <f t="shared" si="19"/>
        <v>0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>
        <f t="shared" si="19"/>
        <v>0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>
        <f t="shared" si="19"/>
        <v>0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>
        <f t="shared" si="19"/>
        <v>0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>
        <f t="shared" ref="P258:P321" si="25">IF(L258=0, 0, E258/L258)</f>
        <v>65.756363636363631</v>
      </c>
      <c r="Q258" t="str">
        <f t="shared" ref="Q258:Q321" si="26">LEFT(N258, FIND("/", N258)-1)</f>
        <v>film &amp; video</v>
      </c>
      <c r="R258" t="str">
        <f t="shared" ref="R258:R321" si="27">RIGHT(N258, LEN(N258) - FIND("/", N258))</f>
        <v>documentary</v>
      </c>
      <c r="S258" s="9">
        <f t="shared" ref="S258:S321" si="28">(((J258/60)/60)/24)+DATE(1970,1,1)</f>
        <v>41319.769293981481</v>
      </c>
      <c r="T258" s="9">
        <f t="shared" ref="T258:T321" si="29">(((I258/60)/60)/24)+DATE(1970,1,1)</f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>
        <f t="shared" si="25"/>
        <v>66.70405357142856</v>
      </c>
      <c r="Q259" t="str">
        <f t="shared" si="26"/>
        <v>film &amp; video</v>
      </c>
      <c r="R259" t="str">
        <f t="shared" si="27"/>
        <v>documentary</v>
      </c>
      <c r="S259" s="9">
        <f t="shared" si="28"/>
        <v>42479.626875000002</v>
      </c>
      <c r="T259" s="9">
        <f t="shared" si="29"/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>
        <f t="shared" ref="P322:P385" si="31">IF(L322=0, 0, E322/L322)</f>
        <v>134.91139240506328</v>
      </c>
      <c r="Q322" t="str">
        <f t="shared" ref="Q322:Q385" si="32">LEFT(N322, FIND("/", N322)-1)</f>
        <v>film &amp; video</v>
      </c>
      <c r="R322" t="str">
        <f t="shared" ref="R322:R385" si="33">RIGHT(N322, LEN(N322) - FIND("/", N322))</f>
        <v>documentary</v>
      </c>
      <c r="S322" s="9">
        <f t="shared" ref="S322:S385" si="34">(((J322/60)/60)/24)+DATE(1970,1,1)</f>
        <v>42331.551307870366</v>
      </c>
      <c r="T322" s="9">
        <f t="shared" ref="T322:T385" si="35">(((I322/60)/60)/24)+DATE(1970,1,1)</f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>
        <f t="shared" si="31"/>
        <v>106.62314540059347</v>
      </c>
      <c r="Q323" t="str">
        <f t="shared" si="32"/>
        <v>film &amp; video</v>
      </c>
      <c r="R323" t="str">
        <f t="shared" si="33"/>
        <v>documentary</v>
      </c>
      <c r="S323" s="9">
        <f t="shared" si="34"/>
        <v>42647.446597222224</v>
      </c>
      <c r="T323" s="9">
        <f t="shared" si="35"/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>
        <f t="shared" ref="P386:P449" si="37">IF(L386=0, 0, E386/L386)</f>
        <v>58.540469973890339</v>
      </c>
      <c r="Q386" t="str">
        <f t="shared" ref="Q386:Q449" si="38">LEFT(N386, FIND("/", N386)-1)</f>
        <v>film &amp; video</v>
      </c>
      <c r="R386" t="str">
        <f t="shared" ref="R386:R449" si="39">RIGHT(N386, LEN(N386) - FIND("/", N386))</f>
        <v>documentary</v>
      </c>
      <c r="S386" s="9">
        <f t="shared" ref="S386:S449" si="40">(((J386/60)/60)/24)+DATE(1970,1,1)</f>
        <v>41980.781793981485</v>
      </c>
      <c r="T386" s="9">
        <f t="shared" ref="T386:T449" si="41">(((I386/60)/60)/24)+DATE(1970,1,1)</f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>
        <f t="shared" si="37"/>
        <v>111.79535864978902</v>
      </c>
      <c r="Q387" t="str">
        <f t="shared" si="38"/>
        <v>film &amp; video</v>
      </c>
      <c r="R387" t="str">
        <f t="shared" si="39"/>
        <v>documentary</v>
      </c>
      <c r="S387" s="9">
        <f t="shared" si="40"/>
        <v>41934.584502314814</v>
      </c>
      <c r="T387" s="9">
        <f t="shared" si="41"/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>
        <f t="shared" si="37"/>
        <v>0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>
        <f t="shared" si="37"/>
        <v>0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>
        <f t="shared" si="37"/>
        <v>0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>
        <f t="shared" si="37"/>
        <v>0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>
        <f t="shared" si="37"/>
        <v>0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>
        <f t="shared" si="37"/>
        <v>0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>
        <f t="shared" si="37"/>
        <v>0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>
        <f t="shared" ref="P450:P513" si="43">IF(L450=0, 0, E450/L450)</f>
        <v>20.502500000000001</v>
      </c>
      <c r="Q450" t="str">
        <f t="shared" ref="Q450:Q513" si="44">LEFT(N450, FIND("/", N450)-1)</f>
        <v>film &amp; video</v>
      </c>
      <c r="R450" t="str">
        <f t="shared" ref="R450:R513" si="45">RIGHT(N450, LEN(N450) - FIND("/", N450))</f>
        <v>animation</v>
      </c>
      <c r="S450" s="9">
        <f t="shared" ref="S450:S513" si="46">(((J450/60)/60)/24)+DATE(1970,1,1)</f>
        <v>41753.758043981477</v>
      </c>
      <c r="T450" s="9">
        <f t="shared" ref="T450:T513" si="47">(((I450/60)/60)/24)+DATE(1970,1,1)</f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>
        <f t="shared" si="43"/>
        <v>9</v>
      </c>
      <c r="Q451" t="str">
        <f t="shared" si="44"/>
        <v>film &amp; video</v>
      </c>
      <c r="R451" t="str">
        <f t="shared" si="45"/>
        <v>animation</v>
      </c>
      <c r="S451" s="9">
        <f t="shared" si="46"/>
        <v>41534.568113425928</v>
      </c>
      <c r="T451" s="9">
        <f t="shared" si="47"/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>
        <f t="shared" si="43"/>
        <v>0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>
        <f t="shared" si="43"/>
        <v>0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>
        <f t="shared" si="43"/>
        <v>0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>
        <f t="shared" si="43"/>
        <v>0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>
        <f t="shared" si="43"/>
        <v>0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>
        <f t="shared" si="43"/>
        <v>0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>
        <f t="shared" si="43"/>
        <v>0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>
        <f t="shared" si="43"/>
        <v>0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>
        <f t="shared" si="43"/>
        <v>0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>
        <f t="shared" si="43"/>
        <v>0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>
        <f t="shared" si="43"/>
        <v>0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>
        <f t="shared" si="43"/>
        <v>0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>
        <f t="shared" si="43"/>
        <v>0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>
        <f t="shared" si="43"/>
        <v>0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>
        <f t="shared" si="43"/>
        <v>0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>
        <f t="shared" si="43"/>
        <v>0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75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>
        <f t="shared" si="43"/>
        <v>0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>
        <f t="shared" si="43"/>
        <v>0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>
        <f t="shared" ref="P514:P577" si="49">IF(L514=0, 0, E514/L514)</f>
        <v>5.5</v>
      </c>
      <c r="Q514" t="str">
        <f t="shared" ref="Q514:Q577" si="50">LEFT(N514, FIND("/", N514)-1)</f>
        <v>film &amp; video</v>
      </c>
      <c r="R514" t="str">
        <f t="shared" ref="R514:R577" si="51">RIGHT(N514, LEN(N514) - FIND("/", N514))</f>
        <v>animation</v>
      </c>
      <c r="S514" s="9">
        <f t="shared" ref="S514:S577" si="52">(((J514/60)/60)/24)+DATE(1970,1,1)</f>
        <v>42649.742210648154</v>
      </c>
      <c r="T514" s="9">
        <f t="shared" ref="T514:T577" si="53">(((I514/60)/60)/24)+DATE(1970,1,1)</f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>
        <f t="shared" si="49"/>
        <v>102.38235294117646</v>
      </c>
      <c r="Q515" t="str">
        <f t="shared" si="50"/>
        <v>film &amp; video</v>
      </c>
      <c r="R515" t="str">
        <f t="shared" si="51"/>
        <v>animation</v>
      </c>
      <c r="S515" s="9">
        <f t="shared" si="52"/>
        <v>42552.653993055559</v>
      </c>
      <c r="T515" s="9">
        <f t="shared" si="53"/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>
        <f t="shared" si="49"/>
        <v>0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>
        <f t="shared" si="49"/>
        <v>0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>
        <f t="shared" si="49"/>
        <v>0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>
        <f t="shared" si="49"/>
        <v>0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>
        <f t="shared" si="49"/>
        <v>0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>
        <f t="shared" si="49"/>
        <v>0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>
        <f t="shared" si="49"/>
        <v>0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>
        <f t="shared" si="49"/>
        <v>0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>
        <f t="shared" si="49"/>
        <v>0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>
        <f t="shared" si="49"/>
        <v>0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>
        <f t="shared" ref="P578:P641" si="55">IF(L578=0, 0, E578/L578)</f>
        <v>1</v>
      </c>
      <c r="Q578" t="str">
        <f t="shared" ref="Q578:Q641" si="56">LEFT(N578, FIND("/", N578)-1)</f>
        <v>technology</v>
      </c>
      <c r="R578" t="str">
        <f t="shared" ref="R578:R641" si="57">RIGHT(N578, LEN(N578) - FIND("/", N578))</f>
        <v>web</v>
      </c>
      <c r="S578" s="9">
        <f t="shared" ref="S578:S641" si="58">(((J578/60)/60)/24)+DATE(1970,1,1)</f>
        <v>42031.471666666665</v>
      </c>
      <c r="T578" s="9">
        <f t="shared" ref="T578:T641" si="59">(((I578/60)/60)/24)+DATE(1970,1,1)</f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>
        <f t="shared" si="55"/>
        <v>10</v>
      </c>
      <c r="Q579" t="str">
        <f t="shared" si="56"/>
        <v>technology</v>
      </c>
      <c r="R579" t="str">
        <f t="shared" si="57"/>
        <v>web</v>
      </c>
      <c r="S579" s="9">
        <f t="shared" si="58"/>
        <v>42450.589143518519</v>
      </c>
      <c r="T579" s="9">
        <f t="shared" si="59"/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>
        <f t="shared" si="55"/>
        <v>0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>
        <f t="shared" si="55"/>
        <v>0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>
        <f t="shared" si="55"/>
        <v>0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>
        <f t="shared" si="55"/>
        <v>0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>
        <f t="shared" si="55"/>
        <v>0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>
        <f t="shared" si="55"/>
        <v>0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>
        <f t="shared" si="55"/>
        <v>0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>
        <f t="shared" si="55"/>
        <v>0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>
        <f t="shared" si="55"/>
        <v>0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>
        <f t="shared" si="55"/>
        <v>0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>
        <f t="shared" si="55"/>
        <v>0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>
        <f t="shared" si="55"/>
        <v>0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>
        <f t="shared" si="55"/>
        <v>0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>
        <f t="shared" si="55"/>
        <v>0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>
        <f t="shared" si="55"/>
        <v>0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>
        <f t="shared" si="55"/>
        <v>0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>
        <f t="shared" si="55"/>
        <v>0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>
        <f t="shared" si="55"/>
        <v>0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>
        <f t="shared" si="55"/>
        <v>0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>
        <f t="shared" ref="P642:P705" si="61">IF(L642=0, 0, E642/L642)</f>
        <v>50.5</v>
      </c>
      <c r="Q642" t="str">
        <f t="shared" ref="Q642:Q705" si="62">LEFT(N642, FIND("/", N642)-1)</f>
        <v>technology</v>
      </c>
      <c r="R642" t="str">
        <f t="shared" ref="R642:R705" si="63">RIGHT(N642, LEN(N642) - FIND("/", N642))</f>
        <v>wearables</v>
      </c>
      <c r="S642" s="9">
        <f t="shared" ref="S642:S705" si="64">(((J642/60)/60)/24)+DATE(1970,1,1)</f>
        <v>42683.420312500006</v>
      </c>
      <c r="T642" s="9">
        <f t="shared" ref="T642:T705" si="65">(((I642/60)/60)/24)+DATE(1970,1,1)</f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>
        <f t="shared" si="61"/>
        <v>151.31746031746033</v>
      </c>
      <c r="Q643" t="str">
        <f t="shared" si="62"/>
        <v>technology</v>
      </c>
      <c r="R643" t="str">
        <f t="shared" si="63"/>
        <v>wearables</v>
      </c>
      <c r="S643" s="9">
        <f t="shared" si="64"/>
        <v>42199.57</v>
      </c>
      <c r="T643" s="9">
        <f t="shared" si="65"/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>
        <f t="shared" si="61"/>
        <v>0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>
        <f t="shared" ref="P706:P769" si="67">IF(L706=0, 0, E706/L706)</f>
        <v>120.25</v>
      </c>
      <c r="Q706" t="str">
        <f t="shared" ref="Q706:Q769" si="68">LEFT(N706, FIND("/", N706)-1)</f>
        <v>technology</v>
      </c>
      <c r="R706" t="str">
        <f t="shared" ref="R706:R769" si="69">RIGHT(N706, LEN(N706) - FIND("/", N706))</f>
        <v>wearables</v>
      </c>
      <c r="S706" s="9">
        <f t="shared" ref="S706:S769" si="70">(((J706/60)/60)/24)+DATE(1970,1,1)</f>
        <v>42726.192916666667</v>
      </c>
      <c r="T706" s="9">
        <f t="shared" ref="T706:T769" si="71">(((I706/60)/60)/24)+DATE(1970,1,1)</f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>
        <f t="shared" si="67"/>
        <v>195.4</v>
      </c>
      <c r="Q707" t="str">
        <f t="shared" si="68"/>
        <v>technology</v>
      </c>
      <c r="R707" t="str">
        <f t="shared" si="69"/>
        <v>wearables</v>
      </c>
      <c r="S707" s="9">
        <f t="shared" si="70"/>
        <v>42726.491643518515</v>
      </c>
      <c r="T707" s="9">
        <f t="shared" si="71"/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>
        <f t="shared" si="67"/>
        <v>0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>
        <f t="shared" si="67"/>
        <v>0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>
        <f t="shared" si="67"/>
        <v>0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>
        <f t="shared" si="67"/>
        <v>0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>
        <f t="shared" si="67"/>
        <v>0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>
        <f t="shared" si="67"/>
        <v>0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>
        <f t="shared" ref="P770:P833" si="73">IF(L770=0, 0, E770/L770)</f>
        <v>0</v>
      </c>
      <c r="Q770" t="str">
        <f t="shared" ref="Q770:Q833" si="74">LEFT(N770, FIND("/", N770)-1)</f>
        <v>publishing</v>
      </c>
      <c r="R770" t="str">
        <f t="shared" ref="R770:R833" si="75">RIGHT(N770, LEN(N770) - FIND("/", N770))</f>
        <v>fiction</v>
      </c>
      <c r="S770" s="9">
        <f t="shared" ref="S770:S833" si="76">(((J770/60)/60)/24)+DATE(1970,1,1)</f>
        <v>41594.207060185188</v>
      </c>
      <c r="T770" s="9">
        <f t="shared" ref="T770:T833" si="77">(((I770/60)/60)/24)+DATE(1970,1,1)</f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>
        <f t="shared" si="73"/>
        <v>31.846153846153847</v>
      </c>
      <c r="Q771" t="str">
        <f t="shared" si="74"/>
        <v>publishing</v>
      </c>
      <c r="R771" t="str">
        <f t="shared" si="75"/>
        <v>fiction</v>
      </c>
      <c r="S771" s="9">
        <f t="shared" si="76"/>
        <v>41604.996458333335</v>
      </c>
      <c r="T771" s="9">
        <f t="shared" si="77"/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>
        <f t="shared" si="73"/>
        <v>0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>
        <f t="shared" ref="P834:P897" si="79">IF(L834=0, 0, E834/L834)</f>
        <v>97.993896103896105</v>
      </c>
      <c r="Q834" t="str">
        <f t="shared" ref="Q834:Q897" si="80">LEFT(N834, FIND("/", N834)-1)</f>
        <v>music</v>
      </c>
      <c r="R834" t="str">
        <f t="shared" ref="R834:R897" si="81">RIGHT(N834, LEN(N834) - FIND("/", N834))</f>
        <v>rock</v>
      </c>
      <c r="S834" s="9">
        <f t="shared" ref="S834:S897" si="82">(((J834/60)/60)/24)+DATE(1970,1,1)</f>
        <v>40869.675173611111</v>
      </c>
      <c r="T834" s="9">
        <f t="shared" ref="T834:T897" si="83">(((I834/60)/60)/24)+DATE(1970,1,1)</f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>
        <f t="shared" si="79"/>
        <v>148.78048780487805</v>
      </c>
      <c r="Q835" t="str">
        <f t="shared" si="80"/>
        <v>music</v>
      </c>
      <c r="R835" t="str">
        <f t="shared" si="81"/>
        <v>rock</v>
      </c>
      <c r="S835" s="9">
        <f t="shared" si="82"/>
        <v>41718.878182870372</v>
      </c>
      <c r="T835" s="9">
        <f t="shared" si="83"/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>
        <f t="shared" si="79"/>
        <v>0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>
        <f t="shared" si="79"/>
        <v>0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>
        <f t="shared" ref="P898:P961" si="85">IF(L898=0, 0, E898/L898)</f>
        <v>44.444444444444443</v>
      </c>
      <c r="Q898" t="str">
        <f t="shared" ref="Q898:Q961" si="86">LEFT(N898, FIND("/", N898)-1)</f>
        <v>music</v>
      </c>
      <c r="R898" t="str">
        <f t="shared" ref="R898:R961" si="87">RIGHT(N898, LEN(N898) - FIND("/", N898))</f>
        <v>indie rock</v>
      </c>
      <c r="S898" s="9">
        <f t="shared" ref="S898:S961" si="88">(((J898/60)/60)/24)+DATE(1970,1,1)</f>
        <v>42218.872986111113</v>
      </c>
      <c r="T898" s="9">
        <f t="shared" ref="T898:T961" si="89">(((I898/60)/60)/24)+DATE(1970,1,1)</f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>
        <f t="shared" si="85"/>
        <v>0</v>
      </c>
      <c r="Q899" t="str">
        <f t="shared" si="86"/>
        <v>music</v>
      </c>
      <c r="R899" t="str">
        <f t="shared" si="87"/>
        <v>indie rock</v>
      </c>
      <c r="S899" s="9">
        <f t="shared" si="88"/>
        <v>41211.688750000001</v>
      </c>
      <c r="T899" s="9">
        <f t="shared" si="89"/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>
        <f t="shared" si="85"/>
        <v>0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>
        <f t="shared" si="85"/>
        <v>0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>
        <f t="shared" si="85"/>
        <v>0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>
        <f t="shared" si="85"/>
        <v>0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>
        <f t="shared" si="85"/>
        <v>0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>
        <f t="shared" si="85"/>
        <v>0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>
        <f t="shared" si="85"/>
        <v>0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>
        <f t="shared" si="85"/>
        <v>0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>
        <f t="shared" si="85"/>
        <v>0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>
        <f t="shared" si="85"/>
        <v>0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>
        <f t="shared" si="85"/>
        <v>0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>
        <f t="shared" si="85"/>
        <v>0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>
        <f t="shared" si="85"/>
        <v>0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>
        <f t="shared" ref="P962:P1025" si="91">IF(L962=0, 0, E962/L962)</f>
        <v>136.46276595744681</v>
      </c>
      <c r="Q962" t="str">
        <f t="shared" ref="Q962:Q1025" si="92">LEFT(N962, FIND("/", N962)-1)</f>
        <v>technology</v>
      </c>
      <c r="R962" t="str">
        <f t="shared" ref="R962:R1025" si="93">RIGHT(N962, LEN(N962) - FIND("/", N962))</f>
        <v>wearables</v>
      </c>
      <c r="S962" s="9">
        <f t="shared" ref="S962:S1025" si="94">(((J962/60)/60)/24)+DATE(1970,1,1)</f>
        <v>42766.626793981486</v>
      </c>
      <c r="T962" s="9">
        <f t="shared" ref="T962:T1025" si="95">(((I962/60)/60)/24)+DATE(1970,1,1)</f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>
        <f t="shared" si="91"/>
        <v>364.35454545454547</v>
      </c>
      <c r="Q963" t="str">
        <f t="shared" si="92"/>
        <v>technology</v>
      </c>
      <c r="R963" t="str">
        <f t="shared" si="93"/>
        <v>wearables</v>
      </c>
      <c r="S963" s="9">
        <f t="shared" si="94"/>
        <v>42740.693692129629</v>
      </c>
      <c r="T963" s="9">
        <f t="shared" si="95"/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>
        <f t="shared" si="91"/>
        <v>0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>
        <f t="shared" ref="P1026:P1089" si="97">IF(L1026=0, 0, E1026/L1026)</f>
        <v>388.9762295081967</v>
      </c>
      <c r="Q1026" t="str">
        <f t="shared" ref="Q1026:Q1089" si="98">LEFT(N1026, FIND("/", N1026)-1)</f>
        <v>music</v>
      </c>
      <c r="R1026" t="str">
        <f t="shared" ref="R1026:R1089" si="99">RIGHT(N1026, LEN(N1026) - FIND("/", N1026))</f>
        <v>electronic music</v>
      </c>
      <c r="S1026" s="9">
        <f t="shared" ref="S1026:S1089" si="100">(((J1026/60)/60)/24)+DATE(1970,1,1)</f>
        <v>42370.580590277779</v>
      </c>
      <c r="T1026" s="9">
        <f t="shared" ref="T1026:T1089" si="101">(((I1026/60)/60)/24)+DATE(1970,1,1)</f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>
        <f t="shared" si="97"/>
        <v>71.848571428571432</v>
      </c>
      <c r="Q1027" t="str">
        <f t="shared" si="98"/>
        <v>music</v>
      </c>
      <c r="R1027" t="str">
        <f t="shared" si="99"/>
        <v>electronic music</v>
      </c>
      <c r="S1027" s="9">
        <f t="shared" si="100"/>
        <v>42049.833761574075</v>
      </c>
      <c r="T1027" s="9">
        <f t="shared" si="101"/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>
        <f t="shared" si="97"/>
        <v>0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>
        <f t="shared" si="97"/>
        <v>0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>
        <f t="shared" si="97"/>
        <v>0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>
        <f t="shared" si="97"/>
        <v>0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>
        <f t="shared" si="97"/>
        <v>0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>
        <f t="shared" si="97"/>
        <v>0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>
        <f t="shared" si="97"/>
        <v>0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>
        <f t="shared" si="97"/>
        <v>0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>
        <f t="shared" si="97"/>
        <v>0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>
        <f t="shared" si="97"/>
        <v>0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>
        <f t="shared" si="97"/>
        <v>0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>
        <f t="shared" si="97"/>
        <v>0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>
        <f t="shared" si="97"/>
        <v>0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>
        <f t="shared" si="97"/>
        <v>0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>
        <f t="shared" si="97"/>
        <v>0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>
        <f t="shared" si="97"/>
        <v>0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>
        <f t="shared" si="97"/>
        <v>0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>
        <f t="shared" ref="P1090:P1153" si="103">IF(L1090=0, 0, E1090/L1090)</f>
        <v>43.41727891156463</v>
      </c>
      <c r="Q1090" t="str">
        <f t="shared" ref="Q1090:Q1153" si="104">LEFT(N1090, FIND("/", N1090)-1)</f>
        <v>games</v>
      </c>
      <c r="R1090" t="str">
        <f t="shared" ref="R1090:R1153" si="105">RIGHT(N1090, LEN(N1090) - FIND("/", N1090))</f>
        <v>video games</v>
      </c>
      <c r="S1090" s="9">
        <f t="shared" ref="S1090:S1153" si="106">(((J1090/60)/60)/24)+DATE(1970,1,1)</f>
        <v>41723.799386574072</v>
      </c>
      <c r="T1090" s="9">
        <f t="shared" ref="T1090:T1153" si="107">(((I1090/60)/60)/24)+DATE(1970,1,1)</f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>
        <f t="shared" si="103"/>
        <v>23.959183673469386</v>
      </c>
      <c r="Q1091" t="str">
        <f t="shared" si="104"/>
        <v>games</v>
      </c>
      <c r="R1091" t="str">
        <f t="shared" si="105"/>
        <v>video games</v>
      </c>
      <c r="S1091" s="9">
        <f t="shared" si="106"/>
        <v>42151.189525462964</v>
      </c>
      <c r="T1091" s="9">
        <f t="shared" si="107"/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>
        <f t="shared" si="103"/>
        <v>0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>
        <f t="shared" si="103"/>
        <v>0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>
        <f t="shared" si="103"/>
        <v>0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>
        <f t="shared" si="103"/>
        <v>0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>
        <f t="shared" si="103"/>
        <v>0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>
        <f t="shared" si="103"/>
        <v>0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>
        <f t="shared" si="103"/>
        <v>0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>
        <f t="shared" si="103"/>
        <v>0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>
        <f t="shared" si="103"/>
        <v>0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>
        <f t="shared" si="103"/>
        <v>0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>
        <f t="shared" si="103"/>
        <v>0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>
        <f t="shared" ref="P1154:P1217" si="109">IF(L1154=0, 0, E1154/L1154)</f>
        <v>60.733333333333334</v>
      </c>
      <c r="Q1154" t="str">
        <f t="shared" ref="Q1154:Q1217" si="110">LEFT(N1154, FIND("/", N1154)-1)</f>
        <v>food</v>
      </c>
      <c r="R1154" t="str">
        <f t="shared" ref="R1154:R1217" si="111">RIGHT(N1154, LEN(N1154) - FIND("/", N1154))</f>
        <v>food trucks</v>
      </c>
      <c r="S1154" s="9">
        <f t="shared" ref="S1154:S1217" si="112">(((J1154/60)/60)/24)+DATE(1970,1,1)</f>
        <v>42109.709629629629</v>
      </c>
      <c r="T1154" s="9">
        <f t="shared" ref="T1154:T1217" si="113">(((I1154/60)/60)/24)+DATE(1970,1,1)</f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>
        <f t="shared" si="109"/>
        <v>50</v>
      </c>
      <c r="Q1155" t="str">
        <f t="shared" si="110"/>
        <v>food</v>
      </c>
      <c r="R1155" t="str">
        <f t="shared" si="111"/>
        <v>food trucks</v>
      </c>
      <c r="S1155" s="9">
        <f t="shared" si="112"/>
        <v>42143.714178240742</v>
      </c>
      <c r="T1155" s="9">
        <f t="shared" si="113"/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>
        <f t="shared" si="109"/>
        <v>0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>
        <f t="shared" si="109"/>
        <v>0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>
        <f t="shared" si="109"/>
        <v>0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>
        <f t="shared" si="109"/>
        <v>0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>
        <f t="shared" si="109"/>
        <v>0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>
        <f t="shared" si="109"/>
        <v>0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>
        <f t="shared" si="109"/>
        <v>0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>
        <f t="shared" ref="P1218:P1281" si="115">IF(L1218=0, 0, E1218/L1218)</f>
        <v>91.882882882882882</v>
      </c>
      <c r="Q1218" t="str">
        <f t="shared" ref="Q1218:Q1281" si="116">LEFT(N1218, FIND("/", N1218)-1)</f>
        <v>photography</v>
      </c>
      <c r="R1218" t="str">
        <f t="shared" ref="R1218:R1281" si="117">RIGHT(N1218, LEN(N1218) - FIND("/", N1218))</f>
        <v>photobooks</v>
      </c>
      <c r="S1218" s="9">
        <f t="shared" ref="S1218:S1281" si="118">(((J1218/60)/60)/24)+DATE(1970,1,1)</f>
        <v>42247.616400462968</v>
      </c>
      <c r="T1218" s="9">
        <f t="shared" ref="T1218:T1281" si="119">(((I1218/60)/60)/24)+DATE(1970,1,1)</f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>
        <f t="shared" si="115"/>
        <v>148.57377049180329</v>
      </c>
      <c r="Q1219" t="str">
        <f t="shared" si="116"/>
        <v>photography</v>
      </c>
      <c r="R1219" t="str">
        <f t="shared" si="117"/>
        <v>photobooks</v>
      </c>
      <c r="S1219" s="9">
        <f t="shared" si="118"/>
        <v>42535.809490740736</v>
      </c>
      <c r="T1219" s="9">
        <f t="shared" si="119"/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>
        <f t="shared" si="115"/>
        <v>0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>
        <f t="shared" si="115"/>
        <v>0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>
        <f t="shared" si="115"/>
        <v>0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>
        <f t="shared" si="115"/>
        <v>0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>
        <f t="shared" si="115"/>
        <v>0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>
        <f t="shared" si="115"/>
        <v>0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>
        <f t="shared" si="115"/>
        <v>0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>
        <f t="shared" ref="P1282:P1345" si="121">IF(L1282=0, 0, E1282/L1282)</f>
        <v>127.97523076923076</v>
      </c>
      <c r="Q1282" t="str">
        <f t="shared" ref="Q1282:Q1345" si="122">LEFT(N1282, FIND("/", N1282)-1)</f>
        <v>music</v>
      </c>
      <c r="R1282" t="str">
        <f t="shared" ref="R1282:R1345" si="123">RIGHT(N1282, LEN(N1282) - FIND("/", N1282))</f>
        <v>rock</v>
      </c>
      <c r="S1282" s="9">
        <f t="shared" ref="S1282:S1345" si="124">(((J1282/60)/60)/24)+DATE(1970,1,1)</f>
        <v>40513.757569444446</v>
      </c>
      <c r="T1282" s="9">
        <f t="shared" ref="T1282:T1345" si="125">(((I1282/60)/60)/24)+DATE(1970,1,1)</f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>
        <f t="shared" si="121"/>
        <v>104.72972972972973</v>
      </c>
      <c r="Q1283" t="str">
        <f t="shared" si="122"/>
        <v>music</v>
      </c>
      <c r="R1283" t="str">
        <f t="shared" si="123"/>
        <v>rock</v>
      </c>
      <c r="S1283" s="9">
        <f t="shared" si="124"/>
        <v>41463.743472222224</v>
      </c>
      <c r="T1283" s="9">
        <f t="shared" si="125"/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>
        <f t="shared" si="121"/>
        <v>0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>
        <f t="shared" si="121"/>
        <v>0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>
        <f t="shared" si="121"/>
        <v>0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>
        <f t="shared" ref="P1346:P1409" si="127">IF(L1346=0, 0, E1346/L1346)</f>
        <v>40.762589928057551</v>
      </c>
      <c r="Q1346" t="str">
        <f t="shared" ref="Q1346:Q1409" si="128">LEFT(N1346, FIND("/", N1346)-1)</f>
        <v>publishing</v>
      </c>
      <c r="R1346" t="str">
        <f t="shared" ref="R1346:R1409" si="129">RIGHT(N1346, LEN(N1346) - FIND("/", N1346))</f>
        <v>nonfiction</v>
      </c>
      <c r="S1346" s="9">
        <f t="shared" ref="S1346:S1409" si="130">(((J1346/60)/60)/24)+DATE(1970,1,1)</f>
        <v>42522.789803240739</v>
      </c>
      <c r="T1346" s="9">
        <f t="shared" ref="T1346:T1409" si="131">(((I1346/60)/60)/24)+DATE(1970,1,1)</f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>
        <f t="shared" si="127"/>
        <v>53.571428571428569</v>
      </c>
      <c r="Q1347" t="str">
        <f t="shared" si="128"/>
        <v>publishing</v>
      </c>
      <c r="R1347" t="str">
        <f t="shared" si="129"/>
        <v>nonfiction</v>
      </c>
      <c r="S1347" s="9">
        <f t="shared" si="130"/>
        <v>41799.814340277779</v>
      </c>
      <c r="T1347" s="9">
        <f t="shared" si="131"/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>
        <f t="shared" ref="P1410:P1473" si="133">IF(L1410=0, 0, E1410/L1410)</f>
        <v>12</v>
      </c>
      <c r="Q1410" t="str">
        <f t="shared" ref="Q1410:Q1473" si="134">LEFT(N1410, FIND("/", N1410)-1)</f>
        <v>publishing</v>
      </c>
      <c r="R1410" t="str">
        <f t="shared" ref="R1410:R1473" si="135">RIGHT(N1410, LEN(N1410) - FIND("/", N1410))</f>
        <v>translations</v>
      </c>
      <c r="S1410" s="9">
        <f t="shared" ref="S1410:S1473" si="136">(((J1410/60)/60)/24)+DATE(1970,1,1)</f>
        <v>42291.872175925921</v>
      </c>
      <c r="T1410" s="9">
        <f t="shared" ref="T1410:T1473" si="137">(((I1410/60)/60)/24)+DATE(1970,1,1)</f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>
        <f t="shared" si="133"/>
        <v>0</v>
      </c>
      <c r="Q1411" t="str">
        <f t="shared" si="134"/>
        <v>publishing</v>
      </c>
      <c r="R1411" t="str">
        <f t="shared" si="135"/>
        <v>translations</v>
      </c>
      <c r="S1411" s="9">
        <f t="shared" si="136"/>
        <v>41945.133506944447</v>
      </c>
      <c r="T1411" s="9">
        <f t="shared" si="137"/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>
        <f t="shared" si="133"/>
        <v>0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>
        <f t="shared" si="133"/>
        <v>0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>
        <f t="shared" si="133"/>
        <v>0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>
        <f t="shared" si="133"/>
        <v>0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>
        <f t="shared" si="133"/>
        <v>0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>
        <f t="shared" si="133"/>
        <v>0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>
        <f t="shared" si="133"/>
        <v>0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>
        <f t="shared" si="133"/>
        <v>0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>
        <f t="shared" si="133"/>
        <v>0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>
        <f t="shared" si="133"/>
        <v>0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>
        <f t="shared" si="133"/>
        <v>0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>
        <f t="shared" si="133"/>
        <v>0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>
        <f t="shared" si="133"/>
        <v>0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>
        <f t="shared" si="133"/>
        <v>0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>
        <f t="shared" si="133"/>
        <v>0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>
        <f t="shared" si="133"/>
        <v>0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>
        <f t="shared" si="133"/>
        <v>0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>
        <f t="shared" si="133"/>
        <v>0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>
        <f t="shared" ref="P1474:P1537" si="139">IF(L1474=0, 0, E1474/L1474)</f>
        <v>103.20238095238095</v>
      </c>
      <c r="Q1474" t="str">
        <f t="shared" ref="Q1474:Q1537" si="140">LEFT(N1474, FIND("/", N1474)-1)</f>
        <v>publishing</v>
      </c>
      <c r="R1474" t="str">
        <f t="shared" ref="R1474:R1537" si="141">RIGHT(N1474, LEN(N1474) - FIND("/", N1474))</f>
        <v>radio &amp; podcasts</v>
      </c>
      <c r="S1474" s="9">
        <f t="shared" ref="S1474:S1537" si="142">(((J1474/60)/60)/24)+DATE(1970,1,1)</f>
        <v>41533.542858796296</v>
      </c>
      <c r="T1474" s="9">
        <f t="shared" ref="T1474:T1537" si="143">(((I1474/60)/60)/24)+DATE(1970,1,1)</f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>
        <f t="shared" si="139"/>
        <v>38.462553191489363</v>
      </c>
      <c r="Q1475" t="str">
        <f t="shared" si="140"/>
        <v>publishing</v>
      </c>
      <c r="R1475" t="str">
        <f t="shared" si="141"/>
        <v>radio &amp; podcasts</v>
      </c>
      <c r="S1475" s="9">
        <f t="shared" si="142"/>
        <v>40939.979618055557</v>
      </c>
      <c r="T1475" s="9">
        <f t="shared" si="143"/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>
        <f t="shared" si="139"/>
        <v>0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>
        <f t="shared" si="139"/>
        <v>0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>
        <f t="shared" si="139"/>
        <v>0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>
        <f t="shared" si="139"/>
        <v>0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>
        <f t="shared" si="139"/>
        <v>0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>
        <f t="shared" si="139"/>
        <v>0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>
        <f t="shared" ref="P1538:P1601" si="145">IF(L1538=0, 0, E1538/L1538)</f>
        <v>66.015406593406595</v>
      </c>
      <c r="Q1538" t="str">
        <f t="shared" ref="Q1538:Q1601" si="146">LEFT(N1538, FIND("/", N1538)-1)</f>
        <v>photography</v>
      </c>
      <c r="R1538" t="str">
        <f t="shared" ref="R1538:R1601" si="147">RIGHT(N1538, LEN(N1538) - FIND("/", N1538))</f>
        <v>photobooks</v>
      </c>
      <c r="S1538" s="9">
        <f t="shared" ref="S1538:S1601" si="148">(((J1538/60)/60)/24)+DATE(1970,1,1)</f>
        <v>42213.802199074074</v>
      </c>
      <c r="T1538" s="9">
        <f t="shared" ref="T1538:T1601" si="149">(((I1538/60)/60)/24)+DATE(1970,1,1)</f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>
        <f t="shared" si="145"/>
        <v>96.375</v>
      </c>
      <c r="Q1539" t="str">
        <f t="shared" si="146"/>
        <v>photography</v>
      </c>
      <c r="R1539" t="str">
        <f t="shared" si="147"/>
        <v>photobooks</v>
      </c>
      <c r="S1539" s="9">
        <f t="shared" si="148"/>
        <v>42552.315127314811</v>
      </c>
      <c r="T1539" s="9">
        <f t="shared" si="149"/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>
        <f t="shared" si="145"/>
        <v>0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>
        <f t="shared" si="145"/>
        <v>0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>
        <f t="shared" si="145"/>
        <v>0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>
        <f t="shared" si="145"/>
        <v>0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>
        <f t="shared" si="145"/>
        <v>0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>
        <f t="shared" si="145"/>
        <v>0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>
        <f t="shared" si="145"/>
        <v>0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>
        <f t="shared" si="145"/>
        <v>0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>
        <f t="shared" si="145"/>
        <v>0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>
        <f t="shared" si="145"/>
        <v>0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>
        <f t="shared" si="145"/>
        <v>0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>
        <f t="shared" si="145"/>
        <v>0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>
        <f t="shared" si="145"/>
        <v>0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>
        <f t="shared" si="145"/>
        <v>0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>
        <f t="shared" si="145"/>
        <v>0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>
        <f t="shared" si="145"/>
        <v>0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>
        <f t="shared" ref="P1602:P1665" si="151">IF(L1602=0, 0, E1602/L1602)</f>
        <v>40.777777777777779</v>
      </c>
      <c r="Q1602" t="str">
        <f t="shared" ref="Q1602:Q1665" si="152">LEFT(N1602, FIND("/", N1602)-1)</f>
        <v>photography</v>
      </c>
      <c r="R1602" t="str">
        <f t="shared" ref="R1602:R1665" si="153">RIGHT(N1602, LEN(N1602) - FIND("/", N1602))</f>
        <v>places</v>
      </c>
      <c r="S1602" s="9">
        <f t="shared" ref="S1602:S1665" si="154">(((J1602/60)/60)/24)+DATE(1970,1,1)</f>
        <v>41791.057314814818</v>
      </c>
      <c r="T1602" s="9">
        <f t="shared" ref="T1602:T1665" si="155">(((I1602/60)/60)/24)+DATE(1970,1,1)</f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>
        <f t="shared" si="151"/>
        <v>48.325535714285714</v>
      </c>
      <c r="Q1603" t="str">
        <f t="shared" si="152"/>
        <v>music</v>
      </c>
      <c r="R1603" t="str">
        <f t="shared" si="153"/>
        <v>rock</v>
      </c>
      <c r="S1603" s="9">
        <f t="shared" si="154"/>
        <v>40638.092974537038</v>
      </c>
      <c r="T1603" s="9">
        <f t="shared" si="155"/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>
        <f t="shared" ref="P1666:P1729" si="157">IF(L1666=0, 0, E1666/L1666)</f>
        <v>34.384494382022467</v>
      </c>
      <c r="Q1666" t="str">
        <f t="shared" ref="Q1666:Q1729" si="158">LEFT(N1666, FIND("/", N1666)-1)</f>
        <v>music</v>
      </c>
      <c r="R1666" t="str">
        <f t="shared" ref="R1666:R1729" si="159">RIGHT(N1666, LEN(N1666) - FIND("/", N1666))</f>
        <v>pop</v>
      </c>
      <c r="S1666" s="9">
        <f t="shared" ref="S1666:S1729" si="160">(((J1666/60)/60)/24)+DATE(1970,1,1)</f>
        <v>40939.761782407404</v>
      </c>
      <c r="T1666" s="9">
        <f t="shared" ref="T1666:T1729" si="161">(((I1666/60)/60)/24)+DATE(1970,1,1)</f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>
        <f t="shared" si="157"/>
        <v>44.956989247311824</v>
      </c>
      <c r="Q1667" t="str">
        <f t="shared" si="158"/>
        <v>music</v>
      </c>
      <c r="R1667" t="str">
        <f t="shared" si="159"/>
        <v>pop</v>
      </c>
      <c r="S1667" s="9">
        <f t="shared" si="160"/>
        <v>40564.649456018517</v>
      </c>
      <c r="T1667" s="9">
        <f t="shared" si="161"/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>
        <f t="shared" si="157"/>
        <v>0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>
        <f t="shared" si="157"/>
        <v>0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>
        <f t="shared" si="157"/>
        <v>0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>
        <f t="shared" si="157"/>
        <v>0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>
        <f t="shared" si="157"/>
        <v>0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>
        <f t="shared" si="157"/>
        <v>0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>
        <f t="shared" si="157"/>
        <v>0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>
        <f t="shared" si="157"/>
        <v>0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>
        <f t="shared" ref="P1730:P1793" si="163">IF(L1730=0, 0, E1730/L1730)</f>
        <v>122.14285714285714</v>
      </c>
      <c r="Q1730" t="str">
        <f t="shared" ref="Q1730:Q1793" si="164">LEFT(N1730, FIND("/", N1730)-1)</f>
        <v>music</v>
      </c>
      <c r="R1730" t="str">
        <f t="shared" ref="R1730:R1793" si="165">RIGHT(N1730, LEN(N1730) - FIND("/", N1730))</f>
        <v>faith</v>
      </c>
      <c r="S1730" s="9">
        <f t="shared" ref="S1730:S1793" si="166">(((J1730/60)/60)/24)+DATE(1970,1,1)</f>
        <v>42268.625856481478</v>
      </c>
      <c r="T1730" s="9">
        <f t="shared" ref="T1730:T1793" si="167">(((I1730/60)/60)/24)+DATE(1970,1,1)</f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>
        <f t="shared" si="163"/>
        <v>0</v>
      </c>
      <c r="Q1731" t="str">
        <f t="shared" si="164"/>
        <v>music</v>
      </c>
      <c r="R1731" t="str">
        <f t="shared" si="165"/>
        <v>faith</v>
      </c>
      <c r="S1731" s="9">
        <f t="shared" si="166"/>
        <v>42471.052152777775</v>
      </c>
      <c r="T1731" s="9">
        <f t="shared" si="167"/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>
        <f t="shared" si="163"/>
        <v>0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>
        <f t="shared" si="163"/>
        <v>0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>
        <f t="shared" si="163"/>
        <v>0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>
        <f t="shared" si="163"/>
        <v>0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>
        <f t="shared" si="163"/>
        <v>0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>
        <f t="shared" si="163"/>
        <v>0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>
        <f t="shared" ref="P1794:P1857" si="169">IF(L1794=0, 0, E1794/L1794)</f>
        <v>109.93525179856115</v>
      </c>
      <c r="Q1794" t="str">
        <f t="shared" ref="Q1794:Q1857" si="170">LEFT(N1794, FIND("/", N1794)-1)</f>
        <v>photography</v>
      </c>
      <c r="R1794" t="str">
        <f t="shared" ref="R1794:R1857" si="171">RIGHT(N1794, LEN(N1794) - FIND("/", N1794))</f>
        <v>photobooks</v>
      </c>
      <c r="S1794" s="9">
        <f t="shared" ref="S1794:S1857" si="172">(((J1794/60)/60)/24)+DATE(1970,1,1)</f>
        <v>42189.031041666662</v>
      </c>
      <c r="T1794" s="9">
        <f t="shared" ref="T1794:T1857" si="173">(((I1794/60)/60)/24)+DATE(1970,1,1)</f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>
        <f t="shared" si="169"/>
        <v>20</v>
      </c>
      <c r="Q1795" t="str">
        <f t="shared" si="170"/>
        <v>photography</v>
      </c>
      <c r="R1795" t="str">
        <f t="shared" si="171"/>
        <v>photobooks</v>
      </c>
      <c r="S1795" s="9">
        <f t="shared" si="172"/>
        <v>41940.89166666667</v>
      </c>
      <c r="T1795" s="9">
        <f t="shared" si="173"/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>
        <f t="shared" si="169"/>
        <v>0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>
        <f t="shared" si="169"/>
        <v>0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>
        <f t="shared" si="169"/>
        <v>0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>
        <f t="shared" ref="P1858:P1921" si="175">IF(L1858=0, 0, E1858/L1858)</f>
        <v>53.289473684210527</v>
      </c>
      <c r="Q1858" t="str">
        <f t="shared" ref="Q1858:Q1921" si="176">LEFT(N1858, FIND("/", N1858)-1)</f>
        <v>music</v>
      </c>
      <c r="R1858" t="str">
        <f t="shared" ref="R1858:R1921" si="177">RIGHT(N1858, LEN(N1858) - FIND("/", N1858))</f>
        <v>rock</v>
      </c>
      <c r="S1858" s="9">
        <f t="shared" ref="S1858:S1921" si="178">(((J1858/60)/60)/24)+DATE(1970,1,1)</f>
        <v>41817.854999999996</v>
      </c>
      <c r="T1858" s="9">
        <f t="shared" ref="T1858:T1921" si="179">(((I1858/60)/60)/24)+DATE(1970,1,1)</f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>
        <f t="shared" si="175"/>
        <v>136.36363636363637</v>
      </c>
      <c r="Q1859" t="str">
        <f t="shared" si="176"/>
        <v>music</v>
      </c>
      <c r="R1859" t="str">
        <f t="shared" si="177"/>
        <v>rock</v>
      </c>
      <c r="S1859" s="9">
        <f t="shared" si="178"/>
        <v>41864.76866898148</v>
      </c>
      <c r="T1859" s="9">
        <f t="shared" si="179"/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>
        <f t="shared" si="175"/>
        <v>0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>
        <f t="shared" si="175"/>
        <v>0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>
        <f t="shared" si="175"/>
        <v>0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>
        <f t="shared" si="175"/>
        <v>0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>
        <f t="shared" si="175"/>
        <v>0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>
        <f t="shared" ref="P1922:P1985" si="181">IF(L1922=0, 0, E1922/L1922)</f>
        <v>40.980952380952381</v>
      </c>
      <c r="Q1922" t="str">
        <f t="shared" ref="Q1922:Q1985" si="182">LEFT(N1922, FIND("/", N1922)-1)</f>
        <v>technology</v>
      </c>
      <c r="R1922" t="str">
        <f t="shared" ref="R1922:R1985" si="183">RIGHT(N1922, LEN(N1922) - FIND("/", N1922))</f>
        <v>gadgets</v>
      </c>
      <c r="S1922" s="9">
        <f t="shared" ref="S1922:S1985" si="184">(((J1922/60)/60)/24)+DATE(1970,1,1)</f>
        <v>42270.875706018516</v>
      </c>
      <c r="T1922" s="9">
        <f t="shared" ref="T1922:T1985" si="185">(((I1922/60)/60)/24)+DATE(1970,1,1)</f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>
        <f t="shared" si="181"/>
        <v>54</v>
      </c>
      <c r="Q1923" t="str">
        <f t="shared" si="182"/>
        <v>music</v>
      </c>
      <c r="R1923" t="str">
        <f t="shared" si="183"/>
        <v>indie rock</v>
      </c>
      <c r="S1923" s="9">
        <f t="shared" si="184"/>
        <v>41074.221562500003</v>
      </c>
      <c r="T1923" s="9">
        <f t="shared" si="185"/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>
        <f t="shared" si="181"/>
        <v>0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>
        <f t="shared" ref="P1986:P2049" si="187">IF(L1986=0, 0, E1986/L1986)</f>
        <v>453.14285714285717</v>
      </c>
      <c r="Q1986" t="str">
        <f t="shared" ref="Q1986:Q2049" si="188">LEFT(N1986, FIND("/", N1986)-1)</f>
        <v>photography</v>
      </c>
      <c r="R1986" t="str">
        <f t="shared" ref="R1986:R2049" si="189">RIGHT(N1986, LEN(N1986) - FIND("/", N1986))</f>
        <v>people</v>
      </c>
      <c r="S1986" s="9">
        <f t="shared" ref="S1986:S2049" si="190">(((J1986/60)/60)/24)+DATE(1970,1,1)</f>
        <v>41913.790289351848</v>
      </c>
      <c r="T1986" s="9">
        <f t="shared" ref="T1986:T2049" si="191">(((I1986/60)/60)/24)+DATE(1970,1,1)</f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>
        <f t="shared" si="187"/>
        <v>12.75</v>
      </c>
      <c r="Q1987" t="str">
        <f t="shared" si="188"/>
        <v>photography</v>
      </c>
      <c r="R1987" t="str">
        <f t="shared" si="189"/>
        <v>people</v>
      </c>
      <c r="S1987" s="9">
        <f t="shared" si="190"/>
        <v>42555.698738425926</v>
      </c>
      <c r="T1987" s="9">
        <f t="shared" si="191"/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>
        <f t="shared" si="187"/>
        <v>0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>
        <f t="shared" si="187"/>
        <v>0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>
        <f t="shared" si="187"/>
        <v>0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>
        <f t="shared" si="187"/>
        <v>0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>
        <f t="shared" ref="P2050:P2113" si="193">IF(L2050=0, 0, E2050/L2050)</f>
        <v>91.82989803350327</v>
      </c>
      <c r="Q2050" t="str">
        <f t="shared" ref="Q2050:Q2113" si="194">LEFT(N2050, FIND("/", N2050)-1)</f>
        <v>technology</v>
      </c>
      <c r="R2050" t="str">
        <f t="shared" ref="R2050:R2113" si="195">RIGHT(N2050, LEN(N2050) - FIND("/", N2050))</f>
        <v>hardware</v>
      </c>
      <c r="S2050" s="9">
        <f t="shared" ref="S2050:S2113" si="196">(((J2050/60)/60)/24)+DATE(1970,1,1)</f>
        <v>41387.651516203703</v>
      </c>
      <c r="T2050" s="9">
        <f t="shared" ref="T2050:T2113" si="197">(((I2050/60)/60)/24)+DATE(1970,1,1)</f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>
        <f t="shared" si="193"/>
        <v>80.991037735849048</v>
      </c>
      <c r="Q2051" t="str">
        <f t="shared" si="194"/>
        <v>technology</v>
      </c>
      <c r="R2051" t="str">
        <f t="shared" si="195"/>
        <v>hardware</v>
      </c>
      <c r="S2051" s="9">
        <f t="shared" si="196"/>
        <v>41575.527349537035</v>
      </c>
      <c r="T2051" s="9">
        <f t="shared" si="197"/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>
        <f t="shared" ref="P2114:P2177" si="199">IF(L2114=0, 0, E2114/L2114)</f>
        <v>27.272727272727273</v>
      </c>
      <c r="Q2114" t="str">
        <f t="shared" ref="Q2114:Q2177" si="200">LEFT(N2114, FIND("/", N2114)-1)</f>
        <v>music</v>
      </c>
      <c r="R2114" t="str">
        <f t="shared" ref="R2114:R2177" si="201">RIGHT(N2114, LEN(N2114) - FIND("/", N2114))</f>
        <v>indie rock</v>
      </c>
      <c r="S2114" s="9">
        <f t="shared" ref="S2114:S2177" si="202">(((J2114/60)/60)/24)+DATE(1970,1,1)</f>
        <v>41365.928159722222</v>
      </c>
      <c r="T2114" s="9">
        <f t="shared" ref="T2114:T2177" si="203">(((I2114/60)/60)/24)+DATE(1970,1,1)</f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>
        <f t="shared" si="199"/>
        <v>68.598130841121488</v>
      </c>
      <c r="Q2115" t="str">
        <f t="shared" si="200"/>
        <v>music</v>
      </c>
      <c r="R2115" t="str">
        <f t="shared" si="201"/>
        <v>indie rock</v>
      </c>
      <c r="S2115" s="9">
        <f t="shared" si="202"/>
        <v>41870.86546296296</v>
      </c>
      <c r="T2115" s="9">
        <f t="shared" si="203"/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>
        <f t="shared" si="199"/>
        <v>0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>
        <f t="shared" si="199"/>
        <v>0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>
        <f t="shared" ref="P2178:P2241" si="205">IF(L2178=0, 0, E2178/L2178)</f>
        <v>88.74647887323944</v>
      </c>
      <c r="Q2178" t="str">
        <f t="shared" ref="Q2178:Q2241" si="206">LEFT(N2178, FIND("/", N2178)-1)</f>
        <v>music</v>
      </c>
      <c r="R2178" t="str">
        <f t="shared" ref="R2178:R2241" si="207">RIGHT(N2178, LEN(N2178) - FIND("/", N2178))</f>
        <v>rock</v>
      </c>
      <c r="S2178" s="9">
        <f t="shared" ref="S2178:S2241" si="208">(((J2178/60)/60)/24)+DATE(1970,1,1)</f>
        <v>42096.633206018523</v>
      </c>
      <c r="T2178" s="9">
        <f t="shared" ref="T2178:T2241" si="209">(((I2178/60)/60)/24)+DATE(1970,1,1)</f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>
        <f t="shared" si="205"/>
        <v>65.868421052631575</v>
      </c>
      <c r="Q2179" t="str">
        <f t="shared" si="206"/>
        <v>music</v>
      </c>
      <c r="R2179" t="str">
        <f t="shared" si="207"/>
        <v>rock</v>
      </c>
      <c r="S2179" s="9">
        <f t="shared" si="208"/>
        <v>42502.250775462962</v>
      </c>
      <c r="T2179" s="9">
        <f t="shared" si="209"/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>
        <f t="shared" ref="P2242:P2305" si="211">IF(L2242=0, 0, E2242/L2242)</f>
        <v>140.97916666666666</v>
      </c>
      <c r="Q2242" t="str">
        <f t="shared" ref="Q2242:Q2305" si="212">LEFT(N2242, FIND("/", N2242)-1)</f>
        <v>games</v>
      </c>
      <c r="R2242" t="str">
        <f t="shared" ref="R2242:R2305" si="213">RIGHT(N2242, LEN(N2242) - FIND("/", N2242))</f>
        <v>tabletop games</v>
      </c>
      <c r="S2242" s="9">
        <f t="shared" ref="S2242:S2305" si="214">(((J2242/60)/60)/24)+DATE(1970,1,1)</f>
        <v>42452.825740740736</v>
      </c>
      <c r="T2242" s="9">
        <f t="shared" ref="T2242:T2305" si="215">(((I2242/60)/60)/24)+DATE(1970,1,1)</f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>
        <f t="shared" si="211"/>
        <v>49.472392638036808</v>
      </c>
      <c r="Q2243" t="str">
        <f t="shared" si="212"/>
        <v>games</v>
      </c>
      <c r="R2243" t="str">
        <f t="shared" si="213"/>
        <v>tabletop games</v>
      </c>
      <c r="S2243" s="9">
        <f t="shared" si="214"/>
        <v>42766.827546296292</v>
      </c>
      <c r="T2243" s="9">
        <f t="shared" si="215"/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>
        <f t="shared" ref="P2306:P2369" si="217">IF(L2306=0, 0, E2306/L2306)</f>
        <v>53.469203539823013</v>
      </c>
      <c r="Q2306" t="str">
        <f t="shared" ref="Q2306:Q2369" si="218">LEFT(N2306, FIND("/", N2306)-1)</f>
        <v>music</v>
      </c>
      <c r="R2306" t="str">
        <f t="shared" ref="R2306:R2369" si="219">RIGHT(N2306, LEN(N2306) - FIND("/", N2306))</f>
        <v>indie rock</v>
      </c>
      <c r="S2306" s="9">
        <f t="shared" ref="S2306:S2369" si="220">(((J2306/60)/60)/24)+DATE(1970,1,1)</f>
        <v>40502.815868055557</v>
      </c>
      <c r="T2306" s="9">
        <f t="shared" ref="T2306:T2369" si="221">(((I2306/60)/60)/24)+DATE(1970,1,1)</f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>
        <f t="shared" si="217"/>
        <v>109.10778443113773</v>
      </c>
      <c r="Q2307" t="str">
        <f t="shared" si="218"/>
        <v>music</v>
      </c>
      <c r="R2307" t="str">
        <f t="shared" si="219"/>
        <v>indie rock</v>
      </c>
      <c r="S2307" s="9">
        <f t="shared" si="220"/>
        <v>41834.695277777777</v>
      </c>
      <c r="T2307" s="9">
        <f t="shared" si="221"/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>
        <f t="shared" si="217"/>
        <v>0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>
        <f t="shared" si="217"/>
        <v>0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>
        <f t="shared" si="217"/>
        <v>0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>
        <f t="shared" si="217"/>
        <v>0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>
        <f t="shared" si="217"/>
        <v>0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>
        <f t="shared" si="217"/>
        <v>0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>
        <f t="shared" si="217"/>
        <v>0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>
        <f t="shared" si="217"/>
        <v>0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>
        <f t="shared" si="217"/>
        <v>0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>
        <f t="shared" si="217"/>
        <v>0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>
        <f t="shared" si="217"/>
        <v>0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>
        <f t="shared" si="217"/>
        <v>0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>
        <f t="shared" si="217"/>
        <v>0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>
        <f t="shared" si="217"/>
        <v>0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>
        <f t="shared" ref="P2370:P2433" si="223">IF(L2370=0, 0, E2370/L2370)</f>
        <v>50</v>
      </c>
      <c r="Q2370" t="str">
        <f t="shared" ref="Q2370:Q2433" si="224">LEFT(N2370, FIND("/", N2370)-1)</f>
        <v>technology</v>
      </c>
      <c r="R2370" t="str">
        <f t="shared" ref="R2370:R2433" si="225">RIGHT(N2370, LEN(N2370) - FIND("/", N2370))</f>
        <v>web</v>
      </c>
      <c r="S2370" s="9">
        <f t="shared" ref="S2370:S2433" si="226">(((J2370/60)/60)/24)+DATE(1970,1,1)</f>
        <v>42063.721817129626</v>
      </c>
      <c r="T2370" s="9">
        <f t="shared" ref="T2370:T2433" si="227">(((I2370/60)/60)/24)+DATE(1970,1,1)</f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>
        <f t="shared" si="223"/>
        <v>0</v>
      </c>
      <c r="Q2371" t="str">
        <f t="shared" si="224"/>
        <v>technology</v>
      </c>
      <c r="R2371" t="str">
        <f t="shared" si="225"/>
        <v>web</v>
      </c>
      <c r="S2371" s="9">
        <f t="shared" si="226"/>
        <v>42380.812627314815</v>
      </c>
      <c r="T2371" s="9">
        <f t="shared" si="227"/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>
        <f t="shared" si="223"/>
        <v>0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>
        <f t="shared" si="223"/>
        <v>0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>
        <f t="shared" si="223"/>
        <v>0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>
        <f t="shared" si="223"/>
        <v>0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>
        <f t="shared" si="223"/>
        <v>0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>
        <f t="shared" si="223"/>
        <v>0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>
        <f t="shared" si="223"/>
        <v>0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>
        <f t="shared" si="223"/>
        <v>0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>
        <f t="shared" si="223"/>
        <v>0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>
        <f t="shared" si="223"/>
        <v>0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>
        <f t="shared" si="223"/>
        <v>0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>
        <f t="shared" si="223"/>
        <v>0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>
        <f t="shared" si="223"/>
        <v>0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>
        <f t="shared" si="223"/>
        <v>0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>
        <f t="shared" si="223"/>
        <v>0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>
        <f t="shared" si="223"/>
        <v>0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>
        <f t="shared" si="223"/>
        <v>0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>
        <f t="shared" si="223"/>
        <v>0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>
        <f t="shared" si="223"/>
        <v>0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>
        <f t="shared" ref="P2434:P2497" si="229">IF(L2434=0, 0, E2434/L2434)</f>
        <v>1</v>
      </c>
      <c r="Q2434" t="str">
        <f t="shared" ref="Q2434:Q2497" si="230">LEFT(N2434, FIND("/", N2434)-1)</f>
        <v>food</v>
      </c>
      <c r="R2434" t="str">
        <f t="shared" ref="R2434:R2497" si="231">RIGHT(N2434, LEN(N2434) - FIND("/", N2434))</f>
        <v>food trucks</v>
      </c>
      <c r="S2434" s="9">
        <f t="shared" ref="S2434:S2497" si="232">(((J2434/60)/60)/24)+DATE(1970,1,1)</f>
        <v>42041.218715277777</v>
      </c>
      <c r="T2434" s="9">
        <f t="shared" ref="T2434:T2497" si="233">(((I2434/60)/60)/24)+DATE(1970,1,1)</f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>
        <f t="shared" si="229"/>
        <v>0</v>
      </c>
      <c r="Q2435" t="str">
        <f t="shared" si="230"/>
        <v>food</v>
      </c>
      <c r="R2435" t="str">
        <f t="shared" si="231"/>
        <v>food trucks</v>
      </c>
      <c r="S2435" s="9">
        <f t="shared" si="232"/>
        <v>42397.89980324074</v>
      </c>
      <c r="T2435" s="9">
        <f t="shared" si="233"/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>
        <f t="shared" si="229"/>
        <v>0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>
        <f t="shared" si="229"/>
        <v>0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>
        <f t="shared" ref="P2498:P2561" si="235">IF(L2498=0, 0, E2498/L2498)</f>
        <v>600</v>
      </c>
      <c r="Q2498" t="str">
        <f t="shared" ref="Q2498:Q2561" si="236">LEFT(N2498, FIND("/", N2498)-1)</f>
        <v>music</v>
      </c>
      <c r="R2498" t="str">
        <f t="shared" ref="R2498:R2561" si="237">RIGHT(N2498, LEN(N2498) - FIND("/", N2498))</f>
        <v>indie rock</v>
      </c>
      <c r="S2498" s="9">
        <f t="shared" ref="S2498:S2561" si="238">(((J2498/60)/60)/24)+DATE(1970,1,1)</f>
        <v>41327.996435185189</v>
      </c>
      <c r="T2498" s="9">
        <f t="shared" ref="T2498:T2561" si="239">(((I2498/60)/60)/24)+DATE(1970,1,1)</f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>
        <f t="shared" si="235"/>
        <v>80.551071428571419</v>
      </c>
      <c r="Q2499" t="str">
        <f t="shared" si="236"/>
        <v>music</v>
      </c>
      <c r="R2499" t="str">
        <f t="shared" si="237"/>
        <v>indie rock</v>
      </c>
      <c r="S2499" s="9">
        <f t="shared" si="238"/>
        <v>40730.878912037035</v>
      </c>
      <c r="T2499" s="9">
        <f t="shared" si="239"/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>
        <f t="shared" si="235"/>
        <v>0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>
        <f t="shared" si="235"/>
        <v>0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>
        <f t="shared" si="235"/>
        <v>0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>
        <f t="shared" si="235"/>
        <v>0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>
        <f t="shared" si="235"/>
        <v>0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>
        <f t="shared" si="235"/>
        <v>0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>
        <f t="shared" si="235"/>
        <v>0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>
        <f t="shared" si="235"/>
        <v>0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>
        <f t="shared" si="235"/>
        <v>0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>
        <f t="shared" si="235"/>
        <v>0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>
        <f t="shared" si="235"/>
        <v>0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>
        <f t="shared" ref="P2562:P2625" si="241">IF(L2562=0, 0, E2562/L2562)</f>
        <v>143</v>
      </c>
      <c r="Q2562" t="str">
        <f t="shared" ref="Q2562:Q2625" si="242">LEFT(N2562, FIND("/", N2562)-1)</f>
        <v>music</v>
      </c>
      <c r="R2562" t="str">
        <f t="shared" ref="R2562:R2625" si="243">RIGHT(N2562, LEN(N2562) - FIND("/", N2562))</f>
        <v>classical music</v>
      </c>
      <c r="S2562" s="9">
        <f t="shared" ref="S2562:S2625" si="244">(((J2562/60)/60)/24)+DATE(1970,1,1)</f>
        <v>42039.951087962967</v>
      </c>
      <c r="T2562" s="9">
        <f t="shared" ref="T2562:T2625" si="245">(((I2562/60)/60)/24)+DATE(1970,1,1)</f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>
        <f t="shared" si="241"/>
        <v>0</v>
      </c>
      <c r="Q2563" t="str">
        <f t="shared" si="242"/>
        <v>food</v>
      </c>
      <c r="R2563" t="str">
        <f t="shared" si="243"/>
        <v>food trucks</v>
      </c>
      <c r="S2563" s="9">
        <f t="shared" si="244"/>
        <v>42260.528807870374</v>
      </c>
      <c r="T2563" s="9">
        <f t="shared" si="245"/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>
        <f t="shared" si="241"/>
        <v>0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>
        <f t="shared" si="241"/>
        <v>0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>
        <f t="shared" si="241"/>
        <v>0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>
        <f t="shared" si="241"/>
        <v>0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>
        <f t="shared" si="241"/>
        <v>0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>
        <f t="shared" si="241"/>
        <v>0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>
        <f t="shared" si="241"/>
        <v>0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>
        <f t="shared" si="241"/>
        <v>0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>
        <f t="shared" si="241"/>
        <v>0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>
        <f t="shared" si="241"/>
        <v>0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>
        <f t="shared" si="241"/>
        <v>0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>
        <f t="shared" si="241"/>
        <v>0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>
        <f t="shared" si="241"/>
        <v>0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>
        <f t="shared" ref="P2626:P2689" si="247">IF(L2626=0, 0, E2626/L2626)</f>
        <v>31.820544982698959</v>
      </c>
      <c r="Q2626" t="str">
        <f t="shared" ref="Q2626:Q2689" si="248">LEFT(N2626, FIND("/", N2626)-1)</f>
        <v>technology</v>
      </c>
      <c r="R2626" t="str">
        <f t="shared" ref="R2626:R2689" si="249">RIGHT(N2626, LEN(N2626) - FIND("/", N2626))</f>
        <v>space exploration</v>
      </c>
      <c r="S2626" s="9">
        <f t="shared" ref="S2626:S2689" si="250">(((J2626/60)/60)/24)+DATE(1970,1,1)</f>
        <v>41144.42155092593</v>
      </c>
      <c r="T2626" s="9">
        <f t="shared" ref="T2626:T2689" si="251">(((I2626/60)/60)/24)+DATE(1970,1,1)</f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>
        <f t="shared" si="247"/>
        <v>27.576923076923077</v>
      </c>
      <c r="Q2627" t="str">
        <f t="shared" si="248"/>
        <v>technology</v>
      </c>
      <c r="R2627" t="str">
        <f t="shared" si="249"/>
        <v>space exploration</v>
      </c>
      <c r="S2627" s="9">
        <f t="shared" si="250"/>
        <v>42658.810277777782</v>
      </c>
      <c r="T2627" s="9">
        <f t="shared" si="251"/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>
        <f t="shared" si="247"/>
        <v>0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>
        <f t="shared" si="247"/>
        <v>0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>
        <f t="shared" si="247"/>
        <v>0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>
        <f t="shared" ref="P2690:P2753" si="253">IF(L2690=0, 0, E2690/L2690)</f>
        <v>5.2857142857142856</v>
      </c>
      <c r="Q2690" t="str">
        <f t="shared" ref="Q2690:Q2753" si="254">LEFT(N2690, FIND("/", N2690)-1)</f>
        <v>food</v>
      </c>
      <c r="R2690" t="str">
        <f t="shared" ref="R2690:R2753" si="255">RIGHT(N2690, LEN(N2690) - FIND("/", N2690))</f>
        <v>food trucks</v>
      </c>
      <c r="S2690" s="9">
        <f t="shared" ref="S2690:S2753" si="256">(((J2690/60)/60)/24)+DATE(1970,1,1)</f>
        <v>42028.118865740747</v>
      </c>
      <c r="T2690" s="9">
        <f t="shared" ref="T2690:T2753" si="257">(((I2690/60)/60)/24)+DATE(1970,1,1)</f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>
        <f t="shared" si="253"/>
        <v>1</v>
      </c>
      <c r="Q2691" t="str">
        <f t="shared" si="254"/>
        <v>food</v>
      </c>
      <c r="R2691" t="str">
        <f t="shared" si="255"/>
        <v>food trucks</v>
      </c>
      <c r="S2691" s="9">
        <f t="shared" si="256"/>
        <v>42551.961689814809</v>
      </c>
      <c r="T2691" s="9">
        <f t="shared" si="257"/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>
        <f t="shared" si="253"/>
        <v>0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>
        <f t="shared" si="253"/>
        <v>0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>
        <f t="shared" si="253"/>
        <v>0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>
        <f t="shared" si="253"/>
        <v>0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>
        <f t="shared" ref="P2754:P2817" si="259">IF(L2754=0, 0, E2754/L2754)</f>
        <v>39.285714285714285</v>
      </c>
      <c r="Q2754" t="str">
        <f t="shared" ref="Q2754:Q2817" si="260">LEFT(N2754, FIND("/", N2754)-1)</f>
        <v>publishing</v>
      </c>
      <c r="R2754" t="str">
        <f t="shared" ref="R2754:R2817" si="261">RIGHT(N2754, LEN(N2754) - FIND("/", N2754))</f>
        <v>children's books</v>
      </c>
      <c r="S2754" s="9">
        <f t="shared" ref="S2754:S2817" si="262">(((J2754/60)/60)/24)+DATE(1970,1,1)</f>
        <v>40855.765092592592</v>
      </c>
      <c r="T2754" s="9">
        <f t="shared" ref="T2754:T2817" si="263">(((I2754/60)/60)/24)+DATE(1970,1,1)</f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>
        <f t="shared" si="259"/>
        <v>47.5</v>
      </c>
      <c r="Q2755" t="str">
        <f t="shared" si="260"/>
        <v>publishing</v>
      </c>
      <c r="R2755" t="str">
        <f t="shared" si="261"/>
        <v>children's books</v>
      </c>
      <c r="S2755" s="9">
        <f t="shared" si="262"/>
        <v>41117.900729166664</v>
      </c>
      <c r="T2755" s="9">
        <f t="shared" si="263"/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>
        <f t="shared" si="259"/>
        <v>0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>
        <f t="shared" si="259"/>
        <v>0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>
        <f t="shared" si="259"/>
        <v>0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>
        <f t="shared" si="259"/>
        <v>0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>
        <f t="shared" si="259"/>
        <v>0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>
        <f t="shared" si="259"/>
        <v>0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>
        <f t="shared" ref="P2818:P2881" si="265">IF(L2818=0, 0, E2818/L2818)</f>
        <v>25.130177514792898</v>
      </c>
      <c r="Q2818" t="str">
        <f t="shared" ref="Q2818:Q2881" si="266">LEFT(N2818, FIND("/", N2818)-1)</f>
        <v>theater</v>
      </c>
      <c r="R2818" t="str">
        <f t="shared" ref="R2818:R2881" si="267">RIGHT(N2818, LEN(N2818) - FIND("/", N2818))</f>
        <v>plays</v>
      </c>
      <c r="S2818" s="9">
        <f t="shared" ref="S2818:S2881" si="268">(((J2818/60)/60)/24)+DATE(1970,1,1)</f>
        <v>42188.467499999999</v>
      </c>
      <c r="T2818" s="9">
        <f t="shared" ref="T2818:T2881" si="269">(((I2818/60)/60)/24)+DATE(1970,1,1)</f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>
        <f t="shared" si="265"/>
        <v>23.636363636363637</v>
      </c>
      <c r="Q2819" t="str">
        <f t="shared" si="266"/>
        <v>theater</v>
      </c>
      <c r="R2819" t="str">
        <f t="shared" si="267"/>
        <v>plays</v>
      </c>
      <c r="S2819" s="9">
        <f t="shared" si="268"/>
        <v>42023.634976851856</v>
      </c>
      <c r="T2819" s="9">
        <f t="shared" si="269"/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>
        <f t="shared" si="265"/>
        <v>0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>
        <f t="shared" si="265"/>
        <v>0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>
        <f t="shared" si="265"/>
        <v>0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>
        <f t="shared" si="265"/>
        <v>0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>
        <f t="shared" si="265"/>
        <v>0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>
        <f t="shared" si="265"/>
        <v>0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>
        <f t="shared" si="265"/>
        <v>0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>
        <f t="shared" si="265"/>
        <v>0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>
        <f t="shared" si="265"/>
        <v>0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>
        <f t="shared" si="265"/>
        <v>0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>
        <f t="shared" ref="P2882:P2945" si="271">IF(L2882=0, 0, E2882/L2882)</f>
        <v>96.551724137931032</v>
      </c>
      <c r="Q2882" t="str">
        <f t="shared" ref="Q2882:Q2945" si="272">LEFT(N2882, FIND("/", N2882)-1)</f>
        <v>theater</v>
      </c>
      <c r="R2882" t="str">
        <f t="shared" ref="R2882:R2945" si="273">RIGHT(N2882, LEN(N2882) - FIND("/", N2882))</f>
        <v>plays</v>
      </c>
      <c r="S2882" s="9">
        <f t="shared" ref="S2882:S2945" si="274">(((J2882/60)/60)/24)+DATE(1970,1,1)</f>
        <v>42192.905694444446</v>
      </c>
      <c r="T2882" s="9">
        <f t="shared" ref="T2882:T2945" si="275">(((I2882/60)/60)/24)+DATE(1970,1,1)</f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>
        <f t="shared" si="271"/>
        <v>0</v>
      </c>
      <c r="Q2883" t="str">
        <f t="shared" si="272"/>
        <v>theater</v>
      </c>
      <c r="R2883" t="str">
        <f t="shared" si="273"/>
        <v>plays</v>
      </c>
      <c r="S2883" s="9">
        <f t="shared" si="274"/>
        <v>41916.597638888888</v>
      </c>
      <c r="T2883" s="9">
        <f t="shared" si="275"/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>
        <f t="shared" si="271"/>
        <v>0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>
        <f t="shared" si="271"/>
        <v>0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>
        <f t="shared" si="271"/>
        <v>0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>
        <f t="shared" si="271"/>
        <v>0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>
        <f t="shared" ref="P2946:P3009" si="277">IF(L2946=0, 0, E2946/L2946)</f>
        <v>100</v>
      </c>
      <c r="Q2946" t="str">
        <f t="shared" ref="Q2946:Q3009" si="278">LEFT(N2946, FIND("/", N2946)-1)</f>
        <v>theater</v>
      </c>
      <c r="R2946" t="str">
        <f t="shared" ref="R2946:R3009" si="279">RIGHT(N2946, LEN(N2946) - FIND("/", N2946))</f>
        <v>spaces</v>
      </c>
      <c r="S2946" s="9">
        <f t="shared" ref="S2946:S3009" si="280">(((J2946/60)/60)/24)+DATE(1970,1,1)</f>
        <v>42132.9143287037</v>
      </c>
      <c r="T2946" s="9">
        <f t="shared" ref="T2946:T3009" si="281">(((I2946/60)/60)/24)+DATE(1970,1,1)</f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>
        <f t="shared" si="277"/>
        <v>0</v>
      </c>
      <c r="Q2947" t="str">
        <f t="shared" si="278"/>
        <v>theater</v>
      </c>
      <c r="R2947" t="str">
        <f t="shared" si="279"/>
        <v>spaces</v>
      </c>
      <c r="S2947" s="9">
        <f t="shared" si="280"/>
        <v>42118.139583333337</v>
      </c>
      <c r="T2947" s="9">
        <f t="shared" si="281"/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>
        <f t="shared" si="277"/>
        <v>0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>
        <f t="shared" si="277"/>
        <v>0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>
        <f t="shared" si="277"/>
        <v>0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>
        <f t="shared" si="277"/>
        <v>0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>
        <f t="shared" si="277"/>
        <v>0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>
        <f t="shared" ref="P3010:P3073" si="283">IF(L3010=0, 0, E3010/L3010)</f>
        <v>116.73076923076923</v>
      </c>
      <c r="Q3010" t="str">
        <f t="shared" ref="Q3010:Q3073" si="284">LEFT(N3010, FIND("/", N3010)-1)</f>
        <v>theater</v>
      </c>
      <c r="R3010" t="str">
        <f t="shared" ref="R3010:R3073" si="285">RIGHT(N3010, LEN(N3010) - FIND("/", N3010))</f>
        <v>spaces</v>
      </c>
      <c r="S3010" s="9">
        <f t="shared" ref="S3010:S3073" si="286">(((J3010/60)/60)/24)+DATE(1970,1,1)</f>
        <v>42360.212025462963</v>
      </c>
      <c r="T3010" s="9">
        <f t="shared" ref="T3010:T3073" si="287">(((I3010/60)/60)/24)+DATE(1970,1,1)</f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>
        <f t="shared" si="283"/>
        <v>233.8984375</v>
      </c>
      <c r="Q3011" t="str">
        <f t="shared" si="284"/>
        <v>theater</v>
      </c>
      <c r="R3011" t="str">
        <f t="shared" si="285"/>
        <v>spaces</v>
      </c>
      <c r="S3011" s="9">
        <f t="shared" si="286"/>
        <v>41939.569907407407</v>
      </c>
      <c r="T3011" s="9">
        <f t="shared" si="287"/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>
        <f t="shared" si="283"/>
        <v>0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>
        <f t="shared" si="283"/>
        <v>0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>
        <f t="shared" si="283"/>
        <v>0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>
        <f t="shared" si="283"/>
        <v>0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>
        <f t="shared" ref="P3074:P3137" si="289">IF(L3074=0, 0, E3074/L3074)</f>
        <v>1</v>
      </c>
      <c r="Q3074" t="str">
        <f t="shared" ref="Q3074:Q3137" si="290">LEFT(N3074, FIND("/", N3074)-1)</f>
        <v>theater</v>
      </c>
      <c r="R3074" t="str">
        <f t="shared" ref="R3074:R3137" si="291">RIGHT(N3074, LEN(N3074) - FIND("/", N3074))</f>
        <v>spaces</v>
      </c>
      <c r="S3074" s="9">
        <f t="shared" ref="S3074:S3137" si="292">(((J3074/60)/60)/24)+DATE(1970,1,1)</f>
        <v>42658.690532407403</v>
      </c>
      <c r="T3074" s="9">
        <f t="shared" ref="T3074:T3137" si="293">(((I3074/60)/60)/24)+DATE(1970,1,1)</f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>
        <f t="shared" si="289"/>
        <v>92.142857142857139</v>
      </c>
      <c r="Q3075" t="str">
        <f t="shared" si="290"/>
        <v>theater</v>
      </c>
      <c r="R3075" t="str">
        <f t="shared" si="291"/>
        <v>spaces</v>
      </c>
      <c r="S3075" s="9">
        <f t="shared" si="292"/>
        <v>42111.684027777781</v>
      </c>
      <c r="T3075" s="9">
        <f t="shared" si="293"/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>
        <f t="shared" si="289"/>
        <v>0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>
        <f t="shared" si="289"/>
        <v>0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>
        <f t="shared" si="289"/>
        <v>0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>
        <f t="shared" si="289"/>
        <v>0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>
        <f t="shared" ref="P3138:P3201" si="295">IF(L3138=0, 0, E3138/L3138)</f>
        <v>29.045454545454547</v>
      </c>
      <c r="Q3138" t="str">
        <f t="shared" ref="Q3138:Q3201" si="296">LEFT(N3138, FIND("/", N3138)-1)</f>
        <v>theater</v>
      </c>
      <c r="R3138" t="str">
        <f t="shared" ref="R3138:R3201" si="297">RIGHT(N3138, LEN(N3138) - FIND("/", N3138))</f>
        <v>plays</v>
      </c>
      <c r="S3138" s="9">
        <f t="shared" ref="S3138:S3201" si="298">(((J3138/60)/60)/24)+DATE(1970,1,1)</f>
        <v>42789.462430555555</v>
      </c>
      <c r="T3138" s="9">
        <f t="shared" ref="T3138:T3201" si="299">(((I3138/60)/60)/24)+DATE(1970,1,1)</f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>
        <f t="shared" si="295"/>
        <v>50</v>
      </c>
      <c r="Q3139" t="str">
        <f t="shared" si="296"/>
        <v>theater</v>
      </c>
      <c r="R3139" t="str">
        <f t="shared" si="297"/>
        <v>plays</v>
      </c>
      <c r="S3139" s="9">
        <f t="shared" si="298"/>
        <v>42807.885057870371</v>
      </c>
      <c r="T3139" s="9">
        <f t="shared" si="299"/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>
        <f t="shared" si="295"/>
        <v>0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>
        <f t="shared" si="295"/>
        <v>0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>
        <f t="shared" si="295"/>
        <v>0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>
        <f t="shared" si="295"/>
        <v>0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>
        <f t="shared" si="295"/>
        <v>0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>
        <f t="shared" ref="P3202:P3265" si="301">IF(L3202=0, 0, E3202/L3202)</f>
        <v>1</v>
      </c>
      <c r="Q3202" t="str">
        <f t="shared" ref="Q3202:Q3265" si="302">LEFT(N3202, FIND("/", N3202)-1)</f>
        <v>theater</v>
      </c>
      <c r="R3202" t="str">
        <f t="shared" ref="R3202:R3265" si="303">RIGHT(N3202, LEN(N3202) - FIND("/", N3202))</f>
        <v>musical</v>
      </c>
      <c r="S3202" s="9">
        <f t="shared" ref="S3202:S3265" si="304">(((J3202/60)/60)/24)+DATE(1970,1,1)</f>
        <v>42460.320613425924</v>
      </c>
      <c r="T3202" s="9">
        <f t="shared" ref="T3202:T3265" si="305">(((I3202/60)/60)/24)+DATE(1970,1,1)</f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>
        <f t="shared" si="301"/>
        <v>12.5</v>
      </c>
      <c r="Q3203" t="str">
        <f t="shared" si="302"/>
        <v>theater</v>
      </c>
      <c r="R3203" t="str">
        <f t="shared" si="303"/>
        <v>musical</v>
      </c>
      <c r="S3203" s="9">
        <f t="shared" si="304"/>
        <v>41861.767094907409</v>
      </c>
      <c r="T3203" s="9">
        <f t="shared" si="305"/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>
        <f t="shared" si="301"/>
        <v>0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>
        <f t="shared" si="301"/>
        <v>0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>
        <f t="shared" ref="P3266:P3329" si="307">IF(L3266=0, 0, E3266/L3266)</f>
        <v>52.551020408163268</v>
      </c>
      <c r="Q3266" t="str">
        <f t="shared" ref="Q3266:Q3329" si="308">LEFT(N3266, FIND("/", N3266)-1)</f>
        <v>theater</v>
      </c>
      <c r="R3266" t="str">
        <f t="shared" ref="R3266:R3329" si="309">RIGHT(N3266, LEN(N3266) - FIND("/", N3266))</f>
        <v>plays</v>
      </c>
      <c r="S3266" s="9">
        <f t="shared" ref="S3266:S3329" si="310">(((J3266/60)/60)/24)+DATE(1970,1,1)</f>
        <v>42016.800208333334</v>
      </c>
      <c r="T3266" s="9">
        <f t="shared" ref="T3266:T3329" si="311">(((I3266/60)/60)/24)+DATE(1970,1,1)</f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>
        <f t="shared" si="307"/>
        <v>70.285714285714292</v>
      </c>
      <c r="Q3267" t="str">
        <f t="shared" si="308"/>
        <v>theater</v>
      </c>
      <c r="R3267" t="str">
        <f t="shared" si="309"/>
        <v>plays</v>
      </c>
      <c r="S3267" s="9">
        <f t="shared" si="310"/>
        <v>42311.711979166663</v>
      </c>
      <c r="T3267" s="9">
        <f t="shared" si="311"/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>
        <f t="shared" ref="P3330:P3393" si="313">IF(L3330=0, 0, E3330/L3330)</f>
        <v>292.77777777777777</v>
      </c>
      <c r="Q3330" t="str">
        <f t="shared" ref="Q3330:Q3393" si="314">LEFT(N3330, FIND("/", N3330)-1)</f>
        <v>theater</v>
      </c>
      <c r="R3330" t="str">
        <f t="shared" ref="R3330:R3393" si="315">RIGHT(N3330, LEN(N3330) - FIND("/", N3330))</f>
        <v>plays</v>
      </c>
      <c r="S3330" s="9">
        <f t="shared" ref="S3330:S3393" si="316">(((J3330/60)/60)/24)+DATE(1970,1,1)</f>
        <v>41822.57503472222</v>
      </c>
      <c r="T3330" s="9">
        <f t="shared" ref="T3330:T3393" si="317">(((I3330/60)/60)/24)+DATE(1970,1,1)</f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>
        <f t="shared" si="313"/>
        <v>44.92307692307692</v>
      </c>
      <c r="Q3331" t="str">
        <f t="shared" si="314"/>
        <v>theater</v>
      </c>
      <c r="R3331" t="str">
        <f t="shared" si="315"/>
        <v>plays</v>
      </c>
      <c r="S3331" s="9">
        <f t="shared" si="316"/>
        <v>41837.323009259257</v>
      </c>
      <c r="T3331" s="9">
        <f t="shared" si="317"/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>
        <f t="shared" ref="P3394:P3457" si="319">IF(L3394=0, 0, E3394/L3394)</f>
        <v>41.666666666666664</v>
      </c>
      <c r="Q3394" t="str">
        <f t="shared" ref="Q3394:Q3457" si="320">LEFT(N3394, FIND("/", N3394)-1)</f>
        <v>theater</v>
      </c>
      <c r="R3394" t="str">
        <f t="shared" ref="R3394:R3457" si="321">RIGHT(N3394, LEN(N3394) - FIND("/", N3394))</f>
        <v>plays</v>
      </c>
      <c r="S3394" s="9">
        <f t="shared" ref="S3394:S3457" si="322">(((J3394/60)/60)/24)+DATE(1970,1,1)</f>
        <v>42446.845543981486</v>
      </c>
      <c r="T3394" s="9">
        <f t="shared" ref="T3394:T3457" si="323">(((I3394/60)/60)/24)+DATE(1970,1,1)</f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>
        <f t="shared" si="319"/>
        <v>36.06818181818182</v>
      </c>
      <c r="Q3395" t="str">
        <f t="shared" si="320"/>
        <v>theater</v>
      </c>
      <c r="R3395" t="str">
        <f t="shared" si="321"/>
        <v>plays</v>
      </c>
      <c r="S3395" s="9">
        <f t="shared" si="322"/>
        <v>41923.921643518523</v>
      </c>
      <c r="T3395" s="9">
        <f t="shared" si="323"/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>
        <f t="shared" ref="P3458:P3521" si="325">IF(L3458=0, 0, E3458/L3458)</f>
        <v>358.6875</v>
      </c>
      <c r="Q3458" t="str">
        <f t="shared" ref="Q3458:Q3521" si="326">LEFT(N3458, FIND("/", N3458)-1)</f>
        <v>theater</v>
      </c>
      <c r="R3458" t="str">
        <f t="shared" ref="R3458:R3521" si="327">RIGHT(N3458, LEN(N3458) - FIND("/", N3458))</f>
        <v>plays</v>
      </c>
      <c r="S3458" s="9">
        <f t="shared" ref="S3458:S3521" si="328">(((J3458/60)/60)/24)+DATE(1970,1,1)</f>
        <v>41821.205636574072</v>
      </c>
      <c r="T3458" s="9">
        <f t="shared" ref="T3458:T3521" si="329">(((I3458/60)/60)/24)+DATE(1970,1,1)</f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>
        <f t="shared" si="325"/>
        <v>50.981818181818184</v>
      </c>
      <c r="Q3459" t="str">
        <f t="shared" si="326"/>
        <v>theater</v>
      </c>
      <c r="R3459" t="str">
        <f t="shared" si="327"/>
        <v>plays</v>
      </c>
      <c r="S3459" s="9">
        <f t="shared" si="328"/>
        <v>42016.706678240742</v>
      </c>
      <c r="T3459" s="9">
        <f t="shared" si="329"/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>
        <f t="shared" ref="P3522:P3585" si="331">IF(L3522=0, 0, E3522/L3522)</f>
        <v>95.952380952380949</v>
      </c>
      <c r="Q3522" t="str">
        <f t="shared" ref="Q3522:Q3585" si="332">LEFT(N3522, FIND("/", N3522)-1)</f>
        <v>theater</v>
      </c>
      <c r="R3522" t="str">
        <f t="shared" ref="R3522:R3585" si="333">RIGHT(N3522, LEN(N3522) - FIND("/", N3522))</f>
        <v>plays</v>
      </c>
      <c r="S3522" s="9">
        <f t="shared" ref="S3522:S3585" si="334">(((J3522/60)/60)/24)+DATE(1970,1,1)</f>
        <v>42227.824212962965</v>
      </c>
      <c r="T3522" s="9">
        <f t="shared" ref="T3522:T3585" si="335">(((I3522/60)/60)/24)+DATE(1970,1,1)</f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>
        <f t="shared" si="331"/>
        <v>45.615384615384613</v>
      </c>
      <c r="Q3523" t="str">
        <f t="shared" si="332"/>
        <v>theater</v>
      </c>
      <c r="R3523" t="str">
        <f t="shared" si="333"/>
        <v>plays</v>
      </c>
      <c r="S3523" s="9">
        <f t="shared" si="334"/>
        <v>41881.361342592594</v>
      </c>
      <c r="T3523" s="9">
        <f t="shared" si="335"/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>
        <f t="shared" ref="P3586:P3649" si="337">IF(L3586=0, 0, E3586/L3586)</f>
        <v>30.9375</v>
      </c>
      <c r="Q3586" t="str">
        <f t="shared" ref="Q3586:Q3649" si="338">LEFT(N3586, FIND("/", N3586)-1)</f>
        <v>theater</v>
      </c>
      <c r="R3586" t="str">
        <f t="shared" ref="R3586:R3649" si="339">RIGHT(N3586, LEN(N3586) - FIND("/", N3586))</f>
        <v>plays</v>
      </c>
      <c r="S3586" s="9">
        <f t="shared" ref="S3586:S3649" si="340">(((J3586/60)/60)/24)+DATE(1970,1,1)</f>
        <v>42168.316481481481</v>
      </c>
      <c r="T3586" s="9">
        <f t="shared" ref="T3586:T3649" si="341">(((I3586/60)/60)/24)+DATE(1970,1,1)</f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>
        <f t="shared" si="337"/>
        <v>176.08695652173913</v>
      </c>
      <c r="Q3587" t="str">
        <f t="shared" si="338"/>
        <v>theater</v>
      </c>
      <c r="R3587" t="str">
        <f t="shared" si="339"/>
        <v>plays</v>
      </c>
      <c r="S3587" s="9">
        <f t="shared" si="340"/>
        <v>41964.716319444444</v>
      </c>
      <c r="T3587" s="9">
        <f t="shared" si="341"/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>
        <f t="shared" si="337"/>
        <v>0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>
        <f t="shared" si="337"/>
        <v>0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>
        <f t="shared" si="337"/>
        <v>0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>
        <f t="shared" si="337"/>
        <v>0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>
        <f t="shared" ref="P3650:P3713" si="343">IF(L3650=0, 0, E3650/L3650)</f>
        <v>550.04109589041093</v>
      </c>
      <c r="Q3650" t="str">
        <f t="shared" ref="Q3650:Q3713" si="344">LEFT(N3650, FIND("/", N3650)-1)</f>
        <v>theater</v>
      </c>
      <c r="R3650" t="str">
        <f t="shared" ref="R3650:R3713" si="345">RIGHT(N3650, LEN(N3650) - FIND("/", N3650))</f>
        <v>plays</v>
      </c>
      <c r="S3650" s="9">
        <f t="shared" ref="S3650:S3713" si="346">(((J3650/60)/60)/24)+DATE(1970,1,1)</f>
        <v>41887.292187500003</v>
      </c>
      <c r="T3650" s="9">
        <f t="shared" ref="T3650:T3713" si="347">(((I3650/60)/60)/24)+DATE(1970,1,1)</f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>
        <f t="shared" si="343"/>
        <v>97.5</v>
      </c>
      <c r="Q3651" t="str">
        <f t="shared" si="344"/>
        <v>theater</v>
      </c>
      <c r="R3651" t="str">
        <f t="shared" si="345"/>
        <v>plays</v>
      </c>
      <c r="S3651" s="9">
        <f t="shared" si="346"/>
        <v>41780.712893518517</v>
      </c>
      <c r="T3651" s="9">
        <f t="shared" si="347"/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>
        <f t="shared" ref="P3714:P3777" si="349">IF(L3714=0, 0, E3714/L3714)</f>
        <v>110.86538461538461</v>
      </c>
      <c r="Q3714" t="str">
        <f t="shared" ref="Q3714:Q3777" si="350">LEFT(N3714, FIND("/", N3714)-1)</f>
        <v>theater</v>
      </c>
      <c r="R3714" t="str">
        <f t="shared" ref="R3714:R3777" si="351">RIGHT(N3714, LEN(N3714) - FIND("/", N3714))</f>
        <v>plays</v>
      </c>
      <c r="S3714" s="9">
        <f t="shared" ref="S3714:S3777" si="352">(((J3714/60)/60)/24)+DATE(1970,1,1)</f>
        <v>42134.172071759262</v>
      </c>
      <c r="T3714" s="9">
        <f t="shared" ref="T3714:T3777" si="353">(((I3714/60)/60)/24)+DATE(1970,1,1)</f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>
        <f t="shared" si="349"/>
        <v>106.84210526315789</v>
      </c>
      <c r="Q3715" t="str">
        <f t="shared" si="350"/>
        <v>theater</v>
      </c>
      <c r="R3715" t="str">
        <f t="shared" si="351"/>
        <v>plays</v>
      </c>
      <c r="S3715" s="9">
        <f t="shared" si="352"/>
        <v>42505.738032407404</v>
      </c>
      <c r="T3715" s="9">
        <f t="shared" si="353"/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>
        <f t="shared" si="349"/>
        <v>0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>
        <f t="shared" si="349"/>
        <v>0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>
        <f t="shared" si="349"/>
        <v>0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>
        <f t="shared" si="349"/>
        <v>0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>
        <f t="shared" ref="P3778:P3841" si="355">IF(L3778=0, 0, E3778/L3778)</f>
        <v>90.819148936170208</v>
      </c>
      <c r="Q3778" t="str">
        <f t="shared" ref="Q3778:Q3841" si="356">LEFT(N3778, FIND("/", N3778)-1)</f>
        <v>theater</v>
      </c>
      <c r="R3778" t="str">
        <f t="shared" ref="R3778:R3841" si="357">RIGHT(N3778, LEN(N3778) - FIND("/", N3778))</f>
        <v>musical</v>
      </c>
      <c r="S3778" s="9">
        <f t="shared" ref="S3778:S3841" si="358">(((J3778/60)/60)/24)+DATE(1970,1,1)</f>
        <v>41814.367800925924</v>
      </c>
      <c r="T3778" s="9">
        <f t="shared" ref="T3778:T3841" si="359">(((I3778/60)/60)/24)+DATE(1970,1,1)</f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>
        <f t="shared" si="355"/>
        <v>48.542372881355931</v>
      </c>
      <c r="Q3779" t="str">
        <f t="shared" si="356"/>
        <v>theater</v>
      </c>
      <c r="R3779" t="str">
        <f t="shared" si="357"/>
        <v>musical</v>
      </c>
      <c r="S3779" s="9">
        <f t="shared" si="358"/>
        <v>41887.111354166671</v>
      </c>
      <c r="T3779" s="9">
        <f t="shared" si="359"/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>
        <f t="shared" si="355"/>
        <v>0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>
        <f t="shared" si="355"/>
        <v>0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>
        <f t="shared" si="355"/>
        <v>0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>
        <f t="shared" si="355"/>
        <v>0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>
        <f t="shared" ref="P3842:P3905" si="361">IF(L3842=0, 0, E3842/L3842)</f>
        <v>21.666666666666668</v>
      </c>
      <c r="Q3842" t="str">
        <f t="shared" ref="Q3842:Q3905" si="362">LEFT(N3842, FIND("/", N3842)-1)</f>
        <v>theater</v>
      </c>
      <c r="R3842" t="str">
        <f t="shared" ref="R3842:R3905" si="363">RIGHT(N3842, LEN(N3842) - FIND("/", N3842))</f>
        <v>plays</v>
      </c>
      <c r="S3842" s="9">
        <f t="shared" ref="S3842:S3905" si="364">(((J3842/60)/60)/24)+DATE(1970,1,1)</f>
        <v>42432.701724537037</v>
      </c>
      <c r="T3842" s="9">
        <f t="shared" ref="T3842:T3905" si="365">(((I3842/60)/60)/24)+DATE(1970,1,1)</f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>
        <f t="shared" si="361"/>
        <v>25.647058823529413</v>
      </c>
      <c r="Q3843" t="str">
        <f t="shared" si="362"/>
        <v>theater</v>
      </c>
      <c r="R3843" t="str">
        <f t="shared" si="363"/>
        <v>plays</v>
      </c>
      <c r="S3843" s="9">
        <f t="shared" si="364"/>
        <v>41780.785729166666</v>
      </c>
      <c r="T3843" s="9">
        <f t="shared" si="365"/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>
        <f t="shared" si="361"/>
        <v>0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>
        <f t="shared" si="361"/>
        <v>0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>
        <f t="shared" si="361"/>
        <v>0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>
        <f t="shared" si="361"/>
        <v>0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>
        <f t="shared" si="361"/>
        <v>0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>
        <f t="shared" si="361"/>
        <v>0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>
        <f t="shared" si="361"/>
        <v>0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>
        <f t="shared" si="361"/>
        <v>0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>
        <f t="shared" si="361"/>
        <v>0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>
        <f t="shared" si="361"/>
        <v>0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>
        <f t="shared" si="361"/>
        <v>0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>
        <f t="shared" si="361"/>
        <v>0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>
        <f t="shared" si="361"/>
        <v>0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>
        <f t="shared" ref="P3906:P3969" si="367">IF(L3906=0, 0, E3906/L3906)</f>
        <v>1.5</v>
      </c>
      <c r="Q3906" t="str">
        <f t="shared" ref="Q3906:Q3969" si="368">LEFT(N3906, FIND("/", N3906)-1)</f>
        <v>theater</v>
      </c>
      <c r="R3906" t="str">
        <f t="shared" ref="R3906:R3969" si="369">RIGHT(N3906, LEN(N3906) - FIND("/", N3906))</f>
        <v>plays</v>
      </c>
      <c r="S3906" s="9">
        <f t="shared" ref="S3906:S3969" si="370">(((J3906/60)/60)/24)+DATE(1970,1,1)</f>
        <v>42095.229166666672</v>
      </c>
      <c r="T3906" s="9">
        <f t="shared" ref="T3906:T3969" si="371">(((I3906/60)/60)/24)+DATE(1970,1,1)</f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>
        <f t="shared" si="367"/>
        <v>24.714285714285715</v>
      </c>
      <c r="Q3907" t="str">
        <f t="shared" si="368"/>
        <v>theater</v>
      </c>
      <c r="R3907" t="str">
        <f t="shared" si="369"/>
        <v>plays</v>
      </c>
      <c r="S3907" s="9">
        <f t="shared" si="370"/>
        <v>42124.623877314814</v>
      </c>
      <c r="T3907" s="9">
        <f t="shared" si="371"/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>
        <f t="shared" si="367"/>
        <v>0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>
        <f t="shared" si="367"/>
        <v>0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>
        <f t="shared" si="367"/>
        <v>0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>
        <f t="shared" si="367"/>
        <v>0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>
        <f t="shared" si="367"/>
        <v>0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>
        <f t="shared" si="367"/>
        <v>0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>
        <f t="shared" si="367"/>
        <v>0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>
        <f t="shared" si="367"/>
        <v>0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>
        <f t="shared" si="367"/>
        <v>0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>
        <f t="shared" si="367"/>
        <v>0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>
        <f t="shared" si="367"/>
        <v>0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>
        <f t="shared" si="367"/>
        <v>0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>
        <f t="shared" ref="P3970:P4033" si="373">IF(L3970=0, 0, E3970/L3970)</f>
        <v>47.909090909090907</v>
      </c>
      <c r="Q3970" t="str">
        <f t="shared" ref="Q3970:Q4033" si="374">LEFT(N3970, FIND("/", N3970)-1)</f>
        <v>theater</v>
      </c>
      <c r="R3970" t="str">
        <f t="shared" ref="R3970:R4033" si="375">RIGHT(N3970, LEN(N3970) - FIND("/", N3970))</f>
        <v>plays</v>
      </c>
      <c r="S3970" s="9">
        <f t="shared" ref="S3970:S4033" si="376">(((J3970/60)/60)/24)+DATE(1970,1,1)</f>
        <v>42452.815659722226</v>
      </c>
      <c r="T3970" s="9">
        <f t="shared" ref="T3970:T4033" si="377">(((I3970/60)/60)/24)+DATE(1970,1,1)</f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>
        <f t="shared" si="373"/>
        <v>35.166666666666664</v>
      </c>
      <c r="Q3971" t="str">
        <f t="shared" si="374"/>
        <v>theater</v>
      </c>
      <c r="R3971" t="str">
        <f t="shared" si="375"/>
        <v>plays</v>
      </c>
      <c r="S3971" s="9">
        <f t="shared" si="376"/>
        <v>42601.854699074072</v>
      </c>
      <c r="T3971" s="9">
        <f t="shared" si="377"/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>
        <f t="shared" si="373"/>
        <v>0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>
        <f t="shared" si="373"/>
        <v>0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>
        <f t="shared" si="373"/>
        <v>0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>
        <f t="shared" si="373"/>
        <v>0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>
        <f t="shared" si="373"/>
        <v>0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>
        <f t="shared" si="373"/>
        <v>0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>
        <f t="shared" si="373"/>
        <v>0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>
        <f t="shared" si="373"/>
        <v>0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>
        <f t="shared" si="373"/>
        <v>0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>
        <f t="shared" ref="P4034:P4097" si="379">IF(L4034=0, 0, E4034/L4034)</f>
        <v>59</v>
      </c>
      <c r="Q4034" t="str">
        <f t="shared" ref="Q4034:Q4097" si="380">LEFT(N4034, FIND("/", N4034)-1)</f>
        <v>theater</v>
      </c>
      <c r="R4034" t="str">
        <f t="shared" ref="R4034:R4097" si="381">RIGHT(N4034, LEN(N4034) - FIND("/", N4034))</f>
        <v>plays</v>
      </c>
      <c r="S4034" s="9">
        <f t="shared" ref="S4034:S4097" si="382">(((J4034/60)/60)/24)+DATE(1970,1,1)</f>
        <v>42293.809212962966</v>
      </c>
      <c r="T4034" s="9">
        <f t="shared" ref="T4034:T4097" si="383">(((I4034/60)/60)/24)+DATE(1970,1,1)</f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>
        <f t="shared" si="379"/>
        <v>65.340319148936175</v>
      </c>
      <c r="Q4035" t="str">
        <f t="shared" si="380"/>
        <v>theater</v>
      </c>
      <c r="R4035" t="str">
        <f t="shared" si="381"/>
        <v>plays</v>
      </c>
      <c r="S4035" s="9">
        <f t="shared" si="382"/>
        <v>42614.268796296295</v>
      </c>
      <c r="T4035" s="9">
        <f t="shared" si="383"/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>
        <f t="shared" si="379"/>
        <v>0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>
        <f t="shared" si="379"/>
        <v>0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>
        <f t="shared" si="379"/>
        <v>0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>
        <f t="shared" si="379"/>
        <v>0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>
        <f t="shared" si="379"/>
        <v>0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>
        <f t="shared" si="379"/>
        <v>0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>
        <f t="shared" si="379"/>
        <v>0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>
        <f t="shared" si="379"/>
        <v>0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>
        <f t="shared" si="379"/>
        <v>0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>
        <f t="shared" ref="P4098:P4115" si="385">IF(L4098=0, 0, E4098/L4098)</f>
        <v>80</v>
      </c>
      <c r="Q4098" t="str">
        <f t="shared" ref="Q4098:Q4115" si="386">LEFT(N4098, FIND("/", N4098)-1)</f>
        <v>theater</v>
      </c>
      <c r="R4098" t="str">
        <f t="shared" ref="R4098:R4115" si="387">RIGHT(N4098, LEN(N4098) - FIND("/", N4098))</f>
        <v>plays</v>
      </c>
      <c r="S4098" s="9">
        <f t="shared" ref="S4098:S4115" si="388">(((J4098/60)/60)/24)+DATE(1970,1,1)</f>
        <v>42750.530312499999</v>
      </c>
      <c r="T4098" s="9">
        <f t="shared" ref="T4098:T4115" si="389">(((I4098/60)/60)/24)+DATE(1970,1,1)</f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>
        <f t="shared" si="385"/>
        <v>0</v>
      </c>
      <c r="Q4099" t="str">
        <f t="shared" si="386"/>
        <v>theater</v>
      </c>
      <c r="R4099" t="str">
        <f t="shared" si="387"/>
        <v>plays</v>
      </c>
      <c r="S4099" s="9">
        <f t="shared" si="388"/>
        <v>42344.824502314819</v>
      </c>
      <c r="T4099" s="9">
        <f t="shared" si="389"/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>
        <f t="shared" si="385"/>
        <v>0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>
        <f t="shared" si="385"/>
        <v>0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>
        <f t="shared" si="385"/>
        <v>0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>
        <f t="shared" si="385"/>
        <v>0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conditionalFormatting sqref="F1:F1048576">
    <cfRule type="cellIs" dxfId="14" priority="7" operator="equal">
      <formula>"canceled"</formula>
    </cfRule>
    <cfRule type="cellIs" dxfId="13" priority="8" operator="equal">
      <formula>"cancelled"</formula>
    </cfRule>
    <cfRule type="cellIs" dxfId="12" priority="9" operator="equal">
      <formula>"live"</formula>
    </cfRule>
    <cfRule type="cellIs" dxfId="11" priority="10" operator="equal">
      <formula>"cancelled"</formula>
    </cfRule>
    <cfRule type="cellIs" dxfId="10" priority="11" operator="equal">
      <formula>"failed"</formula>
    </cfRule>
    <cfRule type="cellIs" dxfId="9" priority="12" operator="equal">
      <formula>"successful"</formula>
    </cfRule>
    <cfRule type="cellIs" dxfId="8" priority="13" operator="equal">
      <formula>"successful"</formula>
    </cfRule>
  </conditionalFormatting>
  <conditionalFormatting sqref="O1:O1048576 P1">
    <cfRule type="colorScale" priority="1">
      <colorScale>
        <cfvo type="num" val="0"/>
        <cfvo type="num" val="0"/>
        <cfvo type="num" val="2"/>
        <color rgb="FFC00000"/>
        <color theme="9"/>
        <color theme="4"/>
      </colorScale>
    </cfRule>
    <cfRule type="colorScale" priority="5">
      <colorScale>
        <cfvo type="num" val="0"/>
        <cfvo type="num" val="1"/>
        <cfvo type="num" val="2"/>
        <color rgb="FFC00000"/>
        <color theme="9"/>
        <color theme="4"/>
      </colorScale>
    </cfRule>
    <cfRule type="colorScale" priority="6">
      <colorScale>
        <cfvo type="percent" val="0"/>
        <cfvo type="percentile" val="1"/>
        <cfvo type="percent" val="2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0" verticalDpi="0"/>
  <legacyDrawing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F833B-5045-E942-89F7-EC59470F54FB}">
  <dimension ref="A1:H13"/>
  <sheetViews>
    <sheetView topLeftCell="A16" workbookViewId="0">
      <selection activeCell="B6" sqref="B6"/>
    </sheetView>
  </sheetViews>
  <sheetFormatPr defaultColWidth="10.7109375" defaultRowHeight="15" x14ac:dyDescent="0.25"/>
  <cols>
    <col min="1" max="1" width="24.85546875" bestFit="1" customWidth="1"/>
    <col min="2" max="2" width="15.28515625" bestFit="1" customWidth="1"/>
    <col min="3" max="3" width="12.140625" bestFit="1" customWidth="1"/>
    <col min="4" max="4" width="15" bestFit="1" customWidth="1"/>
    <col min="5" max="5" width="11.42578125" bestFit="1" customWidth="1"/>
    <col min="6" max="6" width="16.85546875" style="12" bestFit="1" customWidth="1"/>
    <col min="7" max="7" width="14.28515625" style="12" bestFit="1" customWidth="1"/>
    <col min="8" max="8" width="17.28515625" style="12" bestFit="1" customWidth="1"/>
  </cols>
  <sheetData>
    <row r="1" spans="1:8" x14ac:dyDescent="0.25">
      <c r="A1" t="s">
        <v>8381</v>
      </c>
      <c r="B1" t="s">
        <v>8382</v>
      </c>
      <c r="C1" t="s">
        <v>8383</v>
      </c>
      <c r="D1" t="s">
        <v>8400</v>
      </c>
      <c r="E1" t="s">
        <v>8384</v>
      </c>
      <c r="F1" s="12" t="s">
        <v>8385</v>
      </c>
      <c r="G1" s="12" t="s">
        <v>8386</v>
      </c>
      <c r="H1" s="12" t="s">
        <v>8387</v>
      </c>
    </row>
    <row r="2" spans="1:8" x14ac:dyDescent="0.25">
      <c r="A2" t="s">
        <v>8388</v>
      </c>
      <c r="B2">
        <f>COUNTIFS( Data!$F$2:$F$5000, "=successful", Data!$D$2:$D$5000, "&lt;1000")</f>
        <v>322</v>
      </c>
      <c r="C2">
        <f>COUNTIFS( Data!$F$1:$F$5000, "=failed", Data!$D$1:$D$5000, "&lt;1000")</f>
        <v>113</v>
      </c>
      <c r="D2">
        <f>COUNTIFS( Data!$F$1:$F$5000, "=canceled", Data!$D$1:$D$5000, "&lt;1000")</f>
        <v>18</v>
      </c>
      <c r="E2">
        <f>SUM(B2:D2)</f>
        <v>453</v>
      </c>
      <c r="F2" s="12">
        <f>B2/E2</f>
        <v>0.71081677704194257</v>
      </c>
      <c r="G2" s="12">
        <f>C2/E2</f>
        <v>0.24944812362030905</v>
      </c>
      <c r="H2" s="12">
        <f>D2/E2</f>
        <v>3.9735099337748346E-2</v>
      </c>
    </row>
    <row r="3" spans="1:8" x14ac:dyDescent="0.25">
      <c r="A3" t="s">
        <v>8389</v>
      </c>
      <c r="B3">
        <f>COUNTIFS( Data!$F$2:$F$5001, "=successful", Data!$D$2:$D$5001, "&gt;=1000", Data!$D$2:$D$5001, "&lt;5000")</f>
        <v>932</v>
      </c>
      <c r="C3">
        <f>COUNTIFS( Data!$F$2:$F$5001, "=failed", Data!$D$2:$D$5001, "&gt;=1000", Data!$D$2:$D$5001, "&lt;5000")</f>
        <v>420</v>
      </c>
      <c r="D3">
        <f>COUNTIFS( Data!$F$2:$F$5001, "=canceled", Data!$D$2:$D$5001, "&gt;=1000", Data!$D$2:$D$5001, "&lt;5000")</f>
        <v>60</v>
      </c>
      <c r="E3">
        <f t="shared" ref="E3:E13" si="0">SUM(B3:D3)</f>
        <v>1412</v>
      </c>
      <c r="F3" s="12">
        <f t="shared" ref="F3:F13" si="1">B3/E3</f>
        <v>0.66005665722379603</v>
      </c>
      <c r="G3" s="12">
        <f t="shared" ref="G3:G13" si="2">C3/E3</f>
        <v>0.29745042492917845</v>
      </c>
      <c r="H3" s="12">
        <f t="shared" ref="H3:H13" si="3">D3/E3</f>
        <v>4.2492917847025496E-2</v>
      </c>
    </row>
    <row r="4" spans="1:8" x14ac:dyDescent="0.25">
      <c r="A4" t="s">
        <v>8390</v>
      </c>
      <c r="B4">
        <f>COUNTIFS( Data!$F$2:$F$5001, "=successful", Data!$D$2:$D$5001, "&gt;=5000", Data!$D$2:$D$5001, "&lt;10000")</f>
        <v>381</v>
      </c>
      <c r="C4">
        <f>COUNTIFS( Data!$F$2:$F$5001, "=failed", Data!$D$2:$D$5001, "&gt;=5000", Data!$D$2:$D$5001, "&lt;10000")</f>
        <v>283</v>
      </c>
      <c r="D4">
        <f>COUNTIFS( Data!$F$2:$F$5001, "=canceled", Data!$D$2:$D$5001, "&gt;=5000", Data!$D$2:$D$5001, "&lt;10000")</f>
        <v>52</v>
      </c>
      <c r="E4">
        <f t="shared" si="0"/>
        <v>716</v>
      </c>
      <c r="F4" s="12">
        <f t="shared" si="1"/>
        <v>0.53212290502793291</v>
      </c>
      <c r="G4" s="12">
        <f t="shared" si="2"/>
        <v>0.39525139664804471</v>
      </c>
      <c r="H4" s="12">
        <f t="shared" si="3"/>
        <v>7.2625698324022353E-2</v>
      </c>
    </row>
    <row r="5" spans="1:8" x14ac:dyDescent="0.25">
      <c r="A5" t="s">
        <v>8391</v>
      </c>
      <c r="B5">
        <f>COUNTIFS( Data!$F$2:$F$5001, "successful", Data!$D$2:$D$5001, "&gt;=10000", Data!$D$2:$D$5001, "&lt;15000")</f>
        <v>168</v>
      </c>
      <c r="C5">
        <f>COUNTIFS( Data!$F$2:$F$5001, "failed", Data!$D$2:$D$5001, "&gt;=10000", Data!$D$2:$D$5001, "&lt;15000")</f>
        <v>144</v>
      </c>
      <c r="D5">
        <f>COUNTIFS( Data!$F$2:$F$5001, "canceled", Data!$D$2:$D$5001, "&gt;=10000", Data!$D$2:$D$5001, "&lt;15000")</f>
        <v>40</v>
      </c>
      <c r="E5">
        <f t="shared" si="0"/>
        <v>352</v>
      </c>
      <c r="F5" s="12">
        <f t="shared" si="1"/>
        <v>0.47727272727272729</v>
      </c>
      <c r="G5" s="12">
        <f t="shared" si="2"/>
        <v>0.40909090909090912</v>
      </c>
      <c r="H5" s="12">
        <f t="shared" si="3"/>
        <v>0.11363636363636363</v>
      </c>
    </row>
    <row r="6" spans="1:8" x14ac:dyDescent="0.25">
      <c r="A6" t="s">
        <v>8392</v>
      </c>
      <c r="B6">
        <f>COUNTIFS( Data!$F$2:$F$4115, "=successful", Data!$D$2:$D$4115, "&gt;=15000", Data!$D$2:$D$4115, "&lt;20000")</f>
        <v>94</v>
      </c>
      <c r="C6">
        <f>COUNTIFS( Data!$F$2:$F$5001, "=failed", Data!$D$2:$D$5001, "&gt;=15000", Data!$D$2:$D$5001, "&lt;20000")</f>
        <v>90</v>
      </c>
      <c r="D6">
        <f>COUNTIFS( Data!$F$2:$F$5001, "=canceled", Data!$D$2:$D$5001, "&gt;=15000", Data!$D$2:$D$5001, "&lt;20000")</f>
        <v>17</v>
      </c>
      <c r="E6">
        <f t="shared" si="0"/>
        <v>201</v>
      </c>
      <c r="F6" s="12">
        <f t="shared" si="1"/>
        <v>0.46766169154228854</v>
      </c>
      <c r="G6" s="12">
        <f t="shared" si="2"/>
        <v>0.44776119402985076</v>
      </c>
      <c r="H6" s="12">
        <f t="shared" si="3"/>
        <v>8.45771144278607E-2</v>
      </c>
    </row>
    <row r="7" spans="1:8" x14ac:dyDescent="0.25">
      <c r="A7" t="s">
        <v>8393</v>
      </c>
      <c r="B7">
        <f>COUNTIFS( Data!$F$2:$F$5001, "=successful", Data!$D$2:$D$5001, "&gt;=20000", Data!$D$2:$D$5001, "&lt; 25000")</f>
        <v>62</v>
      </c>
      <c r="C7">
        <f>COUNTIFS( Data!$F$2:$F$5001, "=failed", Data!$D$2:$D$5001, "&gt;=20000", Data!$D$2:$D$5001, "&lt;25000")</f>
        <v>72</v>
      </c>
      <c r="D7">
        <f>COUNTIFS( Data!$F$2:$F$5001, "=canceled", Data!$D$2:$D$5001, "&gt;=20000", Data!$D$2:$D$5001, "&lt;25000")</f>
        <v>14</v>
      </c>
      <c r="E7">
        <f t="shared" si="0"/>
        <v>148</v>
      </c>
      <c r="F7" s="12">
        <f t="shared" si="1"/>
        <v>0.41891891891891891</v>
      </c>
      <c r="G7" s="12">
        <f t="shared" si="2"/>
        <v>0.48648648648648651</v>
      </c>
      <c r="H7" s="12">
        <f t="shared" si="3"/>
        <v>9.45945945945946E-2</v>
      </c>
    </row>
    <row r="8" spans="1:8" x14ac:dyDescent="0.25">
      <c r="A8" t="s">
        <v>8394</v>
      </c>
      <c r="B8">
        <f>COUNTIFS( Data!$F$2:$F$5001, "=successful", Data!$D$2:$D$5001, "&gt;=25000", Data!$D$2:$D$5001, "&lt;30000")</f>
        <v>55</v>
      </c>
      <c r="C8">
        <f>COUNTIFS( Data!$F$2:$F$5001, "=failed", Data!$D$2:$D$5001, "&gt;=25000", Data!$D$2:$D$5001, "&lt;30000")</f>
        <v>64</v>
      </c>
      <c r="D8">
        <f>COUNTIFS( Data!$F$2:$F$5001, "=canceled", Data!$D$2:$D$5001, "&gt;=25000", Data!$D$2:$D$5001, "&lt;30000")</f>
        <v>18</v>
      </c>
      <c r="E8">
        <f t="shared" si="0"/>
        <v>137</v>
      </c>
      <c r="F8" s="12">
        <f t="shared" si="1"/>
        <v>0.40145985401459855</v>
      </c>
      <c r="G8" s="12">
        <f t="shared" si="2"/>
        <v>0.46715328467153283</v>
      </c>
      <c r="H8" s="12">
        <f t="shared" si="3"/>
        <v>0.13138686131386862</v>
      </c>
    </row>
    <row r="9" spans="1:8" x14ac:dyDescent="0.25">
      <c r="A9" t="s">
        <v>8395</v>
      </c>
      <c r="B9">
        <f>COUNTIFS( Data!$F$2:$F$5001, "=successful", Data!$D$2:$D$5001, "&gt;=30000", Data!$D$2:$D$5001, "&lt;35000")</f>
        <v>32</v>
      </c>
      <c r="C9">
        <f>COUNTIFS( Data!$F$2:$F$5001, "=failed", Data!$D$2:$D$5001, "&gt;=30000", Data!$D$2:$D$5001, "&lt;35000")</f>
        <v>37</v>
      </c>
      <c r="D9">
        <f>COUNTIFS( Data!$F$2:$F$5001, "=canceled", Data!$D$2:$D$5001, "&gt;=30000", Data!$D$2:$D$5001, "&lt;35000")</f>
        <v>13</v>
      </c>
      <c r="E9">
        <f t="shared" si="0"/>
        <v>82</v>
      </c>
      <c r="F9" s="12">
        <f t="shared" si="1"/>
        <v>0.3902439024390244</v>
      </c>
      <c r="G9" s="12">
        <f t="shared" si="2"/>
        <v>0.45121951219512196</v>
      </c>
      <c r="H9" s="12">
        <f t="shared" si="3"/>
        <v>0.15853658536585366</v>
      </c>
    </row>
    <row r="10" spans="1:8" x14ac:dyDescent="0.25">
      <c r="A10" t="s">
        <v>8396</v>
      </c>
      <c r="B10">
        <f>COUNTIFS( Data!$F$2:$F$5001, "=successful", Data!$D$2:$D$5001, "&gt;=35000", Data!$D$2:$D$5001, "&lt;40000")</f>
        <v>26</v>
      </c>
      <c r="C10">
        <f>COUNTIFS( Data!$F$2:$F$5001, "=failed", Data!$D$2:$D$5001, "&gt;=35000", Data!$D$2:$D$5001, "&lt;40000")</f>
        <v>22</v>
      </c>
      <c r="D10">
        <f>COUNTIFS( Data!$F$2:$F$5001, "=canceled", Data!$D$2:$D$5001, "&gt;=35000", Data!$D$2:$D$5001, "&lt;40000")</f>
        <v>7</v>
      </c>
      <c r="E10">
        <f t="shared" si="0"/>
        <v>55</v>
      </c>
      <c r="F10" s="12">
        <f t="shared" si="1"/>
        <v>0.47272727272727272</v>
      </c>
      <c r="G10" s="12">
        <f t="shared" si="2"/>
        <v>0.4</v>
      </c>
      <c r="H10" s="12">
        <f t="shared" si="3"/>
        <v>0.12727272727272726</v>
      </c>
    </row>
    <row r="11" spans="1:8" x14ac:dyDescent="0.25">
      <c r="A11" t="s">
        <v>8397</v>
      </c>
      <c r="B11">
        <f>COUNTIFS( Data!$F$2:$F$5001, "=successful", Data!$D$2:$D$5001, "&gt;=40000", Data!$D$2:$D$5001, "&lt;45000")</f>
        <v>21</v>
      </c>
      <c r="C11">
        <f>COUNTIFS( Data!$F$2:$F$5001, "=failed", Data!$D$2:$D$5001, "&gt;=40000", Data!$D$2:$D$5001, "&lt;45000")</f>
        <v>16</v>
      </c>
      <c r="D11">
        <f>COUNTIFS( Data!$F$2:$F$5001, "=canceled", Data!$D$2:$D$5001, "&gt;=40000", Data!$D$2:$D$5001, "&lt;45000")</f>
        <v>6</v>
      </c>
      <c r="E11">
        <f t="shared" si="0"/>
        <v>43</v>
      </c>
      <c r="F11" s="12">
        <f t="shared" si="1"/>
        <v>0.48837209302325579</v>
      </c>
      <c r="G11" s="12">
        <f t="shared" si="2"/>
        <v>0.37209302325581395</v>
      </c>
      <c r="H11" s="12">
        <f t="shared" si="3"/>
        <v>0.13953488372093023</v>
      </c>
    </row>
    <row r="12" spans="1:8" x14ac:dyDescent="0.25">
      <c r="A12" t="s">
        <v>8398</v>
      </c>
      <c r="B12">
        <f>COUNTIFS( Data!$F$2:$F$5001, "=successful", Data!$D$2:$D$5001, "&gt;=45000", Data!$D$2:$D$5001, "&lt;50000")</f>
        <v>6</v>
      </c>
      <c r="C12">
        <f>COUNTIFS( Data!$F$2:$F$5001, "=failed", Data!$D$2:$D$5001, "&gt;=45000", Data!$D$2:$D$5001, "&lt;50000")</f>
        <v>11</v>
      </c>
      <c r="D12">
        <f>COUNTIFS( Data!$F$2:$F$5001, "=canceled", Data!$D$2:$D$5001, "&gt;=45000", Data!$D$2:$D$5001, "&lt;50000")</f>
        <v>4</v>
      </c>
      <c r="E12">
        <f t="shared" si="0"/>
        <v>21</v>
      </c>
      <c r="F12" s="12">
        <f t="shared" si="1"/>
        <v>0.2857142857142857</v>
      </c>
      <c r="G12" s="12">
        <f t="shared" si="2"/>
        <v>0.52380952380952384</v>
      </c>
      <c r="H12" s="12">
        <f t="shared" si="3"/>
        <v>0.19047619047619047</v>
      </c>
    </row>
    <row r="13" spans="1:8" x14ac:dyDescent="0.25">
      <c r="A13" t="s">
        <v>8399</v>
      </c>
      <c r="B13">
        <f>COUNTIFS( Data!$F$2:$F$5001, "=successful", Data!$D$2:$D$5001, "&gt;=50000")</f>
        <v>86</v>
      </c>
      <c r="C13">
        <f>COUNTIFS( Data!$F$2:$F$5001, "=failed", Data!$D$2:$D$5001, "&gt;=50000")</f>
        <v>258</v>
      </c>
      <c r="D13">
        <f>COUNTIFS( Data!$F$2:$F$5001, "=canceled", Data!$D$2:$D$5001, "&gt;=50000")</f>
        <v>100</v>
      </c>
      <c r="E13">
        <f t="shared" si="0"/>
        <v>444</v>
      </c>
      <c r="F13" s="12">
        <f t="shared" si="1"/>
        <v>0.19369369369369369</v>
      </c>
      <c r="G13" s="12">
        <f t="shared" si="2"/>
        <v>0.58108108108108103</v>
      </c>
      <c r="H13" s="12">
        <f t="shared" si="3"/>
        <v>0.22522522522522523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1"/>
  <sheetViews>
    <sheetView topLeftCell="A13" workbookViewId="0">
      <selection activeCell="B31" sqref="B31"/>
    </sheetView>
  </sheetViews>
  <sheetFormatPr defaultColWidth="11.42578125"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8310</v>
      </c>
    </row>
    <row r="3" spans="1:6" x14ac:dyDescent="0.25">
      <c r="A3" s="6" t="s">
        <v>8323</v>
      </c>
      <c r="B3" s="6" t="s">
        <v>8311</v>
      </c>
    </row>
    <row r="4" spans="1:6" x14ac:dyDescent="0.25">
      <c r="A4" s="6" t="s">
        <v>8313</v>
      </c>
      <c r="B4" t="s">
        <v>8219</v>
      </c>
      <c r="C4" t="s">
        <v>8221</v>
      </c>
      <c r="D4" t="s">
        <v>8220</v>
      </c>
      <c r="E4" t="s">
        <v>8222</v>
      </c>
      <c r="F4" t="s">
        <v>8312</v>
      </c>
    </row>
    <row r="5" spans="1:6" x14ac:dyDescent="0.25">
      <c r="A5" s="7" t="s">
        <v>8314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8315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8316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8317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8318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8319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8320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8321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8322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8312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  <row r="31" spans="2:2" x14ac:dyDescent="0.25"/>
  </sheetData>
  <pageMargins left="0.7" right="0.7" top="0.75" bottom="0.75" header="0.3" footer="0.3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47"/>
  <sheetViews>
    <sheetView topLeftCell="A31" zoomScale="91" workbookViewId="0">
      <selection activeCell="D5" sqref="D5"/>
    </sheetView>
  </sheetViews>
  <sheetFormatPr defaultColWidth="11.42578125" defaultRowHeight="15" x14ac:dyDescent="0.25"/>
  <cols>
    <col min="1" max="1" width="17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</cols>
  <sheetData>
    <row r="1" spans="1:6" x14ac:dyDescent="0.25">
      <c r="A1" s="6" t="s">
        <v>8223</v>
      </c>
      <c r="B1" t="s">
        <v>8310</v>
      </c>
    </row>
    <row r="2" spans="1:6" x14ac:dyDescent="0.25">
      <c r="A2" s="6" t="s">
        <v>8308</v>
      </c>
      <c r="B2" t="s">
        <v>8310</v>
      </c>
    </row>
    <row r="4" spans="1:6" x14ac:dyDescent="0.25">
      <c r="A4" s="6" t="s">
        <v>8323</v>
      </c>
      <c r="B4" s="6" t="s">
        <v>8311</v>
      </c>
    </row>
    <row r="5" spans="1:6" x14ac:dyDescent="0.25">
      <c r="A5" s="6" t="s">
        <v>8313</v>
      </c>
      <c r="B5" t="s">
        <v>8219</v>
      </c>
      <c r="C5" t="s">
        <v>8221</v>
      </c>
      <c r="D5" t="s">
        <v>8220</v>
      </c>
      <c r="E5" t="s">
        <v>8222</v>
      </c>
      <c r="F5" t="s">
        <v>8312</v>
      </c>
    </row>
    <row r="6" spans="1:6" x14ac:dyDescent="0.25">
      <c r="A6" s="7" t="s">
        <v>8324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8325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8326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8327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8333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8334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8335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8338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8339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8342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8343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8347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8356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8357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8361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8363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8364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8312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5EA00A-BAE0-F640-9DDB-B53D29DFC5B5}">
  <dimension ref="A1:E18"/>
  <sheetViews>
    <sheetView tabSelected="1" workbookViewId="0">
      <selection activeCell="B4" sqref="B4"/>
    </sheetView>
  </sheetViews>
  <sheetFormatPr defaultColWidth="11.42578125"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0" bestFit="1" customWidth="1"/>
  </cols>
  <sheetData>
    <row r="1" spans="1:5" x14ac:dyDescent="0.25">
      <c r="A1" s="6" t="s">
        <v>8308</v>
      </c>
      <c r="B1" t="s">
        <v>8310</v>
      </c>
    </row>
    <row r="2" spans="1:5" x14ac:dyDescent="0.25">
      <c r="A2" s="6" t="s">
        <v>8379</v>
      </c>
      <c r="B2" t="s">
        <v>8310</v>
      </c>
    </row>
    <row r="4" spans="1:5" x14ac:dyDescent="0.25">
      <c r="A4" s="6" t="s">
        <v>8380</v>
      </c>
      <c r="B4" s="6" t="s">
        <v>8311</v>
      </c>
    </row>
    <row r="5" spans="1:5" x14ac:dyDescent="0.25">
      <c r="A5" s="6" t="s">
        <v>8313</v>
      </c>
      <c r="B5" t="s">
        <v>8219</v>
      </c>
      <c r="C5" t="s">
        <v>8221</v>
      </c>
      <c r="D5" t="s">
        <v>8220</v>
      </c>
      <c r="E5" t="s">
        <v>8312</v>
      </c>
    </row>
    <row r="6" spans="1:5" x14ac:dyDescent="0.25">
      <c r="A6" s="11" t="s">
        <v>8373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11" t="s">
        <v>8374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11" t="s">
        <v>8375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11" t="s">
        <v>8376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11" t="s">
        <v>8367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11" t="s">
        <v>8377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11" t="s">
        <v>8368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11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11" t="s">
        <v>8370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11" t="s">
        <v>8371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11" t="s">
        <v>8372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11" t="s">
        <v>8378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11" t="s">
        <v>8312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pageSetup orientation="portrait" horizontalDpi="0" verticalDpi="0" r:id="rId2"/>
  <drawing r:id="rId3"/>
  <legacyDrawing r:id="rId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</vt:lpstr>
      <vt:lpstr>Goal</vt:lpstr>
      <vt:lpstr>Pivot by Category</vt:lpstr>
      <vt:lpstr>Pivot by Sub-category</vt:lpstr>
      <vt:lpstr>Pivot by Created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CAF CAF</cp:lastModifiedBy>
  <dcterms:created xsi:type="dcterms:W3CDTF">2017-04-20T15:17:24Z</dcterms:created>
  <dcterms:modified xsi:type="dcterms:W3CDTF">2018-02-03T16:10:55Z</dcterms:modified>
</cp:coreProperties>
</file>