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ng443\OneDrive\Data Science Bootcamp\git\RUDSWeek1\"/>
    </mc:Choice>
  </mc:AlternateContent>
  <xr:revisionPtr revIDLastSave="337" documentId="453C19E38390B20954FF491CACFC1F1333EAC616" xr6:coauthVersionLast="28" xr6:coauthVersionMax="28" xr10:uidLastSave="{0DB1C98D-4503-4817-BEEC-C006028F9571}"/>
  <bookViews>
    <workbookView xWindow="0" yWindow="435" windowWidth="27765" windowHeight="16275" activeTab="1" xr2:uid="{00000000-000D-0000-FFFF-FFFF00000000}"/>
  </bookViews>
  <sheets>
    <sheet name="Data" sheetId="1" r:id="rId1"/>
    <sheet name="Pivot by Category" sheetId="4" r:id="rId2"/>
    <sheet name="Pivot by Sub-category" sheetId="5" r:id="rId3"/>
    <sheet name="Pivot by Created Date" sheetId="10" r:id="rId4"/>
    <sheet name="Bonus - Goal" sheetId="13" r:id="rId5"/>
    <sheet name="Heat Map - Percent Funded" sheetId="15" r:id="rId6"/>
    <sheet name="Percent Funded Over Time" sheetId="16" r:id="rId7"/>
  </sheets>
  <definedNames>
    <definedName name="_xlnm._FilterDatabase" localSheetId="0" hidden="1">Data!$A$1:$N$4115</definedName>
  </definedNames>
  <calcPr calcId="171027"/>
  <pivotCaches>
    <pivotCache cacheId="38" r:id="rId8"/>
    <pivotCache cacheId="39" r:id="rId9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3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2" i="13" l="1"/>
  <c r="D11" i="13"/>
  <c r="D10" i="13"/>
  <c r="D9" i="13"/>
  <c r="D8" i="13"/>
  <c r="D7" i="13"/>
  <c r="D6" i="13"/>
  <c r="C12" i="13"/>
  <c r="C11" i="13"/>
  <c r="C10" i="13"/>
  <c r="C9" i="13"/>
  <c r="C8" i="13"/>
  <c r="C7" i="13"/>
  <c r="C6" i="13"/>
  <c r="B12" i="13"/>
  <c r="B11" i="13"/>
  <c r="B10" i="13"/>
  <c r="B9" i="13"/>
  <c r="B8" i="13"/>
  <c r="B7" i="13"/>
  <c r="B6" i="13"/>
  <c r="B4" i="13"/>
  <c r="C2" i="13"/>
  <c r="C3" i="13"/>
  <c r="C4" i="13"/>
  <c r="C5" i="13"/>
  <c r="C13" i="13"/>
  <c r="D2" i="13"/>
  <c r="D3" i="13"/>
  <c r="D4" i="13"/>
  <c r="D5" i="13"/>
  <c r="D13" i="13"/>
  <c r="E2" i="13"/>
  <c r="H2" i="13" s="1"/>
  <c r="E4" i="13"/>
  <c r="E6" i="13"/>
  <c r="E7" i="13"/>
  <c r="E8" i="13"/>
  <c r="E9" i="13"/>
  <c r="E10" i="13"/>
  <c r="E11" i="13"/>
  <c r="E12" i="13"/>
  <c r="B3" i="13"/>
  <c r="E3" i="13"/>
  <c r="B5" i="13"/>
  <c r="E5" i="13"/>
  <c r="B13" i="13"/>
  <c r="E13" i="13"/>
  <c r="G3" i="13"/>
  <c r="H3" i="13"/>
  <c r="G4" i="13"/>
  <c r="H4" i="13"/>
  <c r="G5" i="13"/>
  <c r="H5" i="13"/>
  <c r="G6" i="13"/>
  <c r="H6" i="13"/>
  <c r="G7" i="13"/>
  <c r="H7" i="13"/>
  <c r="G8" i="13"/>
  <c r="H8" i="13"/>
  <c r="G9" i="13"/>
  <c r="H9" i="13"/>
  <c r="G10" i="13"/>
  <c r="H10" i="13"/>
  <c r="G11" i="13"/>
  <c r="H11" i="13"/>
  <c r="G12" i="13"/>
  <c r="H12" i="13"/>
  <c r="G13" i="13"/>
  <c r="H13" i="13"/>
  <c r="F3" i="13"/>
  <c r="F4" i="13"/>
  <c r="F5" i="13"/>
  <c r="F6" i="13"/>
  <c r="F7" i="13"/>
  <c r="F8" i="13"/>
  <c r="F9" i="13"/>
  <c r="F10" i="13"/>
  <c r="F11" i="13"/>
  <c r="F12" i="13"/>
  <c r="F13" i="13"/>
  <c r="F2" i="13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1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Chan Feng</author>
  </authors>
  <commentList>
    <comment ref="B31" authorId="0" shapeId="0" xr:uid="{C0AF49FD-C04C-0244-930B-D271407CC02E}">
      <text>
        <r>
          <rPr>
            <b/>
            <sz val="10"/>
            <color rgb="FF000000"/>
            <rFont val="Tahoma"/>
            <family val="2"/>
          </rPr>
          <t>Chan Feng: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- Filter in chart?
</t>
        </r>
        <r>
          <rPr>
            <sz val="10"/>
            <color rgb="FF000000"/>
            <rFont val="Tahoma"/>
            <family val="2"/>
          </rPr>
          <t xml:space="preserve">- Legend location?
</t>
        </r>
        <r>
          <rPr>
            <sz val="10"/>
            <color rgb="FF000000"/>
            <rFont val="Tahoma"/>
            <family val="2"/>
          </rPr>
          <t xml:space="preserve">- Axial
</t>
        </r>
        <r>
          <rPr>
            <sz val="10"/>
            <color rgb="FF000000"/>
            <rFont val="Tahoma"/>
            <family val="2"/>
          </rPr>
          <t>- Change color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Chan Feng</author>
  </authors>
  <commentList>
    <comment ref="A2" authorId="0" shapeId="0" xr:uid="{11A7DE57-5E23-3C46-B739-5F8C93F80EB6}">
      <text>
        <r>
          <rPr>
            <b/>
            <sz val="10"/>
            <color rgb="FF000000"/>
            <rFont val="Tahoma"/>
            <family val="2"/>
          </rPr>
          <t>Chan Feng: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How date works?
</t>
        </r>
        <r>
          <rPr>
            <sz val="10"/>
            <color rgb="FF000000"/>
            <rFont val="Tahoma"/>
            <family val="2"/>
          </rPr>
          <t>Year, Quarter, Month</t>
        </r>
      </text>
    </comment>
  </commentList>
</comments>
</file>

<file path=xl/sharedStrings.xml><?xml version="1.0" encoding="utf-8"?>
<sst xmlns="http://schemas.openxmlformats.org/spreadsheetml/2006/main" count="24896" uniqueCount="8414">
  <si>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</si>
  <si>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</si>
  <si>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</si>
  <si>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</si>
  <si>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</si>
  <si>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</si>
  <si>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</si>
  <si>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</si>
  <si>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</si>
  <si>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</si>
  <si>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</si>
  <si>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</si>
  <si>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</si>
  <si>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</si>
  <si>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</si>
  <si>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</si>
  <si>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</si>
  <si>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</si>
  <si>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</si>
  <si>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</si>
  <si>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</si>
  <si>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</si>
  <si>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</si>
  <si>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</si>
  <si>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</si>
  <si>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</si>
  <si>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</si>
  <si>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</si>
  <si>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</si>
  <si>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</si>
  <si>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</si>
  <si>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</si>
  <si>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</si>
  <si>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</si>
  <si>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</si>
  <si>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</si>
  <si>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</si>
  <si>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</si>
  <si>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</si>
  <si>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</si>
  <si>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</si>
  <si>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</si>
  <si>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</si>
  <si>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</si>
  <si>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</si>
  <si>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</si>
  <si>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</si>
  <si>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</si>
  <si>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</si>
  <si>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</si>
  <si>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</si>
  <si>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</si>
  <si>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</si>
  <si>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</si>
  <si>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</si>
  <si>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</si>
  <si>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</si>
  <si>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</si>
  <si>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</si>
  <si>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</si>
  <si>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</si>
  <si>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</si>
  <si>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</si>
  <si>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</si>
  <si>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</si>
  <si>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</si>
  <si>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</si>
  <si>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</si>
  <si>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</si>
  <si>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</si>
  <si>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</si>
  <si>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</si>
  <si>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</si>
  <si>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</si>
  <si>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</si>
  <si>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</si>
  <si>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</si>
  <si>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</si>
  <si>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</si>
  <si>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</si>
  <si>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</si>
  <si>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</si>
  <si>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</si>
  <si>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</si>
  <si>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</si>
  <si>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</si>
  <si>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</si>
  <si>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</si>
  <si>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</si>
  <si>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</si>
  <si>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</si>
  <si>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</si>
  <si>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</si>
  <si>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</si>
  <si>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</si>
  <si>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</si>
  <si>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</si>
  <si>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</si>
  <si>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</si>
  <si>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</si>
  <si>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</si>
  <si>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</si>
  <si>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</si>
  <si>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</si>
  <si>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</si>
  <si>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</si>
  <si>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</si>
  <si>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</si>
  <si>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</si>
  <si>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</si>
  <si>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</si>
  <si>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</si>
  <si>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</si>
  <si>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</si>
  <si>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</si>
  <si>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</si>
  <si>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</si>
  <si>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</si>
  <si>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</si>
  <si>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</si>
  <si>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</si>
  <si>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</si>
  <si>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</si>
  <si>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</si>
  <si>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</si>
  <si>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</si>
  <si>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</si>
  <si>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</si>
  <si>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</si>
  <si>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</si>
  <si>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</si>
  <si>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</si>
  <si>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</si>
  <si>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</si>
  <si>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</si>
  <si>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</si>
  <si>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</si>
  <si>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</si>
  <si>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</si>
  <si>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</si>
  <si>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</si>
  <si>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</si>
  <si>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</si>
  <si>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</si>
  <si>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</si>
  <si>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</si>
  <si>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</si>
  <si>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</si>
  <si>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</si>
  <si>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</si>
  <si>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</si>
  <si>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</si>
  <si>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</si>
  <si>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</si>
  <si>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</si>
  <si>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</si>
  <si>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</si>
  <si>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</si>
  <si>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</si>
  <si>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</si>
  <si>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</si>
  <si>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</si>
  <si>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</si>
  <si>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</si>
  <si>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</si>
  <si>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</si>
  <si>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</si>
  <si>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</si>
  <si>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</si>
  <si>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</si>
  <si>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</si>
  <si>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</si>
  <si>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</si>
  <si>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</si>
  <si>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</si>
  <si>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</si>
  <si>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</si>
  <si>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</si>
  <si>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</si>
  <si>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</si>
  <si>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</si>
  <si>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</si>
  <si>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</si>
  <si>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</si>
  <si>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</si>
  <si>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</si>
  <si>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</si>
  <si>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</si>
  <si>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</si>
  <si>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</si>
  <si>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</si>
  <si>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</si>
  <si>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</si>
  <si>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</si>
  <si>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</si>
  <si>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</si>
  <si>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</si>
  <si>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</si>
  <si>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</si>
  <si>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</si>
  <si>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</si>
  <si>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</si>
  <si>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</si>
  <si>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</si>
  <si>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</si>
  <si>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</si>
  <si>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</si>
  <si>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</si>
  <si>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</si>
  <si>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</si>
  <si>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</si>
  <si>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</si>
  <si>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</si>
  <si>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</si>
  <si>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</si>
  <si>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</si>
  <si>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</si>
  <si>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</si>
  <si>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</si>
  <si>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</si>
  <si>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</si>
  <si>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</si>
  <si>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</si>
  <si>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</si>
  <si>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</si>
  <si>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</si>
  <si>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</si>
  <si>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</si>
  <si>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</si>
  <si>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</si>
  <si>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</si>
  <si>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</si>
  <si>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</si>
  <si>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</si>
  <si>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</si>
  <si>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</si>
  <si>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</si>
  <si>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</si>
  <si>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</si>
  <si>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</si>
  <si>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</si>
  <si>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</si>
  <si>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</si>
  <si>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</si>
  <si>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</si>
  <si>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</si>
  <si>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</si>
  <si>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</si>
  <si>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</si>
  <si>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</si>
  <si>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</si>
  <si>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</si>
  <si>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</si>
  <si>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</si>
  <si>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</si>
  <si>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</si>
  <si>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</si>
  <si>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</si>
  <si>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</si>
  <si>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</si>
  <si>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</si>
  <si>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</si>
  <si>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</si>
  <si>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</si>
  <si>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</si>
  <si>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</si>
  <si>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</si>
  <si>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</si>
  <si>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</si>
  <si>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</si>
  <si>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</si>
  <si>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</si>
  <si>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</si>
  <si>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</si>
  <si>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</si>
  <si>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</si>
  <si>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</si>
  <si>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</si>
  <si>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</si>
  <si>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</si>
  <si>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</si>
  <si>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</si>
  <si>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</si>
  <si>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</si>
  <si>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</si>
  <si>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</si>
  <si>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</si>
  <si>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</si>
  <si>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</si>
  <si>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</si>
  <si>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</si>
  <si>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</si>
  <si>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</si>
  <si>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</si>
  <si>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</si>
  <si>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</si>
  <si>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</si>
  <si>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</si>
  <si>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</si>
  <si>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</si>
  <si>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</si>
  <si>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</si>
  <si>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</si>
  <si>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</si>
  <si>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</si>
  <si>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</si>
  <si>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</si>
  <si>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</si>
  <si>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</si>
  <si>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</si>
  <si>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</si>
  <si>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</si>
  <si>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</si>
  <si>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</si>
  <si>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</si>
  <si>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</si>
  <si>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</si>
  <si>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</si>
  <si>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</si>
  <si>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</si>
  <si>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</si>
  <si>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</si>
  <si>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</si>
  <si>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</si>
  <si>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</si>
  <si>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</si>
  <si>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</si>
  <si>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</si>
  <si>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</si>
  <si>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</si>
  <si>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</si>
  <si>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</si>
  <si>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</si>
  <si>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</si>
  <si>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</si>
  <si>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</si>
  <si>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</si>
  <si>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</si>
  <si>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</si>
  <si>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</si>
  <si>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</si>
  <si>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</si>
  <si>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</si>
  <si>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</si>
  <si>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</si>
  <si>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</si>
  <si>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</si>
  <si>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</si>
  <si>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</si>
  <si>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</si>
  <si>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</si>
  <si>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</si>
  <si>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</si>
  <si>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</si>
  <si>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</si>
  <si>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</si>
  <si>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</si>
  <si>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</si>
  <si>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</si>
  <si>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</si>
  <si>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</si>
  <si>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</si>
  <si>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</si>
  <si>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</si>
  <si>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</si>
  <si>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</si>
  <si>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</si>
  <si>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</si>
  <si>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</si>
  <si>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</si>
  <si>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</si>
  <si>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</si>
  <si>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</si>
  <si>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</si>
  <si>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</si>
  <si>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</si>
  <si>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</si>
  <si>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</si>
  <si>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</si>
  <si>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</si>
  <si>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</si>
  <si>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</si>
  <si>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</si>
  <si>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</si>
  <si>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</si>
  <si>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</si>
  <si>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</si>
  <si>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</si>
  <si>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</si>
  <si>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</si>
  <si>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</si>
  <si>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</si>
  <si>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</si>
  <si>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</si>
  <si>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</si>
  <si>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</si>
  <si>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</si>
  <si>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</si>
  <si>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</si>
  <si>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</si>
  <si>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</si>
  <si>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</si>
  <si>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</si>
  <si>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</si>
  <si>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</si>
  <si>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</si>
  <si>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</si>
  <si>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</si>
  <si>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</si>
  <si>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</si>
  <si>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</si>
  <si>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</si>
  <si>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</si>
  <si>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</si>
  <si>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</si>
  <si>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</si>
  <si>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</si>
  <si>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</si>
  <si>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</si>
  <si>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</si>
  <si>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</si>
  <si>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</si>
  <si>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</si>
  <si>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</si>
  <si>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</si>
  <si>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</si>
  <si>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</si>
  <si>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</si>
  <si>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</si>
  <si>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</si>
  <si>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</si>
  <si>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</si>
  <si>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</si>
  <si>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</si>
  <si>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</si>
  <si>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</si>
  <si>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</si>
  <si>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</si>
  <si>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</si>
  <si>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</si>
  <si>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</si>
  <si>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</si>
  <si>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</si>
  <si>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</si>
  <si>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</si>
  <si>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</si>
  <si>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</si>
  <si>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</si>
  <si>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</si>
  <si>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</si>
  <si>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</si>
  <si>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</si>
  <si>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</si>
  <si>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</si>
  <si>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</si>
  <si>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</si>
  <si>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</si>
  <si>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</si>
  <si>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</si>
  <si>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</si>
  <si>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</si>
  <si>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</si>
  <si>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</si>
  <si>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</si>
  <si>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</si>
  <si>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</si>
  <si>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</si>
  <si>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</si>
  <si>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</si>
  <si>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</si>
  <si>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</si>
  <si>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</si>
  <si>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</si>
  <si>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</si>
  <si>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</si>
  <si>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</si>
  <si>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</si>
  <si>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</si>
  <si>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</si>
  <si>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</si>
  <si>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</si>
  <si>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</si>
  <si>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</si>
  <si>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</si>
  <si>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</si>
  <si>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</si>
  <si>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</si>
  <si>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</si>
  <si>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</si>
  <si>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</si>
  <si>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</si>
  <si>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</si>
  <si>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</si>
  <si>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</si>
  <si>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</si>
  <si>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</si>
  <si>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</si>
  <si>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</si>
  <si>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</si>
  <si>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</si>
  <si>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</si>
  <si>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</si>
  <si>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</si>
  <si>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</si>
  <si>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</si>
  <si>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</si>
  <si>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</si>
  <si>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</si>
  <si>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</si>
  <si>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</si>
  <si>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</si>
  <si>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</si>
  <si>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</si>
  <si>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</si>
  <si>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</si>
  <si>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</si>
  <si>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</si>
  <si>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</si>
  <si>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</si>
  <si>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</si>
  <si>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</si>
  <si>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</si>
  <si>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</si>
  <si>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</si>
  <si>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</si>
  <si>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</si>
  <si>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</si>
  <si>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</si>
  <si>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</si>
  <si>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</si>
  <si>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</si>
  <si>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</si>
  <si>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</si>
  <si>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</si>
  <si>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</si>
  <si>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</si>
  <si>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</si>
  <si>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</si>
  <si>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</si>
  <si>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</si>
  <si>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</si>
  <si>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</si>
  <si>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</si>
  <si>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</si>
  <si>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</si>
  <si>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</si>
  <si>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</si>
  <si>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</si>
  <si>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</si>
  <si>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</si>
  <si>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</si>
  <si>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</si>
  <si>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</si>
  <si>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</si>
  <si>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</si>
  <si>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</si>
  <si>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</si>
  <si>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</si>
  <si>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</si>
  <si>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</si>
  <si>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</si>
  <si>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</si>
  <si>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</si>
  <si>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</si>
  <si>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</si>
  <si>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</si>
  <si>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</si>
  <si>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</si>
  <si>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</si>
  <si>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</si>
  <si>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</si>
  <si>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</si>
  <si>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</si>
  <si>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</si>
  <si>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</si>
  <si>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</si>
  <si>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</si>
  <si>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</si>
  <si>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</si>
  <si>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</si>
  <si>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</si>
  <si>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</si>
  <si>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</si>
  <si>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</si>
  <si>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</si>
  <si>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</si>
  <si>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</si>
  <si>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</si>
  <si>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</si>
  <si>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</si>
  <si>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</si>
  <si>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</si>
  <si>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</si>
  <si>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</si>
  <si>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</si>
  <si>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</si>
  <si>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</si>
  <si>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</si>
  <si>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</si>
  <si>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</si>
  <si>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</si>
  <si>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</si>
  <si>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</si>
  <si>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</si>
  <si>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</si>
  <si>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</si>
  <si>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</si>
  <si>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</si>
  <si>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</si>
  <si>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</si>
  <si>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</si>
  <si>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</si>
  <si>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</si>
  <si>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</si>
  <si>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</si>
  <si>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</si>
  <si>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</si>
  <si>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</si>
  <si>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</si>
  <si>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</si>
  <si>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</si>
  <si>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</si>
  <si>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</si>
  <si>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</si>
  <si>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</si>
  <si>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</si>
  <si>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</si>
  <si>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</si>
  <si>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</si>
  <si>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</si>
  <si>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</si>
  <si>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</si>
  <si>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</si>
  <si>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</si>
  <si>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</si>
  <si>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</si>
  <si>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</si>
  <si>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</si>
  <si>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</si>
  <si>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</si>
  <si>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</si>
  <si>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</si>
  <si>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</si>
  <si>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</si>
  <si>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</si>
  <si>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</si>
  <si>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</si>
  <si>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</si>
  <si>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</si>
  <si>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</si>
  <si>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</si>
  <si>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</si>
  <si>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</si>
  <si>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</si>
  <si>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</si>
  <si>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</si>
  <si>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</si>
  <si>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</si>
  <si>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</si>
  <si>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</si>
  <si>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</si>
  <si>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</si>
  <si>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</si>
  <si>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</si>
  <si>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</si>
  <si>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</si>
  <si>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</si>
  <si>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</si>
  <si>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</si>
  <si>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</si>
  <si>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</si>
  <si>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</si>
  <si>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</si>
  <si>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</si>
  <si>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</si>
  <si>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</si>
  <si>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</si>
  <si>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</si>
  <si>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</si>
  <si>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</si>
  <si>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</si>
  <si>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</si>
  <si>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</si>
  <si>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</si>
  <si>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</si>
  <si>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</si>
  <si>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</si>
  <si>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</si>
  <si>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</si>
  <si>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</si>
  <si>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</si>
  <si>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</si>
  <si>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</si>
  <si>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</si>
  <si>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</si>
  <si>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</si>
  <si>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</si>
  <si>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</si>
  <si>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</si>
  <si>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</si>
  <si>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</si>
  <si>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</si>
  <si>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</si>
  <si>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</si>
  <si>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</si>
  <si>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</si>
  <si>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</si>
  <si>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</si>
  <si>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</si>
  <si>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</si>
  <si>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</si>
  <si>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</si>
  <si>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</si>
  <si>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</si>
  <si>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</si>
  <si>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</si>
  <si>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</si>
  <si>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</si>
  <si>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</si>
  <si>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</si>
  <si>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</si>
  <si>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</si>
  <si>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</si>
  <si>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</si>
  <si>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</si>
  <si>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</si>
  <si>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</si>
  <si>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</si>
  <si>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</si>
  <si>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</si>
  <si>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</si>
  <si>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</si>
  <si>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</si>
  <si>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</si>
  <si>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</si>
  <si>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</si>
  <si>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</si>
  <si>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</si>
  <si>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</si>
  <si>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</si>
  <si>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</si>
  <si>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</si>
  <si>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</si>
  <si>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</si>
  <si>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</si>
  <si>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</si>
  <si>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</si>
  <si>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</si>
  <si>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</si>
  <si>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</si>
  <si>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</si>
  <si>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</si>
  <si>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</si>
  <si>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</si>
  <si>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</si>
  <si>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</si>
  <si>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</si>
  <si>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</si>
  <si>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</si>
  <si>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</si>
  <si>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</si>
  <si>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</si>
  <si>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</si>
  <si>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</si>
  <si>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</si>
  <si>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</si>
  <si>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</si>
  <si>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</si>
  <si>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</si>
  <si>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</si>
  <si>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</si>
  <si>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</si>
  <si>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</si>
  <si>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</si>
  <si>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</si>
  <si>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</si>
  <si>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</si>
  <si>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</si>
  <si>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</si>
  <si>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</si>
  <si>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</si>
  <si>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</si>
  <si>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</si>
  <si>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</si>
  <si>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</si>
  <si>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</si>
  <si>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</si>
  <si>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</si>
  <si>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</si>
  <si>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</si>
  <si>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</si>
  <si>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</si>
  <si>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</si>
  <si>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</si>
  <si>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</si>
  <si>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</si>
  <si>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</si>
  <si>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</si>
  <si>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</si>
  <si>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</si>
  <si>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</si>
  <si>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</si>
  <si>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</si>
  <si>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</si>
  <si>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</si>
  <si>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</si>
  <si>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</si>
  <si>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</si>
  <si>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</si>
  <si>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</si>
  <si>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</si>
  <si>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</si>
  <si>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</si>
  <si>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</si>
  <si>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</si>
  <si>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</si>
  <si>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</si>
  <si>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</si>
  <si>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</si>
  <si>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</si>
  <si>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</si>
  <si>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</si>
  <si>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</si>
  <si>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</si>
  <si>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</si>
  <si>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</si>
  <si>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</si>
  <si>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</si>
  <si>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</si>
  <si>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</si>
  <si>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</si>
  <si>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</si>
  <si>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</si>
  <si>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</si>
  <si>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</si>
  <si>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</si>
  <si>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</si>
  <si>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</si>
  <si>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</si>
  <si>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</si>
  <si>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</si>
  <si>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</si>
  <si>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</si>
  <si>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</si>
  <si>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</si>
  <si>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</si>
  <si>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</si>
  <si>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</si>
  <si>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</si>
  <si>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</si>
  <si>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</si>
  <si>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</si>
  <si>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</si>
  <si>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</si>
  <si>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</si>
  <si>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</si>
  <si>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</si>
  <si>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</si>
  <si>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</si>
  <si>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</si>
  <si>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</si>
  <si>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</si>
  <si>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</si>
  <si>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</si>
  <si>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</si>
  <si>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</si>
  <si>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</si>
  <si>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</si>
  <si>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</si>
  <si>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</si>
  <si>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</si>
  <si>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</si>
  <si>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</si>
  <si>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</si>
  <si>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</si>
  <si>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</si>
  <si>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</si>
  <si>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</si>
  <si>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</si>
  <si>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</si>
  <si>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</si>
  <si>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</si>
  <si>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</si>
  <si>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</si>
  <si>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</si>
  <si>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</si>
  <si>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</si>
  <si>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</si>
  <si>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</si>
  <si>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</si>
  <si>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</si>
  <si>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</si>
  <si>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</si>
  <si>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</si>
  <si>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</si>
  <si>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</si>
  <si>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</si>
  <si>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</si>
  <si>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</si>
  <si>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</si>
  <si>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</si>
  <si>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</si>
  <si>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</si>
  <si>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</si>
  <si>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</si>
  <si>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</si>
  <si>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</si>
  <si>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</si>
  <si>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</si>
  <si>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</si>
  <si>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</si>
  <si>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</si>
  <si>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</si>
  <si>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</si>
  <si>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</si>
  <si>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</si>
  <si>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</si>
  <si>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</si>
  <si>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</si>
  <si>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</si>
  <si>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</si>
  <si>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</si>
  <si>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</si>
  <si>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</si>
  <si>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</si>
  <si>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</si>
  <si>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</si>
  <si>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</si>
  <si>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</si>
  <si>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</si>
  <si>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</si>
  <si>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</si>
  <si>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</si>
  <si>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</si>
  <si>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</si>
  <si>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</si>
  <si>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</si>
  <si>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</si>
  <si>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</si>
  <si>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</si>
  <si>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</si>
  <si>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</si>
  <si>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</si>
  <si>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</si>
  <si>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</si>
  <si>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</si>
  <si>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</si>
  <si>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</si>
  <si>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</si>
  <si>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</si>
  <si>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</si>
  <si>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</si>
  <si>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</si>
  <si>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</si>
  <si>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</si>
  <si>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</si>
  <si>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</si>
  <si>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</si>
  <si>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</si>
  <si>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</si>
  <si>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</si>
  <si>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</si>
  <si>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</si>
  <si>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</si>
  <si>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</si>
  <si>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</si>
  <si>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</si>
  <si>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</si>
  <si>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</si>
  <si>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</si>
  <si>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</si>
  <si>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</si>
  <si>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</si>
  <si>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</si>
  <si>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</si>
  <si>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</si>
  <si>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</si>
  <si>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</si>
  <si>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</si>
  <si>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</si>
  <si>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</si>
  <si>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</si>
  <si>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</si>
  <si>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</si>
  <si>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</si>
  <si>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</si>
  <si>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</si>
  <si>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</si>
  <si>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</si>
  <si>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</si>
  <si>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</si>
  <si>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</si>
  <si>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</si>
  <si>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</si>
  <si>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</si>
  <si>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</si>
  <si>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</si>
  <si>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</si>
  <si>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</si>
  <si>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</si>
  <si>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</si>
  <si>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</si>
  <si>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</si>
  <si>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</si>
  <si>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</si>
  <si>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</si>
  <si>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</si>
  <si>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</si>
  <si>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</si>
  <si>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</si>
  <si>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</si>
  <si>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</si>
  <si>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</si>
  <si>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</si>
  <si>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</si>
  <si>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</si>
  <si>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</si>
  <si>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</si>
  <si>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</si>
  <si>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</si>
  <si>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</si>
  <si>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</si>
  <si>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</si>
  <si>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</si>
  <si>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</si>
  <si>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</si>
  <si>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</si>
  <si>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</si>
  <si>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</si>
  <si>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</si>
  <si>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</si>
  <si>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</si>
  <si>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</si>
  <si>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</si>
  <si>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</si>
  <si>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</si>
  <si>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</si>
  <si>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</si>
  <si>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</si>
  <si>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</si>
  <si>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</si>
  <si>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</si>
  <si>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</si>
  <si>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</si>
  <si>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</si>
  <si>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</si>
  <si>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</si>
  <si>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</si>
  <si>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</si>
  <si>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</si>
  <si>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</si>
  <si>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</si>
  <si>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</si>
  <si>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</si>
  <si>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</si>
  <si>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</si>
  <si>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</si>
  <si>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</si>
  <si>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</si>
  <si>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</si>
  <si>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</si>
  <si>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</si>
  <si>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</si>
  <si>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</si>
  <si>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</si>
  <si>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</si>
  <si>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</si>
  <si>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</si>
  <si>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</si>
  <si>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</si>
  <si>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</si>
  <si>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</si>
  <si>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</si>
  <si>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</si>
  <si>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</si>
  <si>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</si>
  <si>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</si>
  <si>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</si>
  <si>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</si>
  <si>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</si>
  <si>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</si>
  <si>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</si>
  <si>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</si>
  <si>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</si>
  <si>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</si>
  <si>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</si>
  <si>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</si>
  <si>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</si>
  <si>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</si>
  <si>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</si>
  <si>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</si>
  <si>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</si>
  <si>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</si>
  <si>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</si>
  <si>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</si>
  <si>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</si>
  <si>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</si>
  <si>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</si>
  <si>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</si>
  <si>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</si>
  <si>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</si>
  <si>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</si>
  <si>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</si>
  <si>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</si>
  <si>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</si>
  <si>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</si>
  <si>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</si>
  <si>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</si>
  <si>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</si>
  <si>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</si>
  <si>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</si>
  <si>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</si>
  <si>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</si>
  <si>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</si>
  <si>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</si>
  <si>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</si>
  <si>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</si>
  <si>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</si>
  <si>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</si>
  <si>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</si>
  <si>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</si>
  <si>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</si>
  <si>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</si>
  <si>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</si>
  <si>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</si>
  <si>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</si>
  <si>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</si>
  <si>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</si>
  <si>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</si>
  <si>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</si>
  <si>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</si>
  <si>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</si>
  <si>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</si>
  <si>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</si>
  <si>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</si>
  <si>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</si>
  <si>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</si>
  <si>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</si>
  <si>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</si>
  <si>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</si>
  <si>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</si>
  <si>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</si>
  <si>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</si>
  <si>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</si>
  <si>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</si>
  <si>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</si>
  <si>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</si>
  <si>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</si>
  <si>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</si>
  <si>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</si>
  <si>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</si>
  <si>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</si>
  <si>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</si>
  <si>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</si>
  <si>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</si>
  <si>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</si>
  <si>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</si>
  <si>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</si>
  <si>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</si>
  <si>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</si>
  <si>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</si>
  <si>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</si>
  <si>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</si>
  <si>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</si>
  <si>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</si>
  <si>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</si>
  <si>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</si>
  <si>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</si>
  <si>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</si>
  <si>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</si>
  <si>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</si>
  <si>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</si>
  <si>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</si>
  <si>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</si>
  <si>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</si>
  <si>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</si>
  <si>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</si>
  <si>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</si>
  <si>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</si>
  <si>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</si>
  <si>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</si>
  <si>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</si>
  <si>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</si>
  <si>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</si>
  <si>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</si>
  <si>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</si>
  <si>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</si>
  <si>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</si>
  <si>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</si>
  <si>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</si>
  <si>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</si>
  <si>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</si>
  <si>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</si>
  <si>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</si>
  <si>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</si>
  <si>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</si>
  <si>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</si>
  <si>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</si>
  <si>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</si>
  <si>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</si>
  <si>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</si>
  <si>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</si>
  <si>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</si>
  <si>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</si>
  <si>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</si>
  <si>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</si>
  <si>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</si>
  <si>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</si>
  <si>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</si>
  <si>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</si>
  <si>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</si>
  <si>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</si>
  <si>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</si>
  <si>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</si>
  <si>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</si>
  <si>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</si>
  <si>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</si>
  <si>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</si>
  <si>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</si>
  <si>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</si>
  <si>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</si>
  <si>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</si>
  <si>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</si>
  <si>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</si>
  <si>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</si>
  <si>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</si>
  <si>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</si>
  <si>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</si>
  <si>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</si>
  <si>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</si>
  <si>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</si>
  <si>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</si>
  <si>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</si>
  <si>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</si>
  <si>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</si>
  <si>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</si>
  <si>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</si>
  <si>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</si>
  <si>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</si>
  <si>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</si>
  <si>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</si>
  <si>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</si>
  <si>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</si>
  <si>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</si>
  <si>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</si>
  <si>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</si>
  <si>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</si>
  <si>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</si>
  <si>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</si>
  <si>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</si>
  <si>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</si>
  <si>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</si>
  <si>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</si>
  <si>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</si>
  <si>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</si>
  <si>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</si>
  <si>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</si>
  <si>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</si>
  <si>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</si>
  <si>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</si>
  <si>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</si>
  <si>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</si>
  <si>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</si>
  <si>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</si>
  <si>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</si>
  <si>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</si>
  <si>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</si>
  <si>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</si>
  <si>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</si>
  <si>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</si>
  <si>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</si>
  <si>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</si>
  <si>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</si>
  <si>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</si>
  <si>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</si>
  <si>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</si>
  <si>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</si>
  <si>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</si>
  <si>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</si>
  <si>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</si>
  <si>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</si>
  <si>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</si>
  <si>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</si>
  <si>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</si>
  <si>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</si>
  <si>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</si>
  <si>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</si>
  <si>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</si>
  <si>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</si>
  <si>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</si>
  <si>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</si>
  <si>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</si>
  <si>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</si>
  <si>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</si>
  <si>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</si>
  <si>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</si>
  <si>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</si>
  <si>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</si>
  <si>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</si>
  <si>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</si>
  <si>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</si>
  <si>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</si>
  <si>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</si>
  <si>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</si>
  <si>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</si>
  <si>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</si>
  <si>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</si>
  <si>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</si>
  <si>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</si>
  <si>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</si>
  <si>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</si>
  <si>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</si>
  <si>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</si>
  <si>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</si>
  <si>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</si>
  <si>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</si>
  <si>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</si>
  <si>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</si>
  <si>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</si>
  <si>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</si>
  <si>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</si>
  <si>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</si>
  <si>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</si>
  <si>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</si>
  <si>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</si>
  <si>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</si>
  <si>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</si>
  <si>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</si>
  <si>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</si>
  <si>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</si>
  <si>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</si>
  <si>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</si>
  <si>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</si>
  <si>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</si>
  <si>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</si>
  <si>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</si>
  <si>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</si>
  <si>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</si>
  <si>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</si>
  <si>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</si>
  <si>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</si>
  <si>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</si>
  <si>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</si>
  <si>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</si>
  <si>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</si>
  <si>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</si>
  <si>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</si>
  <si>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</si>
  <si>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</si>
  <si>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</si>
  <si>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</si>
  <si>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</si>
  <si>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</si>
  <si>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</si>
  <si>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</si>
  <si>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</si>
  <si>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</si>
  <si>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</si>
  <si>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</si>
  <si>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</si>
  <si>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</si>
  <si>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</si>
  <si>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</si>
  <si>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</si>
  <si>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</si>
  <si>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</si>
  <si>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</si>
  <si>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</si>
  <si>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</si>
  <si>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</si>
  <si>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</si>
  <si>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</si>
  <si>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</si>
  <si>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</si>
  <si>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</si>
  <si>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</si>
  <si>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</si>
  <si>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</si>
  <si>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</si>
  <si>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</si>
  <si>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</si>
  <si>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</si>
  <si>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</si>
  <si>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</si>
  <si>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</si>
  <si>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</si>
  <si>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</si>
  <si>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</si>
  <si>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</si>
  <si>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</si>
  <si>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</si>
  <si>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</si>
  <si>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</si>
  <si>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</si>
  <si>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</si>
  <si>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</si>
  <si>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</si>
  <si>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</si>
  <si>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</si>
  <si>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</si>
  <si>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</si>
  <si>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</si>
  <si>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</si>
  <si>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</si>
  <si>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</si>
  <si>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</si>
  <si>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</si>
  <si>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</si>
  <si>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</si>
  <si>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</si>
  <si>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</si>
  <si>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</si>
  <si>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</si>
  <si>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</si>
  <si>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</si>
  <si>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</si>
  <si>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</si>
  <si>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</si>
  <si>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</si>
  <si>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</si>
  <si>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</si>
  <si>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</si>
  <si>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</si>
  <si>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</si>
  <si>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</si>
  <si>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</si>
  <si>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</si>
  <si>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</si>
  <si>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</si>
  <si>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</si>
  <si>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</si>
  <si>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</si>
  <si>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</si>
  <si>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</si>
  <si>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</si>
  <si>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</si>
  <si>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</si>
  <si>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</si>
  <si>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</si>
  <si>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</si>
  <si>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</si>
  <si>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</si>
  <si>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</si>
  <si>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</si>
  <si>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</si>
  <si>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</si>
  <si>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</si>
  <si>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</si>
  <si>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</si>
  <si>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</si>
  <si>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</si>
  <si>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</si>
  <si>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</si>
  <si>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</si>
  <si>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</si>
  <si>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</si>
  <si>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</si>
  <si>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</si>
  <si>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</si>
  <si>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</si>
  <si>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</si>
  <si>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</si>
  <si>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</si>
  <si>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</si>
  <si>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</si>
  <si>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</si>
  <si>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</si>
  <si>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</si>
  <si>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</si>
  <si>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</si>
  <si>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</si>
  <si>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</si>
  <si>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</si>
  <si>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</si>
  <si>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</si>
  <si>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</si>
  <si>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</si>
  <si>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</si>
  <si>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</si>
  <si>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</si>
  <si>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</si>
  <si>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</si>
  <si>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</si>
  <si>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</si>
  <si>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</si>
  <si>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</si>
  <si>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</si>
  <si>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</si>
  <si>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</si>
  <si>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</si>
  <si>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</si>
  <si>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</si>
  <si>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</si>
  <si>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</si>
  <si>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</si>
  <si>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</si>
  <si>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</si>
  <si>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</si>
  <si>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</si>
  <si>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</si>
  <si>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</si>
  <si>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</si>
  <si>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</si>
  <si>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</si>
  <si>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</si>
  <si>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</si>
  <si>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</si>
  <si>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</si>
  <si>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</si>
  <si>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</si>
  <si>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</si>
  <si>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</si>
  <si>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</si>
  <si>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</si>
  <si>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</si>
  <si>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</si>
  <si>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</si>
  <si>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</si>
  <si>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</si>
  <si>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</si>
  <si>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</si>
  <si>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</si>
  <si>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</si>
  <si>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</si>
  <si>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</si>
  <si>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</si>
  <si>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</si>
  <si>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</si>
  <si>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</si>
  <si>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</si>
  <si>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</si>
  <si>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</si>
  <si>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</si>
  <si>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</si>
  <si>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</si>
  <si>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</si>
  <si>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</si>
  <si>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</si>
  <si>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</si>
  <si>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</si>
  <si>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</si>
  <si>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</si>
  <si>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</si>
  <si>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</si>
  <si>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</si>
  <si>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</si>
  <si>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</si>
  <si>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</si>
  <si>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</si>
  <si>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</si>
  <si>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</si>
  <si>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</si>
  <si>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</si>
  <si>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</si>
  <si>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</si>
  <si>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</si>
  <si>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</si>
  <si>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</si>
  <si>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</si>
  <si>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</si>
  <si>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</si>
  <si>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</si>
  <si>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</si>
  <si>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</si>
  <si>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</si>
  <si>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</si>
  <si>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</si>
  <si>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</si>
  <si>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</si>
  <si>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</si>
  <si>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</si>
  <si>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</si>
  <si>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</si>
  <si>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</si>
  <si>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</si>
  <si>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</si>
  <si>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</si>
  <si>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</si>
  <si>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</si>
  <si>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</si>
  <si>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</si>
  <si>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</si>
  <si>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</si>
  <si>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</si>
  <si>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</si>
  <si>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</si>
  <si>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</si>
  <si>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</si>
  <si>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</si>
  <si>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</si>
  <si>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</si>
  <si>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</si>
  <si>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</si>
  <si>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</si>
  <si>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</si>
  <si>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</si>
  <si>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</si>
  <si>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</si>
  <si>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</si>
  <si>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</si>
  <si>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</si>
  <si>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</si>
  <si>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</si>
  <si>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</si>
  <si>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</si>
  <si>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</si>
  <si>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</si>
  <si>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</si>
  <si>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</si>
  <si>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</si>
  <si>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</si>
  <si>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</si>
  <si>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</si>
  <si>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</si>
  <si>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</si>
  <si>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</si>
  <si>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</si>
  <si>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</si>
  <si>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</si>
  <si>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</si>
  <si>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</si>
  <si>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</si>
  <si>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</si>
  <si>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</si>
  <si>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</si>
  <si>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</si>
  <si>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</si>
  <si>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</si>
  <si>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</si>
  <si>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</si>
  <si>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</si>
  <si>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</si>
  <si>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</si>
  <si>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</si>
  <si>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</si>
  <si>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</si>
  <si>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</si>
  <si>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</si>
  <si>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</si>
  <si>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</si>
  <si>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</si>
  <si>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</si>
  <si>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</si>
  <si>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</si>
  <si>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</si>
  <si>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</si>
  <si>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</si>
  <si>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</si>
  <si>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</si>
  <si>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</si>
  <si>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</si>
  <si>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</si>
  <si>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</si>
  <si>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</si>
  <si>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</si>
  <si>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</si>
  <si>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</si>
  <si>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</si>
  <si>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</si>
  <si>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</si>
  <si>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</si>
  <si>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</si>
  <si>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</si>
  <si>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</si>
  <si>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</si>
  <si>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</si>
  <si>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</si>
  <si>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</si>
  <si>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</si>
  <si>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</si>
  <si>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</si>
  <si>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</si>
  <si>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</si>
  <si>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</si>
  <si>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</si>
  <si>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</si>
  <si>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</si>
  <si>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</si>
  <si>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</si>
  <si>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</si>
  <si>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</si>
  <si>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</si>
  <si>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</si>
  <si>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</si>
  <si>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</si>
  <si>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</si>
  <si>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</si>
  <si>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</si>
  <si>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</si>
  <si>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</si>
  <si>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</si>
  <si>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</si>
  <si>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</si>
  <si>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</si>
  <si>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</si>
  <si>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</si>
  <si>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</si>
  <si>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</si>
  <si>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</si>
  <si>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</si>
  <si>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</si>
  <si>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</si>
  <si>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</si>
  <si>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</si>
  <si>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</si>
  <si>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</si>
  <si>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</si>
  <si>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</si>
  <si>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</si>
  <si>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</si>
  <si>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</si>
  <si>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</si>
  <si>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</si>
  <si>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</si>
  <si>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</si>
  <si>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</si>
  <si>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</si>
  <si>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</si>
  <si>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</si>
  <si>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</si>
  <si>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</si>
  <si>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</si>
  <si>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</si>
  <si>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</si>
  <si>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</si>
  <si>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</si>
  <si>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</si>
  <si>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</si>
  <si>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</si>
  <si>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</si>
  <si>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</si>
  <si>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</si>
  <si>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</si>
  <si>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</si>
  <si>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</si>
  <si>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</si>
  <si>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</si>
  <si>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</si>
  <si>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</si>
  <si>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</si>
  <si>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</si>
  <si>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</si>
  <si>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</si>
  <si>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</si>
  <si>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</si>
  <si>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</si>
  <si>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</si>
  <si>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</si>
  <si>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</si>
  <si>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</si>
  <si>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</si>
  <si>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</si>
  <si>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</si>
  <si>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</si>
  <si>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</si>
  <si>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</si>
  <si>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</si>
  <si>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</si>
  <si>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</si>
  <si>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</si>
  <si>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</si>
  <si>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</si>
  <si>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</si>
  <si>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</si>
  <si>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</si>
  <si>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</si>
  <si>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</si>
  <si>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</si>
  <si>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</si>
  <si>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</si>
  <si>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</si>
  <si>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</si>
  <si>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</si>
  <si>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</si>
  <si>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</si>
  <si>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</si>
  <si>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</si>
  <si>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</si>
  <si>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</si>
  <si>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</si>
  <si>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</si>
  <si>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</si>
  <si>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</si>
  <si>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</si>
  <si>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</si>
  <si>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</si>
  <si>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</si>
  <si>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</si>
  <si>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</si>
  <si>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</si>
  <si>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</si>
  <si>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</si>
  <si>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</si>
  <si>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</si>
  <si>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</si>
  <si>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</si>
  <si>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</si>
  <si>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</si>
  <si>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</si>
  <si>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</si>
  <si>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</si>
  <si>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</si>
  <si>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</si>
  <si>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</si>
  <si>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</si>
  <si>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</si>
  <si>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</si>
  <si>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</si>
  <si>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</si>
  <si>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</si>
  <si>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</si>
  <si>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</si>
  <si>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</si>
  <si>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</si>
  <si>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</si>
  <si>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</si>
  <si>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</si>
  <si>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</si>
  <si>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</si>
  <si>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</si>
  <si>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</si>
  <si>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</si>
  <si>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</si>
  <si>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</si>
  <si>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</si>
  <si>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</si>
  <si>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</si>
  <si>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</si>
  <si>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</si>
  <si>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</si>
  <si>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</si>
  <si>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</si>
  <si>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</si>
  <si>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</si>
  <si>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</si>
  <si>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</si>
  <si>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</si>
  <si>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</si>
  <si>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</si>
  <si>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</si>
  <si>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</si>
  <si>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</si>
  <si>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</si>
  <si>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</si>
  <si>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</si>
  <si>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</si>
  <si>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</si>
  <si>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</si>
  <si>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</si>
  <si>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</si>
  <si>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</si>
  <si>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</si>
  <si>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</si>
  <si>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</si>
  <si>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</si>
  <si>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</si>
  <si>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</si>
  <si>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</si>
  <si>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</si>
  <si>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</si>
  <si>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</si>
  <si>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</si>
  <si>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</si>
  <si>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</si>
  <si>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</si>
  <si>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</si>
  <si>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</si>
  <si>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</si>
  <si>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</si>
  <si>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</si>
  <si>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</si>
  <si>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</si>
  <si>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</si>
  <si>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</si>
  <si>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</si>
  <si>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</si>
  <si>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</si>
  <si>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</si>
  <si>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</si>
  <si>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</si>
  <si>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</si>
  <si>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</si>
  <si>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</si>
  <si>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</si>
  <si>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</si>
  <si>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</si>
  <si>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</si>
  <si>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</si>
  <si>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</si>
  <si>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</si>
  <si>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</si>
  <si>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</si>
  <si>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</si>
  <si>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</si>
  <si>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</si>
  <si>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</si>
  <si>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</si>
  <si>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</si>
  <si>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</si>
  <si>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</si>
  <si>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</si>
  <si>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</si>
  <si>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</si>
  <si>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</si>
  <si>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</si>
  <si>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</si>
  <si>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</si>
  <si>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</si>
  <si>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</si>
  <si>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</si>
  <si>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</si>
  <si>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</si>
  <si>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</si>
  <si>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</si>
  <si>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</si>
  <si>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</si>
  <si>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</si>
  <si>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</si>
  <si>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</si>
  <si>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</si>
  <si>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</si>
  <si>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</si>
  <si>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</si>
  <si>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</si>
  <si>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</si>
  <si>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</si>
  <si>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</si>
  <si>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</si>
  <si>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</si>
  <si>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</si>
  <si>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</si>
  <si>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</si>
  <si>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</si>
  <si>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</si>
  <si>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</si>
  <si>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</si>
  <si>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</si>
  <si>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</si>
  <si>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</si>
  <si>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</si>
  <si>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</si>
  <si>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</si>
  <si>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</si>
  <si>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</si>
  <si>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</si>
  <si>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</si>
  <si>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</si>
  <si>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</si>
  <si>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</si>
  <si>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</si>
  <si>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</si>
  <si>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</si>
  <si>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</si>
  <si>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</si>
  <si>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</si>
  <si>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</si>
  <si>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</si>
  <si>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</si>
  <si>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</si>
  <si>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</si>
  <si>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</si>
  <si>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</si>
  <si>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</si>
  <si>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</si>
  <si>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</si>
  <si>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</si>
  <si>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</si>
  <si>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</si>
  <si>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</si>
  <si>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</si>
  <si>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</si>
  <si>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</si>
  <si>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</si>
  <si>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</si>
  <si>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</si>
  <si>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</si>
  <si>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</si>
  <si>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</si>
  <si>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</si>
  <si>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</si>
  <si>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</si>
  <si>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</si>
  <si>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</si>
  <si>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</si>
  <si>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</si>
  <si>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</si>
  <si>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</si>
  <si>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</si>
  <si>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</si>
  <si>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</si>
  <si>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</si>
  <si>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</si>
  <si>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</si>
  <si>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</si>
  <si>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</si>
  <si>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</si>
  <si>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</si>
  <si>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</si>
  <si>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</si>
  <si>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</si>
  <si>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</si>
  <si>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</si>
  <si>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</si>
  <si>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</si>
  <si>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</si>
  <si>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</si>
  <si>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</si>
  <si>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</si>
  <si>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</si>
  <si>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</si>
  <si>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</si>
  <si>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</si>
  <si>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</si>
  <si>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</si>
  <si>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</si>
  <si>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</si>
  <si>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</si>
  <si>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</si>
  <si>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</si>
  <si>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</si>
  <si>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</si>
  <si>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</si>
  <si>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</si>
  <si>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</si>
  <si>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</si>
  <si>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</si>
  <si>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</si>
  <si>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</si>
  <si>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</si>
  <si>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</si>
  <si>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</si>
  <si>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</si>
  <si>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</si>
  <si>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</si>
  <si>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</si>
  <si>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</si>
  <si>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</si>
  <si>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</si>
  <si>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</si>
  <si>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</si>
  <si>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</si>
  <si>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</si>
  <si>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</si>
  <si>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</si>
  <si>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</si>
  <si>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</si>
  <si>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</si>
  <si>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</si>
  <si>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</si>
  <si>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</si>
  <si>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</si>
  <si>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</si>
  <si>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</si>
  <si>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</si>
  <si>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</si>
  <si>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</si>
  <si>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</si>
  <si>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</si>
  <si>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</si>
  <si>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</si>
  <si>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</si>
  <si>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</si>
  <si>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</si>
  <si>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</si>
  <si>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</si>
  <si>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</si>
  <si>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</si>
  <si>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</si>
  <si>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</si>
  <si>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</si>
  <si>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</si>
  <si>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</si>
  <si>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</si>
  <si>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</si>
  <si>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</si>
  <si>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</si>
  <si>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</si>
  <si>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</si>
  <si>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</si>
  <si>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</si>
  <si>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</si>
  <si>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</si>
  <si>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</si>
  <si>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</si>
  <si>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</si>
  <si>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</si>
  <si>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</si>
  <si>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</si>
  <si>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</si>
  <si>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</si>
  <si>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</si>
  <si>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</si>
  <si>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</si>
  <si>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</si>
  <si>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</si>
  <si>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</si>
  <si>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</si>
  <si>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</si>
  <si>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</si>
  <si>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</si>
  <si>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</si>
  <si>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</si>
  <si>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</si>
  <si>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</si>
  <si>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</si>
  <si>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</si>
  <si>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</si>
  <si>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</si>
  <si>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</si>
  <si>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</si>
  <si>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</si>
  <si>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</si>
  <si>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</si>
  <si>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</si>
  <si>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</si>
  <si>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</si>
  <si>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</si>
  <si>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</si>
  <si>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</si>
  <si>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</si>
  <si>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</si>
  <si>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</si>
  <si>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</si>
  <si>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</si>
  <si>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</si>
  <si>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</si>
  <si>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</si>
  <si>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</si>
  <si>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</si>
  <si>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</si>
  <si>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</si>
  <si>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</si>
  <si>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</si>
  <si>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</si>
  <si>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</si>
  <si>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</si>
  <si>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</si>
  <si>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</si>
  <si>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</si>
  <si>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</si>
  <si>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</si>
  <si>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</si>
  <si>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</si>
  <si>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</si>
  <si>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</si>
  <si>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</si>
  <si>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</si>
  <si>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</si>
  <si>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</si>
  <si>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</si>
  <si>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</si>
  <si>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</si>
  <si>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</si>
  <si>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</si>
  <si>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</si>
  <si>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</si>
  <si>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</si>
  <si>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</si>
  <si>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</si>
  <si>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</si>
  <si>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</si>
  <si>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</si>
  <si>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</si>
  <si>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</si>
  <si>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</si>
  <si>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</si>
  <si>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</si>
  <si>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</si>
  <si>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</si>
  <si>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</si>
  <si>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</si>
  <si>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</si>
  <si>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</si>
  <si>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</si>
  <si>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</si>
  <si>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</si>
  <si>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</si>
  <si>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</si>
  <si>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</si>
  <si>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</si>
  <si>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</si>
  <si>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</si>
  <si>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</si>
  <si>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</si>
  <si>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</si>
  <si>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</si>
  <si>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</si>
  <si>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</si>
  <si>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</si>
  <si>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</si>
  <si>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</si>
  <si>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</si>
  <si>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</si>
  <si>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</si>
  <si>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</si>
  <si>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</si>
  <si>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</si>
  <si>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</si>
  <si>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</si>
  <si>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</si>
  <si>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</si>
  <si>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</si>
  <si>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</si>
  <si>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</si>
  <si>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</si>
  <si>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</si>
  <si>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</si>
  <si>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</si>
  <si>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</si>
  <si>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</si>
  <si>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</si>
  <si>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</si>
  <si>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</si>
  <si>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</si>
  <si>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</si>
  <si>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</si>
  <si>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</si>
  <si>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</si>
  <si>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</si>
  <si>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</si>
  <si>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</si>
  <si>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</si>
  <si>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</si>
  <si>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</si>
  <si>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</si>
  <si>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</si>
  <si>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</si>
  <si>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</si>
  <si>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</si>
  <si>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</si>
  <si>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</si>
  <si>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</si>
  <si>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</si>
  <si>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</si>
  <si>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</si>
  <si>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</si>
  <si>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</si>
  <si>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</si>
  <si>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</si>
  <si>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</si>
  <si>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</si>
  <si>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</si>
  <si>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</si>
  <si>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</si>
  <si>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</si>
  <si>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</si>
  <si>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</si>
  <si>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</si>
  <si>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</si>
  <si>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</si>
  <si>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</si>
  <si>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</si>
  <si>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</si>
  <si>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</si>
  <si>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</si>
  <si>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</si>
  <si>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</si>
  <si>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</si>
  <si>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</si>
  <si>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</si>
  <si>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</si>
  <si>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</si>
  <si>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</si>
  <si>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</si>
  <si>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</si>
  <si>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</si>
  <si>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</si>
  <si>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</si>
  <si>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</si>
  <si>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</si>
  <si>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</si>
  <si>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</si>
  <si>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</si>
  <si>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</si>
  <si>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</si>
  <si>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</si>
  <si>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</si>
  <si>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</si>
  <si>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</si>
  <si>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</si>
  <si>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</si>
  <si>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</si>
  <si>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</si>
  <si>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</si>
  <si>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</si>
  <si>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</si>
  <si>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</si>
  <si>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</si>
  <si>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</si>
  <si>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</si>
  <si>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</si>
  <si>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</si>
  <si>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</si>
  <si>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</si>
  <si>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</si>
  <si>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</si>
  <si>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</si>
  <si>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</si>
  <si>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</si>
  <si>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</si>
  <si>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</si>
  <si>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</si>
  <si>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</si>
  <si>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</si>
  <si>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</si>
  <si>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</si>
  <si>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</si>
  <si>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</si>
  <si>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</si>
  <si>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</si>
  <si>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</si>
  <si>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</si>
  <si>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</si>
  <si>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</si>
  <si>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</si>
  <si>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</si>
  <si>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</si>
  <si>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</si>
  <si>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</si>
  <si>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</si>
  <si>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</si>
  <si>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</si>
  <si>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</si>
  <si>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</si>
  <si>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</si>
  <si>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</si>
  <si>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</si>
  <si>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</si>
  <si>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</si>
  <si>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</si>
  <si>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</si>
  <si>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</si>
  <si>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</si>
  <si>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</si>
  <si>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</si>
  <si>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</si>
  <si>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</si>
  <si>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</si>
  <si>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</si>
  <si>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</si>
  <si>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</si>
  <si>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</si>
  <si>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</si>
  <si>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</si>
  <si>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</si>
  <si>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</si>
  <si>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</si>
  <si>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</si>
  <si>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</si>
  <si>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</si>
  <si>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</si>
  <si>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</si>
  <si>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</si>
  <si>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</si>
  <si>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</si>
  <si>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</si>
  <si>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</si>
  <si>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</si>
  <si>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</si>
  <si>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</si>
  <si>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</si>
  <si>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</si>
  <si>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</si>
  <si>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</si>
  <si>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</si>
  <si>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</si>
  <si>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</si>
  <si>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</si>
  <si>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</si>
  <si>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</si>
  <si>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</si>
  <si>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</si>
  <si>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</si>
  <si>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</si>
  <si>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</si>
  <si>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</si>
  <si>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</si>
  <si>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</si>
  <si>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</si>
  <si>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</si>
  <si>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</si>
  <si>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</si>
  <si>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</si>
  <si>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</si>
  <si>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</si>
  <si>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</si>
  <si>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</si>
  <si>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</si>
  <si>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</si>
  <si>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</si>
  <si>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</si>
  <si>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</si>
  <si>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</si>
  <si>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</si>
  <si>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</si>
  <si>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</si>
  <si>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</si>
  <si>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</si>
  <si>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</si>
  <si>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</si>
  <si>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</si>
  <si>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</si>
  <si>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</si>
  <si>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</si>
  <si>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</si>
  <si>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</si>
  <si>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</si>
  <si>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</si>
  <si>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</si>
  <si>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</si>
  <si>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</si>
  <si>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</si>
  <si>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</si>
  <si>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</si>
  <si>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</si>
  <si>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</si>
  <si>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</si>
  <si>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</si>
  <si>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</si>
  <si>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</si>
  <si>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</si>
  <si>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</si>
  <si>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</si>
  <si>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</si>
  <si>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</si>
  <si>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</si>
  <si>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</si>
  <si>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</si>
  <si>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</si>
  <si>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</si>
  <si>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</si>
  <si>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</si>
  <si>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</si>
  <si>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</si>
  <si>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</si>
  <si>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</si>
  <si>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</si>
  <si>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</si>
  <si>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</si>
  <si>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</si>
  <si>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</si>
  <si>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</si>
  <si>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</si>
  <si>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</si>
  <si>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</si>
  <si>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</si>
  <si>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</si>
  <si>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</si>
  <si>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</si>
  <si>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</si>
  <si>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</si>
  <si>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</si>
  <si>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</si>
  <si>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</si>
  <si>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</si>
  <si>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</si>
  <si>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</si>
  <si>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</si>
  <si>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</si>
  <si>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</si>
  <si>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</si>
  <si>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</si>
  <si>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</si>
  <si>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</si>
  <si>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</si>
  <si>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</si>
  <si>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</si>
  <si>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</si>
  <si>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</si>
  <si>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</si>
  <si>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</si>
  <si>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</si>
  <si>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</si>
  <si>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</si>
  <si>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</si>
  <si>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</si>
  <si>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</si>
  <si>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</si>
  <si>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</si>
  <si>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</si>
  <si>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</si>
  <si>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</si>
  <si>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</si>
  <si>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</si>
  <si>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</si>
  <si>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</si>
  <si>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</si>
  <si>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</si>
  <si>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</si>
  <si>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</si>
  <si>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</si>
  <si>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</si>
  <si>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</si>
  <si>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</si>
  <si>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</si>
  <si>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</si>
  <si>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</si>
  <si>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</si>
  <si>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</si>
  <si>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</si>
  <si>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</si>
  <si>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</si>
  <si>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</si>
  <si>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</si>
  <si>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</si>
  <si>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</si>
  <si>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</si>
  <si>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</si>
  <si>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</si>
  <si>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</si>
  <si>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</si>
  <si>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</si>
  <si>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</si>
  <si>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</si>
  <si>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</si>
  <si>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</si>
  <si>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</si>
  <si>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</si>
  <si>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</si>
  <si>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</si>
  <si>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</si>
  <si>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</si>
  <si>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</si>
  <si>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</si>
  <si>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</si>
  <si>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</si>
  <si>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</si>
  <si>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</si>
  <si>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</si>
  <si>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</si>
  <si>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</si>
  <si>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</si>
  <si>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</si>
  <si>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</si>
  <si>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</si>
  <si>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</si>
  <si>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</si>
  <si>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</si>
  <si>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</si>
  <si>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</si>
  <si>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</si>
  <si>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</si>
  <si>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</si>
  <si>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</si>
  <si>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</si>
  <si>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</si>
  <si>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</si>
  <si>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</si>
  <si>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</si>
  <si>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</si>
  <si>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</si>
  <si>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</si>
  <si>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</si>
  <si>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</si>
  <si>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</si>
  <si>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</si>
  <si>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</si>
  <si>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</si>
  <si>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</si>
  <si>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</si>
  <si>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</si>
  <si>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</si>
  <si>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</si>
  <si>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</si>
  <si>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</si>
  <si>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</si>
  <si>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</si>
  <si>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</si>
  <si>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</si>
  <si>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</si>
  <si>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</si>
  <si>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</si>
  <si>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</si>
  <si>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</si>
  <si>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</si>
  <si>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</si>
  <si>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</si>
  <si>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</si>
  <si>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</si>
  <si>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</si>
  <si>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</si>
  <si>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</si>
  <si>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</si>
  <si>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</si>
  <si>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</si>
  <si>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</si>
  <si>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</si>
  <si>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</si>
  <si>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</si>
  <si>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</si>
  <si>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</si>
  <si>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</si>
  <si>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</si>
  <si>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</si>
  <si>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</si>
  <si>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</si>
  <si>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</si>
  <si>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</si>
  <si>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</si>
  <si>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</si>
  <si>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</si>
  <si>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</si>
  <si>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</si>
  <si>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</si>
  <si>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</si>
  <si>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</si>
  <si>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</si>
  <si>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</si>
  <si>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</si>
  <si>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</si>
  <si>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</si>
  <si>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</si>
  <si>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</si>
  <si>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</si>
  <si>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</si>
  <si>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</si>
  <si>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</si>
  <si>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</si>
  <si>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</si>
  <si>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</si>
  <si>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</si>
  <si>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</si>
  <si>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</si>
  <si>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</si>
  <si>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</si>
  <si>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</si>
  <si>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</si>
  <si>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</si>
  <si>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</si>
  <si>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</si>
  <si>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</si>
  <si>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</si>
  <si>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</si>
  <si>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</si>
  <si>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</si>
  <si>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</si>
  <si>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</si>
  <si>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</si>
  <si>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</si>
  <si>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</si>
  <si>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</si>
  <si>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</si>
  <si>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</si>
  <si>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</si>
  <si>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</si>
  <si>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</si>
  <si>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</si>
  <si>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</si>
  <si>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</si>
  <si>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</si>
  <si>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</si>
  <si>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</si>
  <si>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</si>
  <si>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</si>
  <si>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</si>
  <si>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</si>
  <si>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</si>
  <si>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</si>
  <si>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</si>
  <si>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</si>
  <si>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</si>
  <si>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</si>
  <si>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</si>
  <si>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</si>
  <si>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</si>
  <si>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</si>
  <si>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</si>
  <si>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</si>
  <si>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</si>
  <si>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</si>
  <si>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</si>
  <si>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</si>
  <si>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</si>
  <si>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</si>
  <si>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</si>
  <si>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</si>
  <si>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</si>
  <si>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</si>
  <si>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</si>
  <si>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</si>
  <si>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</si>
  <si>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</si>
  <si>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</si>
  <si>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</si>
  <si>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</si>
  <si>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</si>
  <si>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</si>
  <si>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</si>
  <si>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</si>
  <si>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</si>
  <si>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</si>
  <si>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</si>
  <si>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</si>
  <si>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</si>
  <si>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</si>
  <si>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</si>
  <si>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</si>
  <si>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</si>
  <si>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</si>
  <si>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</si>
  <si>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</si>
  <si>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</si>
  <si>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</si>
  <si>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</si>
  <si>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</si>
  <si>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</si>
  <si>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</si>
  <si>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</si>
  <si>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</si>
  <si>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</si>
  <si>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</si>
  <si>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</si>
  <si>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</si>
  <si>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</si>
  <si>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</si>
  <si>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</si>
  <si>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</si>
  <si>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</si>
  <si>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</si>
  <si>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</si>
  <si>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</si>
  <si>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</si>
  <si>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</si>
  <si>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</si>
  <si>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</si>
  <si>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</si>
  <si>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</si>
  <si>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</si>
  <si>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</si>
  <si>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</si>
  <si>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</si>
  <si>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</si>
  <si>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</si>
  <si>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</si>
  <si>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</si>
  <si>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</si>
  <si>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</si>
  <si>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</si>
  <si>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</si>
  <si>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</si>
  <si>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</si>
  <si>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</si>
  <si>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</si>
  <si>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</si>
  <si>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</si>
  <si>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</si>
  <si>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</si>
  <si>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</si>
  <si>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</si>
  <si>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</si>
  <si>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</si>
  <si>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</si>
  <si>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</si>
  <si>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</si>
  <si>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</si>
  <si>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</si>
  <si>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</si>
  <si>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</si>
  <si>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</si>
  <si>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</si>
  <si>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</si>
  <si>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</si>
  <si>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</si>
  <si>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</si>
  <si>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</si>
  <si>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</si>
  <si>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</si>
  <si>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</si>
  <si>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</si>
  <si>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</si>
  <si>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</si>
  <si>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</si>
  <si>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</si>
  <si>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</si>
  <si>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</si>
  <si>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</si>
  <si>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</si>
  <si>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</si>
  <si>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</si>
  <si>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</si>
  <si>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</si>
  <si>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</si>
  <si>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</si>
  <si>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</si>
  <si>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</si>
  <si>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</si>
  <si>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</si>
  <si>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</si>
  <si>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</si>
  <si>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</si>
  <si>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</si>
  <si>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</si>
  <si>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</si>
  <si>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</si>
  <si>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</si>
  <si>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</si>
  <si>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</si>
  <si>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</si>
  <si>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</si>
  <si>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</si>
  <si>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</si>
  <si>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</si>
  <si>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</si>
  <si>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</si>
  <si>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</si>
  <si>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</si>
  <si>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</si>
  <si>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</si>
  <si>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</si>
  <si>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</si>
  <si>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</si>
  <si>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</si>
  <si>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</si>
  <si>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</si>
  <si>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</si>
  <si>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</si>
  <si>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</si>
  <si>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</si>
  <si>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</si>
  <si>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</si>
  <si>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</si>
  <si>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</si>
  <si>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</si>
  <si>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</si>
  <si>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</si>
  <si>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</si>
  <si>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</si>
  <si>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</si>
  <si>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</si>
  <si>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</si>
  <si>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</si>
  <si>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</si>
  <si>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</si>
  <si>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</si>
  <si>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</si>
  <si>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</si>
  <si>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</si>
  <si>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</si>
  <si>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</si>
  <si>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</si>
  <si>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</si>
  <si>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</si>
  <si>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</si>
  <si>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</si>
  <si>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</si>
  <si>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</si>
  <si>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</si>
  <si>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</si>
  <si>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</si>
  <si>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</si>
  <si>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</si>
  <si>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</si>
  <si>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</si>
  <si>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</si>
  <si>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</si>
  <si>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</si>
  <si>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</si>
  <si>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</si>
  <si>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</si>
  <si>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</si>
  <si>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</si>
  <si>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</si>
  <si>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</si>
  <si>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</si>
  <si>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</si>
  <si>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</si>
  <si>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</si>
  <si>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</si>
  <si>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</si>
  <si>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</si>
  <si>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</si>
  <si>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</si>
  <si>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</si>
  <si>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</si>
  <si>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</si>
  <si>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</si>
  <si>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</si>
  <si>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</si>
  <si>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</si>
  <si>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</si>
  <si>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</si>
  <si>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</si>
  <si>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</si>
  <si>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</si>
  <si>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</si>
  <si>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</si>
  <si>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</si>
  <si>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</si>
  <si>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</si>
  <si>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</si>
  <si>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</si>
  <si>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</si>
  <si>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</si>
  <si>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</si>
  <si>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</si>
  <si>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</si>
  <si>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</si>
  <si>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</si>
  <si>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</si>
  <si>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</si>
  <si>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</si>
  <si>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</si>
  <si>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</si>
  <si>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</si>
  <si>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</si>
  <si>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</si>
  <si>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</si>
  <si>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</si>
  <si>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</si>
  <si>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</si>
  <si>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</si>
  <si>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</si>
  <si>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</si>
  <si>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</si>
  <si>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</si>
  <si>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</si>
  <si>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</si>
  <si>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</si>
  <si>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</si>
  <si>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</si>
  <si>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</si>
  <si>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</si>
  <si>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</si>
  <si>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</si>
  <si>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</si>
  <si>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</si>
  <si>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</si>
  <si>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</si>
  <si>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</si>
  <si>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</si>
  <si>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</si>
  <si>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</si>
  <si>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</si>
  <si>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</si>
  <si>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</si>
  <si>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</si>
  <si>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</si>
  <si>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</si>
  <si>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</si>
  <si>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</si>
  <si>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</si>
  <si>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</si>
  <si>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</si>
  <si>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</si>
  <si>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</si>
  <si>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</si>
  <si>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</si>
  <si>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</si>
  <si>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</si>
  <si>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</si>
  <si>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</si>
  <si>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</si>
  <si>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</si>
  <si>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</si>
  <si>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</si>
  <si>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</si>
  <si>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</si>
  <si>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</si>
  <si>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</si>
  <si>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</si>
  <si>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</si>
  <si>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</si>
  <si>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</si>
  <si>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</si>
  <si>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</si>
  <si>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</si>
  <si>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</si>
  <si>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</si>
  <si>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</si>
  <si>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</si>
  <si>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</si>
  <si>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</si>
  <si>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</si>
  <si>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</si>
  <si>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</si>
  <si>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</si>
  <si>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</si>
  <si>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</si>
  <si>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</si>
  <si>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</si>
  <si>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</si>
  <si>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</si>
  <si>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</si>
  <si>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</si>
  <si>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</si>
  <si>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</si>
  <si>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</si>
  <si>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</si>
  <si>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</si>
  <si>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</si>
  <si>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</si>
  <si>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</si>
  <si>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</si>
  <si>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</si>
  <si>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</si>
  <si>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</si>
  <si>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</si>
  <si>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</si>
  <si>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</si>
  <si>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</si>
  <si>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</si>
  <si>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</si>
  <si>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</si>
  <si>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</si>
  <si>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</si>
  <si>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</si>
  <si>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</si>
  <si>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</si>
  <si>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</si>
  <si>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</si>
  <si>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</si>
  <si>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</si>
  <si>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</si>
  <si>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</si>
  <si>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</si>
  <si>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</si>
  <si>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</si>
  <si>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</si>
  <si>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</si>
  <si>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</si>
  <si>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</si>
  <si>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</si>
  <si>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</si>
  <si>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</si>
  <si>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</si>
  <si>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</si>
  <si>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</si>
  <si>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</si>
  <si>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</si>
  <si>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</si>
  <si>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</si>
  <si>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</si>
  <si>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</si>
  <si>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</si>
  <si>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</si>
  <si>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</si>
  <si>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</si>
  <si>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</si>
  <si>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</si>
  <si>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</si>
  <si>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</si>
  <si>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</si>
  <si>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</si>
  <si>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</si>
  <si>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</si>
  <si>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</si>
  <si>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</si>
  <si>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</si>
  <si>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</si>
  <si>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</si>
  <si>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</si>
  <si>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</si>
  <si>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</si>
  <si>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</si>
  <si>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</si>
  <si>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</si>
  <si>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</si>
  <si>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</si>
  <si>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</si>
  <si>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</si>
  <si>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</si>
  <si>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</si>
  <si>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</si>
  <si>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</si>
  <si>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</si>
  <si>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</si>
  <si>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</si>
  <si>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</si>
  <si>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</si>
  <si>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</si>
  <si>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</si>
  <si>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</si>
  <si>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</si>
  <si>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</si>
  <si>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</si>
  <si>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</si>
  <si>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</si>
  <si>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</si>
  <si>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</si>
  <si>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</si>
  <si>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</si>
  <si>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</si>
  <si>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</si>
  <si>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</si>
  <si>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</si>
  <si>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</si>
  <si>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</si>
  <si>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</si>
  <si>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</si>
  <si>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</si>
  <si>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</si>
  <si>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</si>
  <si>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</si>
  <si>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</si>
  <si>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</si>
  <si>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</si>
  <si>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</si>
  <si>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</si>
  <si>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</si>
  <si>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</si>
  <si>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</si>
  <si>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</si>
  <si>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</si>
  <si>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</si>
  <si>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</si>
  <si>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</si>
  <si>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</si>
  <si>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</si>
  <si>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</si>
  <si>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</si>
  <si>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</si>
  <si>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</si>
  <si>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</si>
  <si>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</si>
  <si>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</si>
  <si>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</si>
  <si>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</si>
  <si>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</si>
  <si>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</si>
  <si>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</si>
  <si>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</si>
  <si>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</si>
  <si>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</si>
  <si>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</si>
  <si>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</si>
  <si>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</si>
  <si>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</si>
  <si>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</si>
  <si>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</si>
  <si>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</si>
  <si>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</si>
  <si>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</si>
  <si>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</si>
  <si>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</si>
  <si>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</si>
  <si>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</si>
  <si>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</si>
  <si>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</si>
  <si>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</si>
  <si>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</si>
  <si>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</si>
  <si>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</si>
  <si>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</si>
  <si>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</si>
  <si>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</si>
  <si>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</si>
  <si>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</si>
  <si>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</si>
  <si>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</si>
  <si>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</si>
  <si>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</si>
  <si>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</si>
  <si>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</si>
  <si>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</si>
  <si>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</si>
  <si>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</si>
  <si>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</si>
  <si>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</si>
  <si>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</si>
  <si>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</si>
  <si>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</si>
  <si>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</si>
  <si>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</si>
  <si>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</si>
  <si>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</si>
  <si>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</si>
  <si>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</si>
  <si>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</si>
  <si>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</si>
  <si>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</si>
  <si>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</si>
  <si>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</si>
  <si>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</si>
  <si>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</si>
  <si>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</si>
  <si>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</si>
  <si>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</si>
  <si>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</si>
  <si>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</si>
  <si>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</si>
  <si>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</si>
  <si>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</si>
  <si>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</si>
  <si>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</si>
  <si>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</si>
  <si>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</si>
  <si>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</si>
  <si>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</si>
  <si>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</si>
  <si>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</si>
  <si>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</si>
  <si>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</si>
  <si>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</si>
  <si>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</si>
  <si>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</si>
  <si>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</si>
  <si>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</si>
  <si>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</si>
  <si>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</si>
  <si>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</si>
  <si>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</si>
  <si>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</si>
  <si>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</si>
  <si>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</si>
  <si>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</si>
  <si>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</si>
  <si>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</si>
  <si>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</si>
  <si>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</si>
  <si>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</si>
  <si>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</si>
  <si>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</si>
  <si>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</si>
  <si>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</si>
  <si>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</si>
  <si>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</si>
  <si>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</si>
  <si>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</si>
  <si>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</si>
  <si>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</si>
  <si>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</si>
  <si>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</si>
  <si>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</si>
  <si>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</si>
  <si>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</si>
  <si>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</si>
  <si>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</si>
  <si>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</si>
  <si>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</si>
  <si>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</si>
  <si>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</si>
  <si>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</si>
  <si>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</si>
  <si>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</si>
  <si>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</si>
  <si>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</si>
  <si>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</si>
  <si>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</si>
  <si>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</si>
  <si>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</si>
  <si>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</si>
  <si>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</si>
  <si>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</si>
  <si>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</si>
  <si>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</si>
  <si>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</si>
  <si>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</si>
  <si>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</si>
  <si>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</si>
  <si>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</si>
  <si>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</si>
  <si>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</si>
  <si>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</si>
  <si>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</si>
  <si>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</si>
  <si>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</si>
  <si>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</si>
  <si>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</si>
  <si>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</si>
  <si>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</si>
  <si>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</si>
  <si>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</si>
  <si>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</si>
  <si>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</si>
  <si>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</si>
  <si>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</si>
  <si>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</si>
  <si>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</si>
  <si>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</si>
  <si>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</si>
  <si>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</si>
  <si>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</si>
  <si>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</si>
  <si>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</si>
  <si>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</si>
  <si>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</si>
  <si>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</si>
  <si>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</si>
  <si>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</si>
  <si>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</si>
  <si>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</si>
  <si>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</si>
  <si>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</si>
  <si>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</si>
  <si>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</si>
  <si>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</si>
  <si>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</si>
  <si>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</si>
  <si>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</si>
  <si>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</si>
  <si>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</si>
  <si>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</si>
  <si>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</si>
  <si>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</si>
  <si>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</si>
  <si>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</si>
  <si>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</si>
  <si>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</si>
  <si>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</si>
  <si>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</si>
  <si>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</si>
  <si>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</si>
  <si>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</si>
  <si>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</si>
  <si>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</si>
  <si>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</si>
  <si>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</si>
  <si>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</si>
  <si>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</si>
  <si>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</si>
  <si>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</si>
  <si>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</si>
  <si>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</si>
  <si>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</si>
  <si>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</si>
  <si>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</si>
  <si>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</si>
  <si>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</si>
  <si>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</si>
  <si>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</si>
  <si>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</si>
  <si>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</si>
  <si>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</si>
  <si>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</si>
  <si>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</si>
  <si>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</si>
  <si>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</si>
  <si>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</si>
  <si>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</si>
  <si>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</si>
  <si>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</si>
  <si>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</si>
  <si>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</si>
  <si>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</si>
  <si>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</si>
  <si>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</si>
  <si>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</si>
  <si>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</si>
  <si>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</si>
  <si>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</si>
  <si>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</si>
  <si>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</si>
  <si>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</si>
  <si>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</si>
  <si>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</si>
  <si>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</si>
  <si>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</si>
  <si>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</si>
  <si>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</si>
  <si>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</si>
  <si>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</si>
  <si>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</si>
  <si>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</si>
  <si>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</si>
  <si>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</si>
  <si>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</si>
  <si>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</si>
  <si>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</si>
  <si>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</si>
  <si>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</si>
  <si>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</si>
  <si>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</si>
  <si>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</si>
  <si>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</si>
  <si>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</si>
  <si>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</si>
  <si>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</si>
  <si>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</si>
  <si>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</si>
  <si>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</si>
  <si>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</si>
  <si>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</si>
  <si>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</si>
  <si>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</si>
  <si>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</si>
  <si>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</si>
  <si>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</si>
  <si>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</si>
  <si>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</si>
  <si>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</si>
  <si>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</si>
  <si>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</si>
  <si>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</si>
  <si>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</si>
  <si>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</si>
  <si>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</si>
  <si>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</si>
  <si>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</si>
  <si>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</si>
  <si>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</si>
  <si>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</si>
  <si>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</si>
  <si>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</si>
  <si>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</si>
  <si>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</si>
  <si>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</si>
  <si>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</si>
  <si>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</si>
  <si>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</si>
  <si>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</si>
  <si>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</si>
  <si>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</si>
  <si>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</si>
  <si>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</si>
  <si>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</si>
  <si>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</si>
  <si>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</si>
  <si>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</si>
  <si>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</si>
  <si>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</si>
  <si>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</si>
  <si>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</si>
  <si>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</si>
  <si>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</si>
  <si>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</si>
  <si>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</si>
  <si>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</si>
  <si>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</si>
  <si>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</si>
  <si>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</si>
  <si>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</si>
  <si>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</si>
  <si>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</si>
  <si>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</si>
  <si>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</si>
  <si>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</si>
  <si>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</si>
  <si>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</si>
  <si>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</si>
  <si>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</si>
  <si>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</si>
  <si>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</si>
  <si>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</si>
  <si>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</si>
  <si>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</si>
  <si>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</si>
  <si>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</si>
  <si>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</si>
  <si>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</si>
  <si>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</si>
  <si>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</si>
  <si>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</si>
  <si>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</si>
  <si>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</si>
  <si>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</si>
  <si>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</si>
  <si>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</si>
  <si>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</si>
  <si>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</si>
  <si>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</si>
  <si>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</si>
  <si>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</si>
  <si>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</si>
  <si>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</si>
  <si>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</si>
  <si>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</si>
  <si>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</si>
  <si>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</si>
  <si>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</si>
  <si>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</si>
  <si>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</si>
  <si>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</si>
  <si>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</si>
  <si>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</si>
  <si>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</si>
  <si>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</si>
  <si>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</si>
  <si>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</si>
  <si>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</si>
  <si>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</si>
  <si>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</si>
  <si>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</si>
  <si>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</si>
  <si>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</si>
  <si>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</si>
  <si>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</si>
  <si>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</si>
  <si>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</si>
  <si>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</si>
  <si>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</si>
  <si>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</si>
  <si>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</si>
  <si>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</si>
  <si>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</si>
  <si>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</si>
  <si>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</si>
  <si>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</si>
  <si>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</si>
  <si>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</si>
  <si>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</si>
  <si>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</si>
  <si>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</si>
  <si>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</si>
  <si>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</si>
  <si>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</si>
  <si>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</si>
  <si>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</si>
  <si>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</si>
  <si>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</si>
  <si>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</si>
  <si>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</si>
  <si>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</si>
  <si>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</si>
  <si>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</si>
  <si>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</si>
  <si>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</si>
  <si>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</si>
  <si>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</si>
  <si>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</si>
  <si>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</si>
  <si>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</si>
  <si>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</si>
  <si>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</si>
  <si>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</si>
  <si>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</si>
  <si>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</si>
  <si>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</si>
  <si>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</si>
  <si>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</si>
  <si>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</si>
  <si>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</si>
  <si>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</si>
  <si>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</si>
  <si>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</si>
  <si>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</si>
  <si>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</si>
  <si>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</si>
  <si>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</si>
  <si>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</si>
  <si>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</si>
  <si>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</si>
  <si>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</si>
  <si>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</si>
  <si>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</si>
  <si>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</si>
  <si>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</si>
  <si>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</si>
  <si>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</si>
  <si>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</si>
  <si>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</si>
  <si>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</si>
  <si>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</si>
  <si>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</si>
  <si>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</si>
  <si>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</si>
  <si>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</si>
  <si>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</si>
  <si>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</si>
  <si>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</si>
  <si>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</si>
  <si>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</si>
  <si>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</si>
  <si>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</si>
  <si>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</si>
  <si>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</si>
  <si>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</si>
  <si>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</si>
  <si>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</si>
  <si>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</si>
  <si>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</si>
  <si>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</si>
  <si>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</si>
  <si>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</si>
  <si>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</si>
  <si>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</si>
  <si>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</si>
  <si>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</si>
  <si>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</si>
  <si>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</si>
  <si>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</si>
  <si>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</si>
  <si>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</si>
  <si>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</si>
  <si>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</si>
  <si>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</si>
  <si>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</si>
  <si>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</si>
  <si>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</si>
  <si>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</si>
  <si>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</si>
  <si>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</si>
  <si>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</si>
  <si>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</si>
  <si>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</si>
  <si>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</si>
  <si>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</si>
  <si>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</si>
  <si>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</si>
  <si>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</si>
  <si>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</si>
  <si>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</si>
  <si>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</si>
  <si>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</si>
  <si>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</si>
  <si>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</si>
  <si>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</si>
  <si>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</si>
  <si>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</si>
  <si>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</si>
  <si>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</si>
  <si>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</si>
  <si>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</si>
  <si>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</si>
  <si>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</si>
  <si>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</si>
  <si>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</si>
  <si>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</si>
  <si>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</si>
  <si>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</si>
  <si>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</si>
  <si>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</si>
  <si>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</si>
  <si>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</si>
  <si>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</si>
  <si>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</si>
  <si>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</si>
  <si>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</si>
  <si>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</si>
  <si>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</si>
  <si>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</si>
  <si>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</si>
  <si>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</si>
  <si>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</si>
  <si>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</si>
  <si>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</si>
  <si>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</si>
  <si>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</si>
  <si>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</si>
  <si>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</si>
  <si>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</si>
  <si>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</si>
  <si>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</si>
  <si>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</si>
  <si>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</si>
  <si>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</si>
  <si>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</si>
  <si>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</si>
  <si>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</si>
  <si>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</si>
  <si>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</si>
  <si>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</si>
  <si>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</si>
  <si>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</si>
  <si>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</si>
  <si>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</si>
  <si>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</si>
  <si>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</si>
  <si>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</si>
  <si>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</si>
  <si>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</si>
  <si>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</si>
  <si>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</si>
  <si>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</si>
  <si>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</si>
  <si>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</si>
  <si>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</si>
  <si>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</si>
  <si>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</si>
  <si>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</si>
  <si>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</si>
  <si>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</si>
  <si>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</si>
  <si>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</si>
  <si>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</si>
  <si>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</si>
  <si>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</si>
  <si>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</si>
  <si>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</si>
  <si>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</si>
  <si>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</si>
  <si>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</si>
  <si>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</si>
  <si>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</si>
  <si>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</si>
  <si>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</si>
  <si>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</si>
  <si>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</si>
  <si>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</si>
  <si>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</si>
  <si>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</si>
  <si>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</si>
  <si>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</si>
  <si>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</si>
  <si>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</si>
  <si>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</si>
  <si>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</si>
  <si>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</si>
  <si>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</si>
  <si>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</si>
  <si>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</si>
  <si>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</si>
  <si>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</si>
  <si>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</si>
  <si>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</si>
  <si>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</si>
  <si>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</si>
  <si>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</si>
  <si>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</si>
  <si>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</si>
  <si>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</si>
  <si>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</si>
  <si>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</si>
  <si>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</si>
  <si>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</si>
  <si>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</si>
  <si>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</si>
  <si>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</si>
  <si>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</si>
  <si>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</si>
  <si>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</si>
  <si>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</si>
  <si>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</si>
  <si>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</si>
  <si>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</si>
  <si>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</si>
  <si>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</si>
  <si>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</si>
  <si>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</si>
  <si>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</si>
  <si>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</si>
  <si>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</si>
  <si>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</si>
  <si>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</si>
  <si>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</si>
  <si>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</si>
  <si>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</si>
  <si>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</si>
  <si>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</si>
  <si>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</si>
  <si>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</si>
  <si>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</si>
  <si>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</si>
  <si>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</si>
  <si>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</si>
  <si>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</si>
  <si>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</si>
  <si>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</si>
  <si>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</si>
  <si>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</si>
  <si>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</si>
  <si>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</si>
  <si>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</si>
  <si>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</si>
  <si>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</si>
  <si>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</si>
  <si>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</si>
  <si>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</si>
  <si>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</si>
  <si>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</si>
  <si>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</si>
  <si>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</si>
  <si>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</si>
  <si>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</si>
  <si>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</si>
  <si>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</si>
  <si>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</si>
  <si>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</si>
  <si>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</si>
  <si>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</si>
  <si>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</si>
  <si>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</si>
  <si>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</si>
  <si>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</si>
  <si>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</si>
  <si>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</si>
  <si>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</si>
  <si>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</si>
  <si>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</si>
  <si>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</si>
  <si>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</si>
  <si>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</si>
  <si>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</si>
  <si>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</si>
  <si>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</si>
  <si>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</si>
  <si>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</si>
  <si>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</si>
  <si>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</si>
  <si>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</si>
  <si>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</si>
  <si>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</si>
  <si>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</si>
  <si>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</si>
  <si>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</si>
  <si>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</si>
  <si>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</si>
  <si>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</si>
  <si>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</si>
  <si>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</si>
  <si>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</si>
  <si>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</si>
  <si>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</si>
  <si>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</si>
  <si>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</si>
  <si>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</si>
  <si>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</si>
  <si>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</si>
  <si>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</si>
  <si>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</si>
  <si>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</si>
  <si>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</si>
  <si>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</si>
  <si>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</si>
  <si>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</si>
  <si>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</si>
  <si>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</si>
  <si>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</si>
  <si>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</si>
  <si>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</si>
  <si>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</si>
  <si>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</si>
  <si>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</si>
  <si>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</si>
  <si>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</si>
  <si>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</si>
  <si>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</si>
  <si>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</si>
  <si>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</si>
  <si>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</si>
  <si>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</si>
  <si>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</si>
  <si>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</si>
  <si>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</si>
  <si>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</si>
  <si>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</si>
  <si>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</si>
  <si>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</si>
  <si>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</si>
  <si>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</si>
  <si>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</si>
  <si>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</si>
  <si>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</si>
  <si>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</si>
  <si>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</si>
  <si>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</si>
  <si>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</si>
  <si>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</si>
  <si>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</si>
  <si>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</si>
  <si>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</si>
  <si>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</si>
  <si>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</si>
  <si>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</si>
  <si>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</si>
  <si>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</si>
  <si>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</si>
  <si>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</si>
  <si>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</si>
  <si>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</si>
  <si>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</si>
  <si>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</si>
  <si>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</si>
  <si>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</si>
  <si>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</si>
  <si>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</si>
  <si>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</si>
  <si>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</si>
  <si>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</si>
  <si>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</si>
  <si>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</si>
  <si>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</si>
  <si>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</si>
  <si>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</si>
  <si>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</si>
  <si>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</si>
  <si>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</si>
  <si>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</si>
  <si>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</si>
  <si>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</si>
  <si>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</si>
  <si>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</si>
  <si>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</si>
  <si>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</si>
  <si>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</si>
  <si>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</si>
  <si>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</si>
  <si>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</si>
  <si>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</si>
  <si>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</si>
  <si>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</si>
  <si>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</si>
  <si>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</si>
  <si>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</si>
  <si>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</si>
  <si>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</si>
  <si>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</si>
  <si>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</si>
  <si>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</si>
  <si>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</si>
  <si>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</si>
  <si>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</si>
  <si>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</si>
  <si>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</si>
  <si>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</si>
  <si>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</si>
  <si>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</si>
  <si>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</si>
  <si>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</si>
  <si>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</si>
  <si>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</si>
  <si>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</si>
  <si>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</si>
  <si>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</si>
  <si>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</si>
  <si>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</si>
  <si>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</si>
  <si>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</si>
  <si>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</si>
  <si>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</si>
  <si>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</si>
  <si>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</si>
  <si>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</si>
  <si>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</si>
  <si>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</si>
  <si>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</si>
  <si>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</si>
  <si>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</si>
  <si>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</si>
  <si>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</si>
  <si>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</si>
  <si>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</si>
  <si>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</si>
  <si>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</si>
  <si>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</si>
  <si>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</si>
  <si>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</si>
  <si>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</si>
  <si>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</si>
  <si>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</si>
  <si>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</si>
  <si>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</si>
  <si>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</si>
  <si>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</si>
  <si>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</si>
  <si>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</si>
  <si>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</si>
  <si>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</si>
  <si>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</si>
  <si>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</si>
  <si>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</si>
  <si>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</si>
  <si>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</si>
  <si>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</si>
  <si>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</si>
  <si>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</si>
  <si>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</si>
  <si>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</si>
  <si>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</si>
  <si>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</si>
  <si>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</si>
  <si>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</si>
  <si>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</si>
  <si>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</si>
  <si>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</si>
  <si>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</si>
  <si>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</si>
  <si>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</si>
  <si>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</si>
  <si>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</si>
  <si>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</si>
  <si>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</si>
  <si>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</si>
  <si>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</si>
  <si>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</si>
  <si>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</si>
  <si>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</si>
  <si>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</si>
  <si>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</si>
  <si>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</si>
  <si>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</si>
  <si>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</si>
  <si>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</si>
  <si>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</si>
  <si>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</si>
  <si>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</si>
  <si>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</si>
  <si>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</si>
  <si>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</si>
  <si>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</si>
  <si>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</si>
  <si>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</si>
  <si>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</si>
  <si>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</si>
  <si>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</si>
  <si>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</si>
  <si>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</si>
  <si>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</si>
  <si>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</si>
  <si>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</si>
  <si>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</si>
  <si>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</si>
  <si>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</si>
  <si>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</si>
  <si>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</si>
  <si>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</si>
  <si>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</si>
  <si>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</si>
  <si>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</si>
  <si>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</si>
  <si>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</si>
  <si>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</si>
  <si>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</si>
  <si>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</si>
  <si>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</si>
  <si>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</si>
  <si>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</si>
  <si>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</si>
  <si>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</si>
  <si>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</si>
  <si>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</si>
  <si>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</si>
  <si>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</si>
  <si>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</si>
  <si>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</si>
  <si>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</si>
  <si>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</si>
  <si>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</si>
  <si>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</si>
  <si>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</si>
  <si>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</si>
  <si>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</si>
  <si>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</si>
  <si>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</si>
  <si>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</si>
  <si>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</si>
  <si>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</si>
  <si>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</si>
  <si>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</si>
  <si>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</si>
  <si>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</si>
  <si>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</si>
  <si>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</si>
  <si>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</si>
  <si>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</si>
  <si>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</si>
  <si>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</si>
  <si>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</si>
  <si>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</si>
  <si>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</si>
  <si>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</si>
  <si>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</si>
  <si>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</si>
  <si>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</si>
  <si>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</si>
  <si>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</si>
  <si>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</si>
  <si>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</si>
  <si>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</si>
  <si>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</si>
  <si>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</si>
  <si>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</si>
  <si>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</si>
  <si>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</si>
  <si>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</si>
  <si>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</si>
  <si>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</si>
  <si>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</si>
  <si>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</si>
  <si>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</si>
  <si>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</si>
  <si>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</si>
  <si>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</si>
  <si>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</si>
  <si>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</si>
  <si>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</si>
  <si>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</si>
  <si>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</si>
  <si>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</si>
  <si>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</si>
  <si>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</si>
  <si>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</si>
  <si>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</si>
  <si>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</si>
  <si>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</si>
  <si>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</si>
  <si>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</si>
  <si>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</si>
  <si>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</si>
  <si>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</si>
  <si>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</si>
  <si>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</si>
  <si>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</si>
  <si>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</si>
  <si>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</si>
  <si>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</si>
  <si>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</si>
  <si>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</si>
  <si>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</si>
  <si>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</si>
  <si>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</si>
  <si>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</si>
  <si>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</si>
  <si>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</si>
  <si>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</si>
  <si>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</si>
  <si>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</si>
  <si>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</si>
  <si>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</si>
  <si>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</si>
  <si>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</si>
  <si>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</si>
  <si>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</si>
  <si>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</si>
  <si>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</si>
  <si>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</si>
  <si>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</si>
  <si>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</si>
  <si>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</si>
  <si>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</si>
  <si>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</si>
  <si>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</si>
  <si>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</si>
  <si>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</si>
  <si>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</si>
  <si>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</si>
  <si>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</si>
  <si>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</si>
  <si>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</si>
  <si>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</si>
  <si>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</si>
  <si>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</si>
  <si>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</si>
  <si>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</si>
  <si>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</si>
  <si>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</si>
  <si>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</si>
  <si>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</si>
  <si>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</si>
  <si>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</si>
  <si>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</si>
  <si>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</si>
  <si>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</si>
  <si>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</si>
  <si>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</si>
  <si>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</si>
  <si>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</si>
  <si>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</si>
  <si>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</si>
  <si>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</si>
  <si>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</si>
  <si>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</si>
  <si>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</si>
  <si>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</si>
  <si>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</si>
  <si>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</si>
  <si>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</si>
  <si>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</si>
  <si>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</si>
  <si>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</si>
  <si>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</si>
  <si>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</si>
  <si>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</si>
  <si>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</si>
  <si>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</si>
  <si>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</si>
  <si>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</si>
  <si>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</si>
  <si>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</si>
  <si>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</si>
  <si>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</si>
  <si>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</si>
  <si>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</si>
  <si>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</si>
  <si>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</si>
  <si>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</si>
  <si>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</si>
  <si>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</si>
  <si>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</si>
  <si>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</si>
  <si>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</si>
  <si>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</si>
  <si>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</si>
  <si>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</si>
  <si>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</si>
  <si>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</si>
  <si>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</si>
  <si>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</si>
  <si>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</si>
  <si>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</si>
  <si>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</si>
  <si>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</si>
  <si>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</si>
  <si>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</si>
  <si>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</si>
  <si>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</si>
  <si>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</si>
  <si>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</si>
  <si>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</si>
  <si>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</si>
  <si>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</si>
  <si>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</si>
  <si>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</si>
  <si>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</si>
  <si>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</si>
  <si>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</si>
  <si>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</si>
  <si>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</si>
  <si>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</si>
  <si>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</si>
  <si>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</si>
  <si>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</si>
  <si>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</si>
  <si>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</si>
  <si>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</si>
  <si>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</si>
  <si>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</si>
  <si>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</si>
  <si>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</si>
  <si>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</si>
  <si>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</si>
  <si>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</si>
  <si>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</si>
  <si>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</si>
  <si>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</si>
  <si>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</si>
  <si>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</si>
  <si>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</si>
  <si>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</si>
  <si>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</si>
  <si>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</si>
  <si>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</si>
  <si>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</si>
  <si>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</si>
  <si>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</si>
  <si>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</si>
  <si>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</si>
  <si>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</si>
  <si>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</si>
  <si>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</si>
  <si>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</si>
  <si>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</si>
  <si>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</si>
  <si>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</si>
  <si>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</si>
  <si>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</si>
  <si>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</si>
  <si>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</si>
  <si>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</si>
  <si>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</si>
  <si>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</si>
  <si>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</si>
  <si>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</si>
  <si>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</si>
  <si>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</si>
  <si>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</si>
  <si>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</si>
  <si>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</si>
  <si>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</si>
  <si>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</si>
  <si>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</si>
  <si>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</si>
  <si>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</si>
  <si>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</si>
  <si>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</si>
  <si>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</si>
  <si>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</si>
  <si>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</si>
  <si>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</si>
  <si>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</si>
  <si>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</si>
  <si>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</si>
  <si>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</si>
  <si>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</si>
  <si>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</si>
  <si>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</si>
  <si>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</si>
  <si>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</si>
  <si>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</si>
  <si>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</si>
  <si>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</si>
  <si>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</si>
  <si>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</si>
  <si>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</si>
  <si>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</si>
  <si>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</si>
  <si>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</si>
  <si>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</si>
  <si>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</si>
  <si>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</si>
  <si>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</si>
  <si>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</si>
  <si>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</si>
  <si>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</si>
  <si>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</si>
  <si>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</si>
  <si>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</si>
  <si>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</si>
  <si>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</si>
  <si>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</si>
  <si>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</si>
  <si>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</si>
  <si>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</si>
  <si>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</si>
  <si>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</si>
  <si>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</si>
  <si>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</si>
  <si>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</si>
  <si>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</si>
  <si>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</si>
  <si>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</si>
  <si>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</si>
  <si>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</si>
  <si>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</si>
  <si>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</si>
  <si>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</si>
  <si>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</si>
  <si>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</si>
  <si>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</si>
  <si>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</si>
  <si>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</si>
  <si>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</si>
  <si>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</si>
  <si>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</si>
  <si>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</si>
  <si>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</si>
  <si>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</si>
  <si>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</si>
  <si>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</si>
  <si>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</si>
  <si>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</si>
  <si>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</si>
  <si>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</si>
  <si>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</si>
  <si>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</si>
  <si>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</si>
  <si>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</si>
  <si>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</si>
  <si>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</si>
  <si>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</si>
  <si>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</si>
  <si>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</si>
  <si>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</si>
  <si>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</si>
  <si>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</si>
  <si>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</si>
  <si>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</si>
  <si>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</si>
  <si>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</si>
  <si>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</si>
  <si>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</si>
  <si>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</si>
  <si>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</si>
  <si>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</si>
  <si>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</si>
  <si>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</si>
  <si>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</si>
  <si>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</si>
  <si>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</si>
  <si>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</si>
  <si>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</si>
  <si>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</si>
  <si>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</si>
  <si>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</si>
  <si>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</si>
  <si>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</si>
  <si>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</si>
  <si>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</si>
  <si>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</si>
  <si>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</si>
  <si>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</si>
  <si>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</si>
  <si>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</si>
  <si>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</si>
  <si>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</si>
  <si>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</si>
  <si>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</si>
  <si>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</si>
  <si>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</si>
  <si>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</si>
  <si>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</si>
  <si>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</si>
  <si>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</si>
  <si>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</si>
  <si>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</si>
  <si>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</si>
  <si>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</si>
  <si>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</si>
  <si>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</si>
  <si>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</si>
  <si>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</si>
  <si>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</si>
  <si>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</si>
  <si>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</si>
  <si>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</si>
  <si>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</si>
  <si>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</si>
  <si>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</si>
  <si>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</si>
  <si>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</si>
  <si>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</si>
  <si>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</si>
  <si>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</si>
  <si>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</si>
  <si>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</si>
  <si>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</si>
  <si>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</si>
  <si>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</si>
  <si>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</si>
  <si>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</si>
  <si>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</si>
  <si>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</si>
  <si>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</si>
  <si>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</si>
  <si>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</si>
  <si>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</si>
  <si>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</si>
  <si>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</si>
  <si>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</si>
  <si>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</si>
  <si>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</si>
  <si>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</si>
  <si>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</si>
  <si>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</si>
  <si>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</si>
  <si>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</si>
  <si>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</si>
  <si>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</si>
  <si>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</si>
  <si>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</si>
  <si>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</si>
  <si>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</si>
  <si>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</si>
  <si>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</si>
  <si>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</si>
  <si>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</si>
  <si>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</si>
  <si>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</si>
  <si>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</si>
  <si>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</si>
  <si>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</si>
  <si>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</si>
  <si>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</si>
  <si>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</si>
  <si>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</si>
  <si>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</si>
  <si>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</si>
  <si>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</si>
  <si>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</si>
  <si>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</si>
  <si>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</si>
  <si>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</si>
  <si>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</si>
  <si>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</si>
  <si>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</si>
  <si>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</si>
  <si>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</si>
  <si>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</si>
  <si>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</si>
  <si>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</si>
  <si>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</si>
  <si>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</si>
  <si>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</si>
  <si>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</si>
  <si>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</si>
  <si>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</si>
  <si>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</si>
  <si>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</si>
  <si>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</si>
  <si>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</si>
  <si>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</si>
  <si>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</si>
  <si>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</si>
  <si>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</si>
  <si>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</si>
  <si>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</si>
  <si>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</si>
  <si>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</si>
  <si>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</si>
  <si>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</si>
  <si>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</si>
  <si>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</si>
  <si>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</si>
  <si>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</si>
  <si>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</si>
  <si>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</si>
  <si>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</si>
  <si>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</si>
  <si>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</si>
  <si>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</si>
  <si>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</si>
  <si>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</si>
  <si>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</si>
  <si>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</si>
  <si>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</si>
  <si>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</si>
  <si>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</si>
  <si>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</si>
  <si>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</si>
  <si>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</si>
  <si>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</si>
  <si>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</si>
  <si>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</si>
  <si>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</si>
  <si>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</si>
  <si>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</si>
  <si>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</si>
  <si>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</si>
  <si>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</si>
  <si>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</si>
  <si>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</si>
  <si>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</si>
  <si>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</si>
  <si>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</si>
  <si>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</si>
  <si>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</si>
  <si>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</si>
  <si>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</si>
  <si>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</si>
  <si>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</si>
  <si>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</si>
  <si>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</si>
  <si>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</si>
  <si>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</si>
  <si>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</si>
  <si>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</si>
  <si>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</si>
  <si>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</si>
  <si>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</si>
  <si>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</si>
  <si>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</si>
  <si>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</si>
  <si>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</si>
  <si>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</si>
  <si>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</si>
  <si>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</si>
  <si>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</si>
  <si>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</si>
  <si>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</si>
  <si>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</si>
  <si>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</si>
  <si>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</si>
  <si>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</si>
  <si>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</si>
  <si>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</si>
  <si>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</si>
  <si>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</si>
  <si>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</si>
  <si>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</si>
  <si>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</si>
  <si>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</si>
  <si>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</si>
  <si>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</si>
  <si>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</si>
  <si>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</si>
  <si>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</si>
  <si>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</si>
  <si>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</si>
  <si>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</si>
  <si>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</si>
  <si>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</si>
  <si>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</si>
  <si>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</si>
  <si>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</si>
  <si>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</si>
  <si>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</si>
  <si>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</si>
  <si>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</si>
  <si>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</si>
  <si>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</si>
  <si>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</si>
  <si>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</si>
  <si>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</si>
  <si>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</si>
  <si>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</si>
  <si>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</si>
  <si>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</si>
  <si>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</si>
  <si>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</si>
  <si>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</si>
  <si>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</si>
  <si>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</si>
  <si>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</si>
  <si>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</si>
  <si>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</si>
  <si>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</si>
  <si>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</si>
  <si>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</si>
  <si>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</si>
  <si>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</si>
  <si>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</si>
  <si>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</si>
  <si>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</si>
  <si>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</si>
  <si>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</si>
  <si>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</si>
  <si>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</si>
  <si>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</si>
  <si>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</si>
  <si>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</si>
  <si>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</si>
  <si>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</si>
  <si>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</si>
  <si>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</si>
  <si>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</si>
  <si>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</si>
  <si>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</si>
  <si>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</si>
  <si>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</si>
  <si>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</si>
  <si>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</si>
  <si>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</si>
  <si>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</si>
  <si>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</si>
  <si>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</si>
  <si>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</si>
  <si>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</si>
  <si>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</si>
  <si>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</si>
  <si>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</si>
  <si>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</si>
  <si>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</si>
  <si>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</si>
  <si>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</si>
  <si>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</si>
  <si>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</si>
  <si>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</si>
  <si>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</si>
  <si>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</si>
  <si>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</si>
  <si>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</si>
  <si>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</si>
  <si>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</si>
  <si>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</si>
  <si>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</si>
  <si>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</si>
  <si>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</si>
  <si>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</si>
  <si>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</si>
  <si>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</si>
  <si>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</si>
  <si>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</si>
  <si>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</si>
  <si>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</si>
  <si>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</si>
  <si>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</si>
  <si>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</si>
  <si>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</si>
  <si>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</si>
  <si>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</si>
  <si>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</si>
  <si>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</si>
  <si>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</si>
  <si>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</si>
  <si>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</si>
  <si>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</si>
  <si>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</si>
  <si>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</si>
  <si>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</si>
  <si>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</si>
  <si>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</si>
  <si>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</si>
  <si>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</si>
  <si>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</si>
  <si>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</si>
  <si>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</si>
  <si>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</si>
  <si>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</si>
  <si>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</si>
  <si>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</si>
  <si>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</si>
  <si>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</si>
  <si>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</si>
  <si>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</si>
  <si>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</si>
  <si>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</si>
  <si>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</si>
  <si>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</si>
  <si>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</si>
  <si>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</si>
  <si>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</si>
  <si>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</si>
  <si>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</si>
  <si>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</si>
  <si>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</si>
  <si>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</si>
  <si>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</si>
  <si>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</si>
  <si>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</si>
  <si>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</si>
  <si>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</si>
  <si>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</si>
  <si>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</si>
  <si>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</si>
  <si>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</si>
  <si>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</si>
  <si>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</si>
  <si>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</si>
  <si>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</si>
  <si>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</si>
  <si>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</si>
  <si>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</si>
  <si>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</si>
  <si>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</si>
  <si>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</si>
  <si>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</si>
  <si>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</si>
  <si>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</si>
  <si>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</si>
  <si>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</si>
  <si>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</si>
  <si>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</si>
  <si>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</si>
  <si>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</si>
  <si>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</si>
  <si>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</si>
  <si>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</si>
  <si>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</si>
  <si>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</si>
  <si>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</si>
  <si>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</si>
  <si>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</si>
  <si>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</si>
  <si>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</si>
  <si>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</si>
  <si>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</si>
  <si>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</si>
  <si>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</si>
  <si>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</si>
  <si>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</si>
  <si>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</si>
  <si>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</si>
  <si>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</si>
  <si>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</si>
  <si>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</si>
  <si>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</si>
  <si>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</si>
  <si>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</si>
  <si>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</si>
  <si>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</si>
  <si>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</si>
  <si>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</si>
  <si>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</si>
  <si>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</si>
  <si>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</si>
  <si>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</si>
  <si>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</si>
  <si>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</si>
  <si>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</si>
  <si>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</si>
  <si>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</si>
  <si>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</si>
  <si>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</si>
  <si>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</si>
  <si>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</si>
  <si>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</si>
  <si>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</si>
  <si>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</si>
  <si>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</si>
  <si>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</si>
  <si>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</si>
  <si>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</si>
  <si>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</si>
  <si>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</si>
  <si>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</si>
  <si>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</si>
  <si>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</si>
  <si>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</si>
  <si>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</si>
  <si>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</si>
  <si>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</si>
  <si>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</si>
  <si>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</si>
  <si>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</si>
  <si>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</si>
  <si>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</si>
  <si>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</si>
  <si>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</si>
  <si>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</si>
  <si>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</si>
  <si>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</si>
  <si>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</si>
  <si>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</si>
  <si>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</si>
  <si>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</si>
  <si>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</si>
  <si>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</si>
  <si>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</si>
  <si>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</si>
  <si>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</si>
  <si>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</si>
  <si>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</si>
  <si>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</si>
  <si>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</si>
  <si>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</si>
  <si>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</si>
  <si>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</si>
  <si>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</si>
  <si>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</si>
  <si>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</si>
  <si>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</si>
  <si>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</si>
  <si>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</si>
  <si>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</si>
  <si>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</si>
  <si>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</si>
  <si>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</si>
  <si>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</si>
  <si>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</si>
  <si>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</si>
  <si>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</si>
  <si>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</si>
  <si>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</si>
  <si>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</si>
  <si>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</si>
  <si>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</si>
  <si>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</si>
  <si>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</si>
  <si>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</si>
  <si>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</si>
  <si>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</si>
  <si>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</si>
  <si>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</si>
  <si>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</si>
  <si>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</si>
  <si>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</si>
  <si>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</si>
  <si>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</si>
  <si>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</si>
  <si>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</si>
  <si>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</si>
  <si>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</si>
  <si>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</si>
  <si>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</si>
  <si>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</si>
  <si>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</si>
  <si>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</si>
  <si>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</si>
  <si>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</si>
  <si>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</si>
  <si>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</si>
  <si>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</si>
  <si>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</si>
  <si>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</si>
  <si>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</si>
  <si>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</si>
  <si>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</si>
  <si>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</si>
  <si>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</si>
  <si>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</si>
  <si>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</si>
  <si>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</si>
  <si>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</si>
  <si>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</si>
  <si>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</si>
  <si>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</si>
  <si>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</si>
  <si>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</si>
  <si>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</si>
  <si>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</si>
  <si>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</si>
  <si>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</si>
  <si>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</si>
  <si>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</si>
  <si>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</si>
  <si>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</si>
  <si>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</si>
  <si>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</si>
  <si>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</si>
  <si>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</si>
  <si>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</si>
  <si>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</si>
  <si>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</si>
  <si>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</si>
  <si>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</si>
  <si>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</si>
  <si>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</si>
  <si>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</si>
  <si>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</si>
  <si>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</si>
  <si>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</si>
  <si>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</si>
  <si>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</si>
  <si>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</si>
  <si>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</si>
  <si>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</si>
  <si>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</si>
  <si>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</si>
  <si>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</si>
  <si>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</si>
  <si>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</si>
  <si>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</si>
  <si>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</si>
  <si>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</si>
  <si>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</si>
  <si>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</si>
  <si>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</si>
  <si>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</si>
  <si>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</si>
  <si>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</si>
  <si>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</si>
  <si>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</si>
  <si>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</si>
  <si>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</si>
  <si>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</si>
  <si>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</si>
  <si>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</si>
  <si>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</si>
  <si>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</si>
  <si>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</si>
  <si>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</si>
  <si>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</si>
  <si>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</si>
  <si>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</si>
  <si>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</si>
  <si>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</si>
  <si>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</si>
  <si>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</si>
  <si>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</si>
  <si>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</si>
  <si>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</si>
  <si>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</si>
  <si>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</si>
  <si>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</si>
  <si>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</si>
  <si>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</si>
  <si>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</si>
  <si>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</si>
  <si>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</si>
  <si>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</si>
  <si>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</si>
  <si>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</si>
  <si>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</si>
  <si>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</si>
  <si>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</si>
  <si>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</si>
  <si>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</si>
  <si>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</si>
  <si>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</si>
  <si>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</si>
  <si>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</si>
  <si>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</si>
  <si>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</si>
  <si>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</si>
  <si>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</si>
  <si>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</si>
  <si>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</si>
  <si>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</si>
  <si>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</si>
  <si>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</si>
  <si>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</si>
  <si>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</si>
  <si>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</si>
  <si>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</si>
  <si>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</si>
  <si>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</si>
  <si>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</si>
  <si>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</si>
  <si>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</si>
  <si>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</si>
  <si>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</si>
  <si>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</si>
  <si>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</si>
  <si>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</si>
  <si>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</si>
  <si>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</si>
  <si>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</si>
  <si>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</si>
  <si>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</si>
  <si>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</si>
  <si>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</si>
  <si>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</si>
  <si>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</si>
  <si>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</si>
  <si>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</si>
  <si>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</si>
  <si>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</si>
  <si>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</si>
  <si>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</si>
  <si>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</si>
  <si>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</si>
  <si>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</si>
  <si>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</si>
  <si>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</si>
  <si>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</si>
  <si>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</si>
  <si>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</si>
  <si>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</si>
  <si>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</si>
  <si>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</si>
  <si>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</si>
  <si>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</si>
  <si>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</si>
  <si>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</si>
  <si>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</si>
  <si>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</si>
  <si>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</si>
  <si>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</si>
  <si>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</si>
  <si>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</si>
  <si>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</si>
  <si>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</si>
  <si>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</si>
  <si>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</si>
  <si>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</si>
  <si>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</si>
  <si>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</si>
  <si>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</si>
  <si>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</si>
  <si>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</si>
  <si>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</si>
  <si>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</si>
  <si>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</si>
  <si>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</si>
  <si>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</si>
  <si>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</si>
  <si>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</si>
  <si>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</si>
  <si>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</si>
  <si>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</si>
  <si>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</si>
  <si>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</si>
  <si>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</si>
  <si>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</si>
  <si>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</si>
  <si>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</si>
  <si>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</si>
  <si>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</si>
  <si>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</si>
  <si>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</si>
  <si>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</si>
  <si>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</si>
  <si>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</si>
  <si>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</si>
  <si>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</si>
  <si>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</si>
  <si>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</si>
  <si>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</si>
  <si>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</si>
  <si>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</si>
  <si>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</si>
  <si>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</si>
  <si>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</si>
  <si>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</si>
  <si>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</si>
  <si>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</si>
  <si>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</si>
  <si>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</si>
  <si>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</si>
  <si>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</si>
  <si>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</si>
  <si>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</si>
  <si>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</si>
  <si>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</si>
  <si>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</si>
  <si>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</si>
  <si>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</si>
  <si>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</si>
  <si>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</si>
  <si>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</si>
  <si>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</si>
  <si>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</si>
  <si>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</si>
  <si>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</si>
  <si>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</si>
  <si>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</si>
  <si>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</si>
  <si>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</si>
  <si>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</si>
  <si>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</si>
  <si>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</si>
  <si>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</si>
  <si>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</si>
  <si>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</si>
  <si>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</si>
  <si>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</si>
  <si>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</si>
  <si>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</si>
  <si>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</si>
  <si>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</si>
  <si>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</si>
  <si>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</si>
  <si>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</si>
  <si>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</si>
  <si>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</si>
  <si>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</si>
  <si>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</si>
  <si>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</si>
  <si>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</si>
  <si>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</si>
  <si>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</si>
  <si>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</si>
  <si>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</si>
  <si>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</si>
  <si>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</si>
  <si>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</si>
  <si>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</si>
  <si>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</si>
  <si>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</si>
  <si>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</si>
  <si>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</si>
  <si>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</si>
  <si>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</si>
  <si>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</si>
  <si>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</si>
  <si>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</si>
  <si>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</si>
  <si>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</si>
  <si>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</si>
  <si>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</si>
  <si>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</si>
  <si>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</si>
  <si>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</si>
  <si>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</si>
  <si>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</si>
  <si>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</si>
  <si>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</si>
  <si>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</si>
  <si>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</si>
  <si>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</si>
  <si>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</si>
  <si>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</si>
  <si>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</si>
  <si>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</si>
  <si>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</si>
  <si>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</si>
  <si>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</si>
  <si>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</si>
  <si>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</si>
  <si>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</si>
  <si>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</si>
  <si>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</si>
  <si>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</si>
  <si>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</si>
  <si>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</si>
  <si>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</si>
  <si>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</si>
  <si>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</si>
  <si>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</si>
  <si>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</si>
  <si>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</si>
  <si>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</si>
  <si>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</si>
  <si>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</si>
  <si>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</si>
  <si>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</si>
  <si>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</si>
  <si>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</si>
  <si>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</si>
  <si>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</si>
  <si>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</si>
  <si>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</si>
  <si>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</si>
  <si>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</si>
  <si>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</si>
  <si>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</si>
  <si>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</si>
  <si>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</si>
  <si>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</si>
  <si>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</si>
  <si>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</si>
  <si>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</si>
  <si>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</si>
  <si>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</si>
  <si>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</si>
  <si>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</si>
  <si>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</si>
  <si>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</si>
  <si>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</si>
  <si>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</si>
  <si>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</si>
  <si>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</si>
  <si>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</si>
  <si>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</si>
  <si>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</si>
  <si>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</si>
  <si>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</si>
  <si>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</si>
  <si>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</si>
  <si>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</si>
  <si>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</si>
  <si>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</si>
  <si>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</si>
  <si>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</si>
  <si>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</si>
  <si>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</si>
  <si>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</si>
  <si>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</si>
  <si>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</si>
  <si>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</si>
  <si>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</si>
  <si>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</si>
  <si>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</si>
  <si>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</si>
  <si>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</si>
  <si>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</si>
  <si>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</si>
  <si>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</si>
  <si>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</si>
  <si>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</si>
  <si>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</si>
  <si>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</si>
  <si>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</si>
  <si>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</si>
  <si>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</si>
  <si>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</si>
  <si>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</si>
  <si>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</si>
  <si>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</si>
  <si>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</si>
  <si>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</si>
  <si>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</si>
  <si>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</si>
  <si>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</si>
  <si>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</si>
  <si>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</si>
  <si>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</si>
  <si>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</si>
  <si>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</si>
  <si>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</si>
  <si>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</si>
  <si>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</si>
  <si>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</si>
  <si>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</si>
  <si>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</si>
  <si>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</si>
  <si>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</si>
  <si>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</si>
  <si>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</si>
  <si>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</si>
  <si>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</si>
  <si>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</si>
  <si>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</si>
  <si>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</si>
  <si>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</si>
  <si>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</si>
  <si>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</si>
  <si>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</si>
  <si>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</si>
  <si>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</si>
  <si>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</si>
  <si>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</si>
  <si>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</si>
  <si>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</si>
  <si>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</si>
  <si>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</si>
  <si>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</si>
  <si>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</si>
  <si>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</si>
  <si>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</si>
  <si>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</si>
  <si>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</si>
  <si>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</si>
  <si>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</si>
  <si>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</si>
  <si>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</si>
  <si>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</si>
  <si>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</si>
  <si>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</si>
  <si>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</si>
  <si>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</si>
  <si>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</si>
  <si>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</si>
  <si>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</si>
  <si>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</si>
  <si>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</si>
  <si>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</si>
  <si>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</si>
  <si>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</si>
  <si>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</si>
  <si>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</si>
  <si>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</si>
  <si>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</si>
  <si>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</si>
  <si>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</si>
  <si>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</si>
  <si>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</si>
  <si>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</si>
  <si>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</si>
  <si>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</si>
  <si>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</si>
  <si>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</si>
  <si>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</si>
  <si>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</si>
  <si>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</si>
  <si>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</si>
  <si>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</si>
  <si>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</si>
  <si>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</si>
  <si>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</si>
  <si>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</si>
  <si>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</si>
  <si>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</si>
  <si>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</si>
  <si>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</si>
  <si>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</si>
  <si>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</si>
  <si>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</si>
  <si>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</si>
  <si>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</si>
  <si>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</si>
  <si>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</si>
  <si>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</si>
  <si>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</si>
  <si>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</si>
  <si>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</si>
  <si>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</si>
  <si>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</si>
  <si>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</si>
  <si>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</si>
  <si>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</si>
  <si>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</si>
  <si>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</si>
  <si>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</si>
  <si>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</si>
  <si>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</si>
  <si>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</si>
  <si>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</si>
  <si>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</si>
  <si>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</si>
  <si>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</si>
  <si>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</si>
  <si>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</si>
  <si>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</si>
  <si>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</si>
  <si>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</si>
  <si>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</si>
  <si>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</si>
  <si>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</si>
  <si>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</si>
  <si>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</si>
  <si>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</si>
  <si>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</si>
  <si>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</si>
  <si>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</si>
  <si>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</si>
  <si>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</si>
  <si>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</si>
  <si>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</si>
  <si>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</si>
  <si>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</si>
  <si>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</si>
  <si>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</si>
  <si>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</si>
  <si>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</si>
  <si>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</si>
  <si>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</si>
  <si>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</si>
  <si>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</si>
  <si>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</si>
  <si>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</si>
  <si>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</si>
  <si>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</si>
  <si>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</si>
  <si>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</si>
  <si>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</si>
  <si>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</si>
  <si>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</si>
  <si>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</si>
  <si>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</si>
  <si>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</si>
  <si>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</si>
  <si>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</si>
  <si>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</si>
  <si>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</si>
  <si>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</si>
  <si>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</si>
  <si>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</si>
  <si>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</si>
  <si>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</si>
  <si>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</si>
  <si>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</si>
  <si>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</si>
  <si>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</si>
  <si>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</si>
  <si>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</si>
  <si>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</si>
  <si>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</si>
  <si>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</si>
  <si>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</si>
  <si>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</si>
  <si>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</si>
  <si>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</si>
  <si>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</si>
  <si>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</si>
  <si>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</si>
  <si>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</si>
  <si>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</si>
  <si>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</si>
  <si>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</si>
  <si>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</si>
  <si>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</si>
  <si>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</si>
  <si>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</si>
  <si>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</si>
  <si>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</si>
  <si>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</si>
  <si>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</si>
  <si>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</si>
  <si>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</si>
  <si>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</si>
  <si>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</si>
  <si>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</si>
  <si>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</si>
  <si>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</si>
  <si>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</si>
  <si>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</si>
  <si>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</si>
  <si>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</si>
  <si>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</si>
  <si>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</si>
  <si>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</si>
  <si>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</si>
  <si>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</si>
  <si>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</si>
  <si>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</si>
  <si>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</si>
  <si>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</si>
  <si>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</si>
  <si>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</si>
  <si>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</si>
  <si>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</si>
  <si>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</si>
  <si>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</si>
  <si>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</si>
  <si>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</si>
  <si>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</si>
  <si>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</si>
  <si>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</si>
  <si>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</si>
  <si>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</si>
  <si>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</si>
  <si>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</si>
  <si>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</si>
  <si>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</si>
  <si>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</si>
  <si>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</si>
  <si>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</si>
  <si>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</si>
  <si>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</si>
  <si>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</si>
  <si>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</si>
  <si>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</si>
  <si>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</si>
  <si>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</si>
  <si>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</si>
  <si>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</si>
  <si>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</si>
  <si>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</si>
  <si>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</si>
  <si>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</si>
  <si>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</si>
  <si>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</si>
  <si>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</si>
  <si>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</si>
  <si>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</si>
  <si>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</si>
  <si>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</si>
  <si>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</si>
  <si>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</si>
  <si>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</si>
  <si>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</si>
  <si>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</si>
  <si>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</si>
  <si>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</si>
  <si>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</si>
  <si>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</si>
  <si>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</si>
  <si>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</si>
  <si>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</si>
  <si>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</si>
  <si>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</si>
  <si>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</si>
  <si>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</si>
  <si>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</si>
  <si>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</si>
  <si>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</si>
  <si>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</si>
  <si>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</si>
  <si>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</si>
  <si>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</si>
  <si>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</si>
  <si>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</si>
  <si>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</si>
  <si>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</si>
  <si>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</si>
  <si>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</si>
  <si>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</si>
  <si>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</si>
  <si>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</si>
  <si>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</si>
  <si>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</si>
  <si>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</si>
  <si>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</si>
  <si>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</si>
  <si>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</si>
  <si>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</si>
  <si>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</si>
  <si>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</si>
  <si>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</si>
  <si>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</si>
  <si>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</si>
  <si>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</si>
  <si>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</si>
  <si>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</si>
  <si>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</si>
  <si>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</si>
  <si>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</si>
  <si>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</si>
  <si>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</si>
  <si>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</si>
  <si>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</si>
  <si>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</si>
  <si>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</si>
  <si>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</si>
  <si>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</si>
  <si>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</si>
  <si>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</si>
  <si>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</si>
  <si>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</si>
  <si>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</si>
  <si>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</si>
  <si>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</si>
  <si>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</si>
  <si>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</si>
  <si>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</si>
  <si>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</si>
  <si>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</si>
  <si>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</si>
  <si>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</si>
  <si>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</si>
  <si>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</si>
  <si>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</si>
  <si>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</si>
  <si>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</si>
  <si>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</si>
  <si>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</si>
  <si>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</si>
  <si>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</si>
  <si>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</si>
  <si>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</si>
  <si>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</si>
  <si>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</si>
  <si>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</si>
  <si>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</si>
  <si>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</si>
  <si>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</si>
  <si>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</si>
  <si>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</si>
  <si>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</si>
  <si>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</si>
  <si>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</si>
  <si>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</si>
  <si>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</si>
  <si>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</si>
  <si>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</si>
  <si>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</si>
  <si>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</si>
  <si>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</si>
  <si>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</si>
  <si>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</si>
  <si>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</si>
  <si>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</si>
  <si>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</si>
  <si>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</si>
  <si>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</si>
  <si>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</si>
  <si>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</si>
  <si>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</si>
  <si>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</si>
  <si>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</si>
  <si>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</si>
  <si>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</si>
  <si>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</si>
  <si>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</si>
  <si>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</si>
  <si>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</si>
  <si>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</si>
  <si>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</si>
  <si>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</si>
  <si>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</si>
  <si>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</si>
  <si>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</si>
  <si>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</si>
  <si>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</si>
  <si>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</si>
  <si>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</si>
  <si>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</si>
  <si>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</si>
  <si>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</si>
  <si>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</si>
  <si>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</si>
  <si>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</si>
  <si>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</si>
  <si>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</si>
  <si>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</si>
  <si>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</si>
  <si>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</si>
  <si>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</si>
  <si>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</si>
  <si>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</si>
  <si>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</si>
  <si>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</si>
  <si>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</si>
  <si>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</si>
  <si>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</si>
  <si>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</si>
  <si>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</si>
  <si>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</si>
  <si>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</si>
  <si>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</si>
  <si>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</si>
  <si>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</si>
  <si>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</si>
  <si>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</si>
  <si>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</si>
  <si>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</si>
  <si>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</si>
  <si>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</si>
  <si>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</si>
  <si>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</si>
  <si>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</si>
  <si>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</si>
  <si>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</si>
  <si>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</si>
  <si>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</si>
  <si>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</si>
  <si>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</si>
  <si>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</si>
  <si>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</si>
  <si>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</si>
  <si>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</si>
  <si>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</si>
  <si>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</si>
  <si>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</si>
  <si>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</si>
  <si>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</si>
  <si>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</si>
  <si>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</si>
  <si>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</si>
  <si>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</si>
  <si>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</si>
  <si>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</si>
  <si>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</si>
  <si>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</si>
  <si>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</si>
  <si>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</si>
  <si>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</si>
  <si>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</si>
  <si>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</si>
  <si>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</si>
  <si>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</si>
  <si>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</si>
  <si>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</si>
  <si>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</si>
  <si>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</si>
  <si>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</si>
  <si>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</si>
  <si>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</si>
  <si>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</si>
  <si>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</si>
  <si>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</si>
  <si>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</si>
  <si>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</si>
  <si>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</si>
  <si>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</si>
  <si>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</si>
  <si>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</si>
  <si>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</si>
  <si>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</si>
  <si>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</si>
  <si>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</si>
  <si>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</si>
  <si>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</si>
  <si>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</si>
  <si>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</si>
  <si>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</si>
  <si>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</si>
  <si>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</si>
  <si>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</si>
  <si>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</si>
  <si>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</si>
  <si>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</si>
  <si>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</si>
  <si>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</si>
  <si>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</si>
  <si>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</si>
  <si>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</si>
  <si>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</si>
  <si>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</si>
  <si>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</si>
  <si>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</si>
  <si>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</si>
  <si>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</si>
  <si>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</si>
  <si>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</si>
  <si>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</si>
  <si>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</si>
  <si>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</si>
  <si>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</si>
  <si>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</si>
  <si>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</si>
  <si>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</si>
  <si>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</si>
  <si>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</si>
  <si>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</si>
  <si>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</si>
  <si>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</si>
  <si>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</si>
  <si>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</si>
  <si>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</si>
  <si>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</si>
  <si>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</si>
  <si>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</si>
  <si>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</si>
  <si>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</si>
  <si>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</si>
  <si>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</si>
  <si>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</si>
  <si>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</si>
  <si>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</si>
  <si>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</si>
  <si>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</si>
  <si>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</si>
  <si>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</si>
  <si>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</si>
  <si>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</si>
  <si>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</si>
  <si>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</si>
  <si>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</si>
  <si>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</si>
  <si>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</si>
  <si>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</si>
  <si>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</si>
  <si>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</si>
  <si>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</si>
  <si>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</si>
  <si>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</si>
  <si>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</si>
  <si>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</si>
  <si>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</si>
  <si>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</si>
  <si>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</si>
  <si>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</si>
  <si>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</si>
  <si>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</si>
  <si>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</si>
  <si>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</si>
  <si>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</si>
  <si>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</si>
  <si>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</si>
  <si>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</si>
  <si>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</si>
  <si>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</si>
  <si>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</si>
  <si>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</si>
  <si>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</si>
  <si>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</si>
  <si>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</si>
  <si>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</si>
  <si>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</si>
  <si>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</si>
  <si>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</si>
  <si>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</si>
  <si>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</si>
  <si>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</si>
  <si>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</si>
  <si>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</si>
  <si>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</si>
  <si>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</si>
  <si>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</si>
  <si>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</si>
  <si>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</si>
  <si>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</si>
  <si>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</si>
  <si>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</si>
  <si>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</si>
  <si>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</si>
  <si>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</si>
  <si>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</si>
  <si>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</si>
  <si>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</si>
  <si>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</si>
  <si>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</si>
  <si>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</si>
  <si>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</si>
  <si>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</si>
  <si>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</si>
  <si>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</si>
  <si>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</si>
  <si>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</si>
  <si>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</si>
  <si>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</si>
  <si>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</si>
  <si>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</si>
  <si>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</si>
  <si>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</si>
  <si>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</si>
  <si>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</si>
  <si>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</si>
  <si>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</si>
  <si>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</si>
  <si>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</si>
  <si>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</si>
  <si>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</si>
  <si>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</si>
  <si>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</si>
  <si>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</si>
  <si>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</si>
  <si>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</si>
  <si>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</si>
  <si>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</si>
  <si>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</si>
  <si>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</si>
  <si>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</si>
  <si>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</si>
  <si>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</si>
  <si>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</si>
  <si>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</si>
  <si>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</si>
  <si>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</si>
  <si>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</si>
  <si>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</si>
  <si>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</si>
  <si>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</si>
  <si>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</si>
  <si>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</si>
  <si>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</si>
  <si>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</si>
  <si>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</si>
  <si>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</si>
  <si>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</si>
  <si>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</si>
  <si>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</si>
  <si>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</si>
  <si>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</si>
  <si>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</si>
  <si>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</si>
  <si>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</si>
  <si>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</si>
  <si>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</si>
  <si>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</si>
  <si>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</si>
  <si>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</si>
  <si>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</si>
  <si>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</si>
  <si>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</si>
  <si>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</si>
  <si>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</si>
  <si>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</si>
  <si>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</si>
  <si>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</si>
  <si>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</si>
  <si>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</si>
  <si>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</si>
  <si>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</si>
  <si>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</si>
  <si>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</si>
  <si>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</si>
  <si>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</si>
  <si>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</si>
  <si>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</si>
  <si>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</si>
  <si>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</si>
  <si>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</si>
  <si>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</si>
  <si>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</si>
  <si>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</si>
  <si>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</si>
  <si>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</si>
  <si>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</si>
  <si>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</si>
  <si>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</si>
  <si>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</si>
  <si>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</si>
  <si>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</si>
  <si>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</si>
  <si>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</si>
  <si>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</si>
  <si>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</si>
  <si>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</si>
  <si>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</si>
  <si>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</si>
  <si>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</si>
  <si>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</si>
  <si>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</si>
  <si>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</si>
  <si>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</si>
  <si>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</si>
  <si>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</si>
  <si>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</si>
  <si>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</si>
  <si>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</si>
  <si>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</si>
  <si>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</si>
  <si>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</si>
  <si>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</si>
  <si>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</si>
  <si>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</si>
  <si>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</si>
  <si>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</si>
  <si>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</si>
  <si>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</si>
  <si>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</si>
  <si>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</si>
  <si>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</si>
  <si>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</si>
  <si>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</si>
  <si>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</si>
  <si>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</si>
  <si>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</si>
  <si>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</si>
  <si>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</si>
  <si>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</si>
  <si>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</si>
  <si>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</si>
  <si>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</si>
  <si>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</si>
  <si>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</si>
  <si>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</si>
  <si>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</si>
  <si>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</si>
  <si>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</si>
  <si>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</si>
  <si>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</si>
  <si>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</si>
  <si>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</si>
  <si>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</si>
  <si>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</si>
  <si>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</si>
  <si>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</si>
  <si>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</si>
  <si>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</si>
  <si>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</si>
  <si>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</si>
  <si>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</si>
  <si>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</si>
  <si>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</si>
  <si>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</si>
  <si>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</si>
  <si>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</si>
  <si>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</si>
  <si>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</si>
  <si>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</si>
  <si>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</si>
  <si>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</si>
  <si>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</si>
  <si>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</si>
  <si>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</si>
  <si>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</si>
  <si>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</si>
  <si>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</si>
  <si>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</si>
  <si>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</si>
  <si>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</si>
  <si>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</si>
  <si>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</si>
  <si>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</si>
  <si>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</si>
  <si>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</si>
  <si>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</si>
  <si>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</si>
  <si>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</si>
  <si>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</si>
  <si>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</si>
  <si>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</si>
  <si>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</si>
  <si>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</si>
  <si>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</si>
  <si>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</si>
  <si>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</si>
  <si>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</si>
  <si>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</si>
  <si>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</si>
  <si>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</si>
  <si>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</si>
  <si>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</si>
  <si>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</si>
  <si>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</si>
  <si>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</si>
  <si>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</si>
  <si>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</si>
  <si>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</si>
  <si>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</si>
  <si>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</si>
  <si>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</si>
  <si>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</si>
  <si>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</si>
  <si>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</si>
  <si>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</si>
  <si>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</si>
  <si>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</si>
  <si>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</si>
  <si>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</si>
  <si>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</si>
  <si>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</si>
  <si>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</si>
  <si>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</si>
  <si>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</si>
  <si>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</si>
  <si>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</si>
  <si>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</si>
  <si>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</si>
  <si>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</si>
  <si>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</si>
  <si>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</si>
  <si>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</si>
  <si>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</si>
  <si>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</si>
  <si>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</si>
  <si>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</si>
  <si>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</si>
  <si>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</si>
  <si>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</si>
  <si>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</si>
  <si>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</si>
  <si>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</si>
  <si>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</si>
  <si>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</si>
  <si>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</si>
  <si>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</si>
  <si>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</si>
  <si>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</si>
  <si>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</si>
  <si>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</si>
  <si>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</si>
  <si>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</si>
  <si>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</si>
  <si>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</si>
  <si>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</si>
  <si>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</si>
  <si>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</si>
  <si>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</si>
  <si>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</si>
  <si>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</si>
  <si>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</si>
  <si>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</si>
  <si>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</si>
  <si>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</si>
  <si>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</si>
  <si>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</si>
  <si>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</si>
  <si>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</si>
  <si>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</si>
  <si>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</si>
  <si>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</si>
  <si>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</si>
  <si>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</si>
  <si>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</si>
  <si>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</si>
  <si>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</si>
  <si>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</si>
  <si>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</si>
  <si>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</si>
  <si>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</si>
  <si>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</si>
  <si>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</si>
  <si>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</si>
  <si>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</si>
  <si>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</si>
  <si>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</si>
  <si>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</si>
  <si>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</si>
  <si>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</si>
  <si>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</si>
  <si>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</si>
  <si>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</si>
  <si>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</si>
  <si>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</si>
  <si>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</si>
  <si>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</si>
  <si>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</si>
  <si>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</si>
  <si>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</si>
  <si>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</si>
  <si>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</si>
  <si>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</si>
  <si>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</si>
  <si>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</si>
  <si>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</si>
  <si>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</si>
  <si>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</si>
  <si>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</si>
  <si>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</si>
  <si>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</si>
  <si>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</si>
  <si>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</si>
  <si>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</si>
  <si>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</si>
  <si>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</si>
  <si>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</si>
  <si>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</si>
  <si>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</si>
  <si>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</si>
  <si>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</si>
  <si>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</si>
  <si>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</si>
  <si>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</si>
  <si>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</si>
  <si>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</si>
  <si>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</si>
  <si>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</si>
  <si>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</si>
  <si>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</si>
  <si>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</si>
  <si>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</si>
  <si>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</si>
  <si>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</si>
  <si>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</si>
  <si>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</si>
  <si>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</si>
  <si>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</si>
  <si>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</si>
  <si>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</si>
  <si>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</si>
  <si>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</si>
  <si>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</si>
  <si>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</si>
  <si>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</si>
  <si>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</si>
  <si>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</si>
  <si>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</si>
  <si>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</si>
  <si>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</si>
  <si>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</si>
  <si>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</si>
  <si>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</si>
  <si>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</si>
  <si>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</si>
  <si>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</si>
  <si>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</si>
  <si>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</si>
  <si>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</si>
  <si>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</si>
  <si>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</si>
  <si>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</si>
  <si>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</si>
  <si>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</si>
  <si>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</si>
  <si>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</si>
  <si>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</si>
  <si>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</si>
  <si>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</si>
  <si>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</si>
  <si>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</si>
  <si>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</si>
  <si>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</si>
  <si>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</si>
  <si>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</si>
  <si>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</si>
  <si>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</si>
  <si>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</si>
  <si>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</si>
  <si>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</si>
  <si>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</si>
  <si>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</si>
  <si>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</si>
  <si>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</si>
  <si>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</si>
  <si>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</si>
  <si>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</si>
  <si>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</si>
  <si>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</si>
  <si>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</si>
  <si>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</si>
  <si>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</si>
  <si>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</si>
  <si>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</si>
  <si>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</si>
  <si>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</si>
  <si>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</si>
  <si>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</si>
  <si>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</si>
  <si>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</si>
  <si>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</si>
  <si>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</si>
  <si>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</si>
  <si>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</si>
  <si>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</si>
  <si>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</si>
  <si>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</si>
  <si>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</si>
  <si>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</si>
  <si>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</si>
  <si>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</si>
  <si>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</si>
  <si>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</si>
  <si>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</si>
  <si>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</si>
  <si>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</si>
  <si>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</si>
  <si>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</si>
  <si>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</si>
  <si>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</si>
  <si>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</si>
  <si>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</si>
  <si>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</si>
  <si>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</si>
  <si>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</si>
  <si>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</si>
  <si>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</si>
  <si>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</si>
  <si>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</si>
  <si>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</si>
  <si>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</si>
  <si>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</si>
  <si>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</si>
  <si>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</si>
  <si>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</si>
  <si>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</si>
  <si>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</si>
  <si>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</si>
  <si>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</si>
  <si>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</si>
  <si>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</si>
  <si>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</si>
  <si>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</si>
  <si>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</si>
  <si>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</si>
  <si>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</si>
  <si>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</si>
  <si>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</si>
  <si>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</si>
  <si>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</si>
  <si>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</si>
  <si>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</si>
  <si>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</si>
  <si>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</si>
  <si>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</si>
  <si>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</si>
  <si>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</si>
  <si>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</si>
  <si>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</si>
  <si>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</si>
  <si>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</si>
  <si>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</si>
  <si>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</si>
  <si>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</si>
  <si>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</si>
  <si>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</si>
  <si>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</si>
  <si>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</si>
  <si>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</si>
  <si>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</si>
  <si>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</si>
  <si>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</si>
  <si>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</si>
  <si>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</si>
  <si>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</si>
  <si>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</si>
  <si>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</si>
  <si>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</si>
  <si>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</si>
  <si>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</si>
  <si>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</si>
  <si>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</si>
  <si>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</si>
  <si>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</si>
  <si>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</si>
  <si>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</si>
  <si>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</si>
  <si>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</si>
  <si>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</si>
  <si>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</si>
  <si>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</si>
  <si>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</si>
  <si>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</si>
  <si>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</si>
  <si>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</si>
  <si>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</si>
  <si>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</si>
  <si>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</si>
  <si>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</si>
  <si>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</si>
  <si>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</si>
  <si>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</si>
  <si>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</si>
  <si>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</si>
  <si>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</si>
  <si>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</si>
  <si>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</si>
  <si>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</si>
  <si>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</si>
  <si>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</si>
  <si>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</si>
  <si>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</si>
  <si>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</si>
  <si>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</si>
  <si>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</si>
  <si>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</si>
  <si>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</si>
  <si>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</si>
  <si>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</si>
  <si>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</si>
  <si>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</si>
  <si>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</si>
  <si>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</si>
  <si>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</si>
  <si>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</si>
  <si>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</si>
  <si>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</si>
  <si>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</si>
  <si>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</si>
  <si>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</si>
  <si>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</si>
  <si>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</si>
  <si>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</si>
  <si>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</si>
  <si>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</si>
  <si>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</si>
  <si>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</si>
  <si>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</si>
  <si>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</si>
  <si>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</si>
  <si>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</si>
  <si>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</si>
  <si>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</si>
  <si>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</si>
  <si>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</si>
  <si>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</si>
  <si>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</si>
  <si>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</si>
  <si>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</si>
  <si>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</si>
  <si>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</si>
  <si>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</si>
  <si>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</si>
  <si>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</si>
  <si>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</si>
  <si>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</si>
  <si>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</si>
  <si>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</si>
  <si>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</si>
  <si>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</si>
  <si>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</si>
  <si>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</si>
  <si>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</si>
  <si>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</si>
  <si>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</si>
  <si>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</si>
  <si>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</si>
  <si>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</si>
  <si>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</si>
  <si>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</si>
  <si>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</si>
  <si>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</si>
  <si>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</si>
  <si>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</si>
  <si>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</si>
  <si>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</si>
  <si>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</si>
  <si>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</si>
  <si>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</si>
  <si>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</si>
  <si>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</si>
  <si>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</si>
  <si>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</si>
  <si>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</si>
  <si>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</si>
  <si>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</si>
  <si>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</si>
  <si>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</si>
  <si>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</si>
  <si>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</si>
  <si>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</si>
  <si>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</si>
  <si>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</si>
  <si>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</si>
  <si>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</si>
  <si>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</si>
  <si>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</si>
  <si>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</si>
  <si>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</si>
  <si>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</si>
  <si>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</si>
  <si>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</si>
  <si>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</si>
  <si>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</si>
  <si>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</si>
  <si>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</si>
  <si>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</si>
  <si>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</si>
  <si>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</si>
  <si>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</si>
  <si>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</si>
  <si>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</si>
  <si>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</si>
  <si>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</si>
  <si>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</si>
  <si>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</si>
  <si>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</si>
  <si>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</si>
  <si>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</si>
  <si>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</si>
  <si>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</si>
  <si>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</si>
  <si>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</si>
  <si>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</si>
  <si>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</si>
  <si>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</si>
  <si>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</si>
  <si>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</si>
  <si>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</si>
  <si>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</si>
  <si>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</si>
  <si>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</si>
  <si>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</si>
  <si>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</si>
  <si>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</si>
  <si>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</si>
  <si>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</si>
  <si>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</si>
  <si>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</si>
  <si>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</si>
  <si>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</si>
  <si>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</si>
  <si>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</si>
  <si>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</si>
  <si>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</si>
  <si>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</si>
  <si>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</si>
  <si>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</si>
  <si>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</si>
  <si>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</si>
  <si>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</si>
  <si>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</si>
  <si>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</si>
  <si>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</si>
  <si>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</si>
  <si>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</si>
  <si>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</si>
  <si>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</si>
  <si>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</si>
  <si>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</si>
  <si>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</si>
  <si>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</si>
  <si>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</si>
  <si>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</si>
  <si>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</si>
  <si>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</si>
  <si>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</si>
  <si>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</si>
  <si>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</si>
  <si>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</si>
  <si>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</si>
  <si>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</si>
  <si>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</si>
  <si>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</si>
  <si>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</si>
  <si>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</si>
  <si>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</si>
  <si>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</si>
  <si>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</si>
  <si>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</si>
  <si>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</si>
  <si>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</si>
  <si>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</si>
  <si>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</si>
  <si>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</si>
  <si>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</si>
  <si>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</si>
  <si>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</si>
  <si>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</si>
  <si>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</si>
  <si>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</si>
  <si>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</si>
  <si>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</si>
  <si>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</si>
  <si>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</si>
  <si>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</si>
  <si>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</si>
  <si>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</si>
  <si>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</si>
  <si>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</si>
  <si>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</si>
  <si>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</si>
  <si>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</si>
  <si>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</si>
  <si>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</si>
  <si>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</si>
  <si>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</si>
  <si>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</si>
  <si>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</si>
  <si>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</si>
  <si>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</si>
  <si>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</si>
  <si>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</si>
  <si>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</si>
  <si>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</si>
  <si>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</si>
  <si>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</si>
  <si>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</si>
  <si>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</si>
  <si>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</si>
  <si>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</si>
  <si>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</si>
  <si>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</si>
  <si>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</si>
  <si>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</si>
  <si>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</si>
  <si>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</si>
  <si>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</si>
  <si>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</si>
  <si>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</si>
  <si>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</si>
  <si>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</si>
  <si>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</si>
  <si>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</si>
  <si>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</si>
  <si>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</si>
  <si>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</si>
  <si>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</si>
  <si>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</si>
  <si>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</si>
  <si>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</si>
  <si>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</si>
  <si>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</si>
  <si>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</si>
  <si>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</si>
  <si>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</si>
  <si>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</si>
  <si>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</si>
  <si>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</si>
  <si>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</si>
  <si>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</si>
  <si>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</si>
  <si>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</si>
  <si>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</si>
  <si>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</si>
  <si>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</si>
  <si>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</si>
  <si>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</si>
  <si>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</si>
  <si>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</si>
  <si>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</si>
  <si>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</si>
  <si>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</si>
  <si>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</si>
  <si>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</si>
  <si>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</si>
  <si>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</si>
  <si>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</si>
  <si>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</si>
  <si>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</si>
  <si>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</si>
  <si>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</si>
  <si>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</si>
  <si>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</si>
  <si>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</si>
  <si>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</si>
  <si>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</si>
  <si>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</si>
  <si>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</si>
  <si>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</si>
  <si>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</si>
  <si>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</si>
  <si>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</si>
  <si>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</si>
  <si>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</si>
  <si>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</si>
  <si>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</si>
  <si>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</si>
  <si>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</si>
  <si>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</si>
  <si>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</si>
  <si>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</si>
  <si>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</si>
  <si>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</si>
  <si>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</si>
  <si>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</si>
  <si>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</si>
  <si>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</si>
  <si>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</si>
  <si>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</si>
  <si>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</si>
  <si>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</si>
  <si>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</si>
  <si>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</si>
  <si>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</si>
  <si>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</si>
  <si>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</si>
  <si>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</si>
  <si>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</si>
  <si>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</si>
  <si>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</si>
  <si>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</si>
  <si>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</si>
  <si>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</si>
  <si>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</si>
  <si>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</si>
  <si>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</si>
  <si>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</si>
  <si>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</si>
  <si>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</si>
  <si>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</si>
  <si>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</si>
  <si>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</si>
  <si>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</si>
  <si>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</si>
  <si>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</si>
  <si>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</si>
  <si>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</si>
  <si>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</si>
  <si>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</si>
  <si>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</si>
  <si>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</si>
  <si>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</si>
  <si>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</si>
  <si>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</si>
  <si>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</si>
  <si>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</si>
  <si>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</si>
  <si>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</si>
  <si>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</si>
  <si>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</si>
  <si>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</si>
  <si>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</si>
  <si>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</si>
  <si>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</si>
  <si>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</si>
  <si>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</si>
  <si>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</si>
  <si>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</si>
  <si>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</si>
  <si>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</si>
  <si>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</si>
  <si>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</si>
  <si>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</si>
  <si>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</si>
  <si>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</si>
  <si>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</si>
  <si>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</si>
  <si>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</si>
  <si>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</si>
  <si>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</si>
  <si>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</si>
  <si>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</si>
  <si>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</si>
  <si>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</si>
  <si>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</si>
  <si>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</si>
  <si>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</si>
  <si>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</si>
  <si>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</si>
  <si>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</si>
  <si>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</si>
  <si>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</si>
  <si>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</si>
  <si>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</si>
  <si>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</si>
  <si>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</si>
  <si>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</si>
  <si>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</si>
  <si>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</si>
  <si>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</si>
  <si>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</si>
  <si>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</si>
  <si>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</si>
  <si>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</si>
  <si>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</si>
  <si>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</si>
  <si>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</si>
  <si>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</si>
  <si>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</si>
  <si>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</si>
  <si>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</si>
  <si>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</si>
  <si>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</si>
  <si>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</si>
  <si>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</si>
  <si>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</si>
  <si>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</si>
  <si>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</si>
  <si>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</si>
  <si>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</si>
  <si>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</si>
  <si>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</si>
  <si>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</si>
  <si>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</si>
  <si>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</si>
  <si>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</si>
  <si>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</si>
  <si>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</si>
  <si>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</si>
  <si>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</si>
  <si>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</si>
  <si>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</si>
  <si>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</si>
  <si>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</si>
  <si>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</si>
  <si>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</si>
  <si>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</si>
  <si>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</si>
  <si>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</si>
  <si>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</si>
  <si>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</si>
  <si>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</si>
  <si>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</si>
  <si>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</si>
  <si>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</si>
  <si>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</si>
  <si>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</si>
  <si>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</si>
  <si>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</si>
  <si>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</si>
  <si>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</si>
  <si>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</si>
  <si>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</si>
  <si>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</si>
  <si>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</si>
  <si>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</si>
  <si>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</si>
  <si>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</si>
  <si>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</si>
  <si>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</si>
  <si>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</si>
  <si>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</si>
  <si>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</si>
  <si>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</si>
  <si>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</si>
  <si>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</si>
  <si>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</si>
  <si>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</si>
  <si>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</si>
  <si>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</si>
  <si>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</si>
  <si>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</si>
  <si>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</si>
  <si>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</si>
  <si>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</si>
  <si>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</si>
  <si>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</si>
  <si>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</si>
  <si>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</si>
  <si>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</si>
  <si>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</si>
  <si>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</si>
  <si>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</si>
  <si>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</si>
  <si>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</si>
  <si>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</si>
  <si>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</si>
  <si>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</si>
  <si>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</si>
  <si>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</si>
  <si>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</si>
  <si>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</si>
  <si>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</si>
  <si>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</si>
  <si>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</si>
  <si>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</si>
  <si>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</si>
  <si>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</si>
  <si>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</si>
  <si>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</si>
  <si>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</si>
  <si>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</si>
  <si>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</si>
  <si>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</si>
  <si>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</si>
  <si>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</si>
  <si>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</si>
  <si>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</si>
  <si>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</si>
  <si>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</si>
  <si>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</si>
  <si>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</si>
  <si>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</si>
  <si>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</si>
  <si>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</si>
  <si>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</si>
  <si>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</si>
  <si>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</si>
  <si>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</si>
  <si>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</si>
  <si>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</si>
  <si>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</si>
  <si>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</si>
  <si>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</si>
  <si>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</si>
  <si>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</si>
  <si>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</si>
  <si>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</si>
  <si>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</si>
  <si>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</si>
  <si>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</si>
  <si>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</si>
  <si>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</si>
  <si>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</si>
  <si>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</si>
  <si>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</si>
  <si>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</si>
  <si>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</si>
  <si>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</si>
  <si>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</si>
  <si>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</si>
  <si>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</si>
  <si>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</si>
  <si>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</si>
  <si>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</si>
  <si>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</si>
  <si>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</si>
  <si>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</si>
  <si>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</si>
  <si>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</si>
  <si>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</si>
  <si>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</si>
  <si>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</si>
  <si>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</si>
  <si>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</si>
  <si>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</si>
  <si>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</si>
  <si>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</si>
  <si>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</si>
  <si>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</si>
  <si>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</si>
  <si>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</si>
  <si>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</si>
  <si>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</si>
  <si>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</si>
  <si>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</si>
  <si>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</si>
  <si>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</si>
  <si>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</si>
  <si>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</si>
  <si>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</si>
  <si>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</si>
  <si>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</si>
  <si>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</si>
  <si>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</si>
  <si>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</si>
  <si>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</si>
  <si>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</si>
  <si>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</si>
  <si>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</si>
  <si>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</si>
  <si>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</si>
  <si>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</si>
  <si>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</si>
  <si>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</si>
  <si>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</si>
  <si>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</si>
  <si>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</si>
  <si>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</si>
  <si>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</si>
  <si>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</si>
  <si>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</si>
  <si>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</si>
  <si>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</si>
  <si>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</si>
  <si>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</si>
  <si>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</si>
  <si>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</si>
  <si>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</si>
  <si>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</si>
  <si>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</si>
  <si>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</si>
  <si>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</si>
  <si>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</si>
  <si>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</si>
  <si>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</si>
  <si>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</si>
  <si>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</si>
  <si>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</si>
  <si>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</si>
  <si>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</si>
  <si>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</si>
  <si>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</si>
  <si>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</si>
  <si>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</si>
  <si>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</si>
  <si>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</si>
  <si>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</si>
  <si>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</si>
  <si>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</si>
  <si>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</si>
  <si>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</si>
  <si>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</si>
  <si>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</si>
  <si>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</si>
  <si>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</si>
  <si>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</si>
  <si>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</si>
  <si>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</si>
  <si>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</si>
  <si>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</si>
  <si>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</si>
  <si>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</si>
  <si>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</si>
  <si>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</si>
  <si>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</si>
  <si>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</si>
  <si>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</si>
  <si>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</si>
  <si>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</si>
  <si>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</si>
  <si>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</si>
  <si>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</si>
  <si>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</si>
  <si>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</si>
  <si>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</si>
  <si>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</si>
  <si>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</si>
  <si>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</si>
  <si>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</si>
  <si>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</si>
  <si>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</si>
  <si>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</si>
  <si>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</si>
  <si>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</si>
  <si>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</si>
  <si>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</si>
  <si>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</si>
  <si>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</si>
  <si>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</si>
  <si>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</si>
  <si>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</si>
  <si>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</si>
  <si>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</si>
  <si>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</si>
  <si>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</si>
  <si>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</si>
  <si>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</si>
  <si>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</si>
  <si>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</si>
  <si>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</si>
  <si>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</si>
  <si>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</si>
  <si>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</si>
  <si>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</si>
  <si>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</si>
  <si>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</si>
  <si>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</si>
  <si>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</si>
  <si>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</si>
  <si>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</si>
  <si>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</si>
  <si>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</si>
  <si>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</si>
  <si>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</si>
  <si>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</si>
  <si>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</si>
  <si>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</si>
  <si>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</si>
  <si>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</si>
  <si>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</si>
  <si>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</si>
  <si>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</si>
  <si>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</si>
  <si>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</si>
  <si>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</si>
  <si>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</si>
  <si>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</si>
  <si>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</si>
  <si>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</si>
  <si>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</si>
  <si>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</si>
  <si>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</si>
  <si>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</si>
  <si>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</si>
  <si>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</si>
  <si>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</si>
  <si>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</si>
  <si>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</si>
  <si>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</si>
  <si>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</si>
  <si>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</si>
  <si>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</si>
  <si>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</si>
  <si>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</si>
  <si>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</si>
  <si>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</si>
  <si>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</si>
  <si>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</si>
  <si>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</si>
  <si>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</si>
  <si>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</si>
  <si>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</si>
  <si>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</si>
  <si>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</si>
  <si>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</si>
  <si>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</si>
  <si>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</si>
  <si>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</si>
  <si>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</si>
  <si>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</si>
  <si>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</si>
  <si>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</si>
  <si>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</si>
  <si>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</si>
  <si>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</si>
  <si>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</si>
  <si>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</si>
  <si>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</si>
  <si>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</si>
  <si>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</si>
  <si>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</si>
  <si>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</si>
  <si>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</si>
  <si>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</si>
  <si>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</si>
  <si>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</si>
  <si>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</si>
  <si>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</si>
  <si>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</si>
  <si>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</si>
  <si>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</si>
  <si>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</si>
  <si>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</si>
  <si>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</si>
  <si>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</si>
  <si>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</si>
  <si>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</si>
  <si>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</si>
  <si>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</si>
  <si>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</si>
  <si>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</si>
  <si>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</si>
  <si>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</si>
  <si>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</si>
  <si>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</si>
  <si>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</si>
  <si>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</si>
  <si>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</si>
  <si>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</si>
  <si>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</si>
  <si>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</si>
  <si>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</si>
  <si>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</si>
  <si>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</si>
  <si>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</si>
  <si>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</si>
  <si>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</si>
  <si>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</si>
  <si>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</si>
  <si>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</si>
  <si>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</si>
  <si>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</si>
  <si>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</si>
  <si>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</si>
  <si>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</si>
  <si>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</si>
  <si>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</si>
  <si>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</si>
  <si>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</si>
  <si>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</si>
  <si>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</si>
  <si>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</si>
  <si>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</si>
  <si>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</si>
  <si>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</si>
  <si>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</si>
  <si>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</si>
  <si>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</si>
  <si>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</si>
  <si>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</si>
  <si>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</si>
  <si>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</si>
  <si>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</si>
  <si>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</si>
  <si>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</si>
  <si>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</si>
  <si>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</si>
  <si>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</si>
  <si>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</si>
  <si>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</si>
  <si>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</si>
  <si>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</si>
  <si>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</si>
  <si>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</si>
  <si>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</si>
  <si>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</si>
  <si>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</si>
  <si>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</si>
  <si>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</si>
  <si>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</si>
  <si>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</si>
  <si>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</si>
  <si>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</si>
  <si>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</si>
  <si>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</si>
  <si>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</si>
  <si>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</si>
  <si>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</si>
  <si>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</si>
  <si>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</si>
  <si>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</si>
  <si>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</si>
  <si>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</si>
  <si>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</si>
  <si>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</si>
  <si>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</si>
  <si>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</si>
  <si>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</si>
  <si>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</si>
  <si>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</si>
  <si>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</si>
  <si>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</si>
  <si>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</si>
  <si>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</si>
  <si>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</si>
  <si>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</si>
  <si>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</si>
  <si>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</si>
  <si>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</si>
  <si>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</si>
  <si>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</si>
  <si>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</si>
  <si>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</si>
  <si>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</si>
  <si>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</si>
  <si>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</si>
  <si>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</si>
  <si>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</si>
  <si>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</si>
  <si>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</si>
  <si>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</si>
  <si>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</si>
  <si>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</si>
  <si>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</si>
  <si>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</si>
  <si>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</si>
  <si>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</si>
  <si>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</si>
  <si>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</si>
  <si>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</si>
  <si>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</si>
  <si>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</si>
  <si>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</si>
  <si>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</si>
  <si>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</si>
  <si>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</si>
  <si>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</si>
  <si>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</si>
  <si>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</si>
  <si>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</si>
  <si>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</si>
  <si>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</si>
  <si>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</si>
  <si>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</si>
  <si>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</si>
  <si>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</si>
  <si>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</si>
  <si>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</si>
  <si>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</si>
  <si>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</si>
  <si>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</si>
  <si>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</si>
  <si>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</si>
  <si>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</si>
  <si>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</si>
  <si>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</si>
  <si>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</si>
  <si>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</si>
  <si>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</si>
  <si>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</si>
  <si>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</si>
  <si>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</si>
  <si>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</si>
  <si>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</si>
  <si>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</si>
  <si>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</si>
  <si>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</si>
  <si>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</si>
  <si>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</si>
  <si>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</si>
  <si>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</si>
  <si>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</si>
  <si>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</si>
  <si>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</si>
  <si>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</si>
  <si>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</si>
  <si>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</si>
  <si>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</si>
  <si>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</si>
  <si>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</si>
  <si>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</si>
  <si>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</si>
  <si>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</si>
  <si>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</si>
  <si>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</si>
  <si>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</si>
  <si>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</si>
  <si>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</si>
  <si>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</si>
  <si>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</si>
  <si>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</si>
  <si>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</si>
  <si>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</si>
  <si>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</si>
  <si>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</si>
  <si>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</si>
  <si>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</si>
  <si>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</si>
  <si>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</si>
  <si>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</si>
  <si>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</si>
  <si>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</si>
  <si>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</si>
  <si>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</si>
  <si>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</si>
  <si>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</si>
  <si>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</si>
  <si>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</si>
  <si>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</si>
  <si>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</si>
  <si>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</si>
  <si>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</si>
  <si>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</si>
  <si>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</si>
  <si>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</si>
  <si>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</si>
  <si>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</si>
  <si>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</si>
  <si>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</si>
  <si>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</si>
  <si>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</si>
  <si>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</si>
  <si>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</si>
  <si>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</si>
  <si>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</si>
  <si>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</si>
  <si>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</si>
  <si>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</si>
  <si>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</si>
  <si>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</si>
  <si>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</si>
  <si>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</si>
  <si>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</si>
  <si>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</si>
  <si>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</si>
  <si>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</si>
  <si>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</si>
  <si>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</si>
  <si>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</si>
  <si>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</si>
  <si>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</si>
  <si>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</si>
  <si>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</si>
  <si>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</si>
  <si>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</si>
  <si>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</si>
  <si>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</si>
  <si>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</si>
  <si>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</si>
  <si>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</si>
  <si>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</si>
  <si>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</si>
  <si>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</si>
  <si>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</si>
  <si>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</si>
  <si>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</si>
  <si>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</si>
  <si>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</si>
  <si>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</si>
  <si>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</si>
  <si>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</si>
  <si>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</si>
  <si>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</si>
  <si>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</si>
  <si>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</si>
  <si>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</si>
  <si>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</si>
  <si>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</si>
  <si>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</si>
  <si>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</si>
  <si>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</si>
  <si>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</si>
  <si>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</si>
  <si>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</si>
  <si>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</si>
  <si>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</si>
  <si>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</si>
  <si>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</si>
  <si>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</si>
  <si>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</si>
  <si>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</si>
  <si>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</si>
  <si>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</si>
  <si>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</si>
  <si>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</si>
  <si>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</si>
  <si>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</si>
  <si>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</si>
  <si>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</si>
  <si>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</si>
  <si>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</si>
  <si>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</si>
  <si>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</si>
  <si>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</si>
  <si>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</si>
  <si>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</si>
  <si>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</si>
  <si>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</si>
  <si>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</si>
  <si>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</si>
  <si>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</si>
  <si>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</si>
  <si>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</si>
  <si>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</si>
  <si>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</si>
  <si>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</si>
  <si>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</si>
  <si>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</si>
  <si>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</si>
  <si>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</si>
  <si>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</si>
  <si>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</si>
  <si>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</si>
  <si>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</si>
  <si>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</si>
  <si>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</si>
  <si>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</si>
  <si>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</si>
  <si>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</si>
  <si>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</si>
  <si>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</si>
  <si>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</si>
  <si>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</si>
  <si>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</si>
  <si>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</si>
  <si>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</si>
  <si>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</si>
  <si>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</si>
  <si>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</si>
  <si>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</si>
  <si>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</si>
  <si>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</si>
  <si>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</si>
  <si>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</si>
  <si>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</si>
  <si>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</si>
  <si>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</si>
  <si>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</si>
  <si>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</si>
  <si>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</si>
  <si>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</si>
  <si>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</si>
  <si>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</si>
  <si>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</si>
  <si>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</si>
  <si>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</si>
  <si>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</si>
  <si>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</si>
  <si>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</si>
  <si>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</si>
  <si>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</si>
  <si>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</si>
  <si>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</si>
  <si>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</si>
  <si>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</si>
  <si>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</si>
  <si>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</si>
  <si>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</si>
  <si>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</si>
  <si>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</si>
  <si>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</si>
  <si>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</si>
  <si>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</si>
  <si>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</si>
  <si>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</si>
  <si>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</si>
  <si>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</si>
  <si>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</si>
  <si>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</si>
  <si>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</si>
  <si>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</si>
  <si>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</si>
  <si>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</si>
  <si>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</si>
  <si>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</si>
  <si>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</si>
  <si>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</si>
  <si>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</si>
  <si>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</si>
  <si>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</si>
  <si>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</si>
  <si>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</si>
  <si>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</si>
  <si>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</si>
  <si>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</si>
  <si>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</si>
  <si>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</si>
  <si>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</si>
  <si>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</si>
  <si>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</si>
  <si>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</si>
  <si>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</si>
  <si>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</si>
  <si>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</si>
  <si>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</si>
  <si>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</si>
  <si>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</si>
  <si>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</si>
  <si>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</si>
  <si>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</si>
  <si>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</si>
  <si>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</si>
  <si>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</si>
  <si>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</si>
  <si>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</si>
  <si>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</si>
  <si>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</si>
  <si>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</si>
  <si>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</si>
  <si>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</si>
  <si>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</si>
  <si>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</si>
  <si>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</si>
  <si>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</si>
  <si>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</si>
  <si>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</si>
  <si>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</si>
  <si>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</si>
  <si>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</si>
  <si>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</si>
  <si>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</si>
  <si>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</si>
  <si>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</si>
  <si>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</si>
  <si>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</si>
  <si>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</si>
  <si>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</si>
  <si>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</si>
  <si>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</si>
  <si>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</si>
  <si>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</si>
  <si>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</si>
  <si>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</si>
  <si>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</si>
  <si>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</si>
  <si>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</si>
  <si>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</si>
  <si>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</si>
  <si>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</si>
  <si>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</si>
  <si>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</si>
  <si>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</si>
  <si>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</si>
  <si>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</si>
  <si>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</si>
  <si>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</si>
  <si>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</si>
  <si>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</si>
  <si>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</si>
  <si>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</si>
  <si>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</si>
  <si>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</si>
  <si>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</si>
  <si>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</si>
  <si>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</si>
  <si>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</si>
  <si>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</si>
  <si>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</si>
  <si>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</si>
  <si>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</si>
  <si>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</si>
  <si>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</si>
  <si>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</si>
  <si>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</si>
  <si>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</si>
  <si>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</si>
  <si>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</si>
  <si>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</si>
  <si>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</si>
  <si>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</si>
  <si>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</si>
  <si>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</si>
  <si>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</si>
  <si>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</si>
  <si>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</si>
  <si>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</si>
  <si>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</si>
  <si>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</si>
  <si>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</si>
  <si>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</si>
  <si>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</si>
  <si>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</si>
  <si>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</si>
  <si>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</si>
  <si>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</si>
  <si>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</si>
  <si>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</si>
  <si>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</si>
  <si>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</si>
  <si>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</si>
  <si>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</si>
  <si>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</si>
  <si>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</si>
  <si>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</si>
  <si>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</si>
  <si>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</si>
  <si>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</si>
  <si>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</si>
  <si>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</si>
  <si>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</si>
  <si>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</si>
  <si>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</si>
  <si>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</si>
  <si>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</si>
  <si>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</si>
  <si>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</si>
  <si>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</si>
  <si>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</si>
  <si>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</si>
  <si>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</si>
  <si>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</si>
  <si>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</si>
  <si>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</si>
  <si>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</si>
  <si>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</si>
  <si>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</si>
  <si>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</si>
  <si>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</si>
  <si>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</si>
  <si>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</si>
  <si>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</si>
  <si>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</si>
  <si>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</si>
  <si>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</si>
  <si>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</si>
  <si>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</si>
  <si>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</si>
  <si>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</si>
  <si>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</si>
  <si>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</si>
  <si>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</si>
  <si>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</si>
  <si>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</si>
  <si>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</si>
  <si>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</si>
  <si>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</si>
  <si>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</si>
  <si>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</si>
  <si>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</si>
  <si>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</si>
  <si>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</si>
  <si>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</si>
  <si>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</si>
  <si>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</si>
  <si>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</si>
  <si>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</si>
  <si>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</si>
  <si>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</si>
  <si>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</si>
  <si>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</si>
  <si>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</si>
  <si>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</si>
  <si>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</si>
  <si>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</si>
  <si>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</si>
  <si>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</si>
  <si>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</si>
  <si>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</si>
  <si>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</si>
  <si>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</si>
  <si>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</si>
  <si>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</si>
  <si>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</si>
  <si>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</si>
  <si>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</si>
  <si>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</si>
  <si>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</si>
  <si>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</si>
  <si>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</si>
  <si>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</si>
  <si>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</si>
  <si>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</si>
  <si>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</si>
  <si>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</si>
  <si>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</si>
  <si>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</si>
  <si>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</si>
  <si>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</si>
  <si>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</si>
  <si>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</si>
  <si>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</si>
  <si>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</si>
  <si>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</si>
  <si>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</si>
  <si>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</si>
  <si>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</si>
  <si>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</si>
  <si>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</si>
  <si>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</si>
  <si>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</si>
  <si>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</si>
  <si>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</si>
  <si>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</si>
  <si>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</si>
  <si>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</si>
  <si>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</si>
  <si>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</si>
  <si>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</si>
  <si>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</si>
  <si>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</si>
  <si>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</si>
  <si>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</si>
  <si>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</si>
  <si>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</si>
  <si>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</si>
  <si>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</si>
  <si>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</si>
  <si>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</si>
  <si>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</si>
  <si>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</si>
  <si>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</si>
  <si>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</si>
  <si>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</si>
  <si>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</si>
  <si>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</si>
  <si>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</si>
  <si>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</si>
  <si>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</si>
  <si>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</si>
  <si>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</si>
  <si>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</si>
  <si>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</si>
  <si>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</si>
  <si>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</si>
  <si>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</si>
  <si>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</si>
  <si>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</si>
  <si>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</si>
  <si>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</si>
  <si>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</si>
  <si>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</si>
  <si>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</si>
  <si>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</si>
  <si>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</si>
  <si>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</si>
  <si>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</si>
  <si>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</si>
  <si>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</si>
  <si>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</si>
  <si>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</si>
  <si>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</si>
  <si>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</si>
  <si>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</si>
  <si>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</si>
  <si>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</si>
  <si>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</si>
  <si>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</si>
  <si>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</si>
  <si>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</si>
  <si>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</si>
  <si>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</si>
  <si>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</si>
  <si>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</si>
  <si>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</si>
  <si>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</si>
  <si>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</si>
  <si>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</si>
  <si>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</si>
  <si>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</si>
  <si>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</si>
  <si>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</si>
  <si>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</si>
  <si>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</si>
  <si>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</si>
  <si>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</si>
  <si>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</si>
  <si>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</si>
  <si>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</si>
  <si>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</si>
  <si>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</si>
  <si>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</si>
  <si>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</si>
  <si>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</si>
  <si>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</si>
  <si>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</si>
  <si>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</si>
  <si>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</si>
  <si>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</si>
  <si>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</si>
  <si>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</si>
  <si>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</si>
  <si>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</si>
  <si>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</si>
  <si>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</si>
  <si>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</si>
  <si>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</si>
  <si>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</si>
  <si>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</si>
  <si>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</si>
  <si>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</si>
  <si>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</si>
  <si>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</si>
  <si>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</si>
  <si>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</si>
  <si>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</si>
  <si>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</si>
  <si>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</si>
  <si>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</si>
  <si>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</si>
  <si>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</si>
  <si>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</si>
  <si>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</si>
  <si>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</si>
  <si>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</si>
  <si>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</si>
  <si>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</si>
  <si>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</si>
  <si>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</si>
  <si>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</si>
  <si>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</si>
  <si>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</si>
  <si>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</si>
  <si>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</si>
  <si>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</si>
  <si>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</si>
  <si>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</si>
  <si>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</si>
  <si>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</si>
  <si>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</si>
  <si>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</si>
  <si>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</si>
  <si>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</si>
  <si>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</si>
  <si>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</si>
  <si>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</si>
  <si>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</si>
  <si>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</si>
  <si>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</si>
  <si>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</si>
  <si>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</si>
  <si>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</si>
  <si>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</si>
  <si>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</si>
  <si>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</si>
  <si>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</si>
  <si>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</si>
  <si>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</si>
  <si>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</si>
  <si>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</si>
  <si>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</si>
  <si>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</si>
  <si>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</si>
  <si>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</si>
  <si>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</si>
  <si>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</si>
  <si>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</si>
  <si>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</si>
  <si>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</si>
  <si>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</si>
  <si>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</si>
  <si>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</si>
  <si>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</si>
  <si>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</si>
  <si>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</si>
  <si>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</si>
  <si>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</si>
  <si>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</si>
  <si>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</si>
  <si>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</si>
  <si>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</si>
  <si>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</si>
  <si>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</si>
  <si>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</si>
  <si>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</si>
  <si>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</si>
  <si>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</si>
  <si>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</si>
  <si>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</si>
  <si>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</si>
  <si>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</si>
  <si>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</si>
  <si>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</si>
  <si>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</si>
  <si>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</si>
  <si>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</si>
  <si>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</si>
  <si>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</si>
  <si>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</si>
  <si>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</si>
  <si>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</si>
  <si>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</si>
  <si>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</si>
  <si>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</si>
  <si>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</si>
  <si>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</si>
  <si>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</si>
  <si>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</si>
  <si>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</si>
  <si>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</si>
  <si>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</si>
  <si>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</si>
  <si>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</si>
  <si>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</si>
  <si>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</si>
  <si>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</si>
  <si>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</si>
  <si>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</si>
  <si>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</si>
  <si>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</si>
  <si>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</si>
  <si>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</si>
  <si>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</si>
  <si>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</si>
  <si>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</si>
  <si>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</si>
  <si>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</si>
  <si>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</si>
  <si>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</si>
  <si>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</si>
  <si>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</si>
  <si>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</si>
  <si>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</si>
  <si>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</si>
  <si>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</si>
  <si>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</si>
  <si>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</si>
  <si>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</si>
  <si>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</si>
  <si>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</si>
  <si>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</si>
  <si>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</si>
  <si>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</si>
  <si>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</si>
  <si>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</si>
  <si>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</si>
  <si>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</si>
  <si>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</si>
  <si>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</si>
  <si>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</si>
  <si>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</si>
  <si>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</si>
  <si>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</si>
  <si>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</si>
  <si>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</si>
  <si>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</si>
  <si>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</si>
  <si>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</si>
  <si>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</si>
  <si>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</si>
  <si>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</si>
  <si>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</si>
  <si>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</si>
  <si>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</si>
  <si>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</si>
  <si>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</si>
  <si>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</si>
  <si>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</si>
  <si>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</si>
  <si>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</si>
  <si>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</si>
  <si>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</si>
  <si>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</si>
  <si>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</si>
  <si>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</si>
  <si>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</si>
  <si>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</si>
  <si>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</si>
  <si>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</si>
  <si>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</si>
  <si>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</si>
  <si>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</si>
  <si>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</si>
  <si>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</si>
  <si>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</si>
  <si>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</si>
  <si>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</si>
  <si>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</si>
  <si>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</si>
  <si>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</si>
  <si>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</si>
  <si>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</si>
  <si>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</si>
  <si>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</si>
  <si>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</si>
  <si>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</si>
  <si>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</si>
  <si>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</si>
  <si>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</si>
  <si>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</si>
  <si>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</si>
  <si>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</si>
  <si>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</si>
  <si>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</si>
  <si>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</si>
  <si>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</si>
  <si>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</si>
  <si>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</si>
  <si>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</si>
  <si>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</si>
  <si>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</si>
  <si>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</si>
  <si>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</si>
  <si>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</si>
  <si>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</si>
  <si>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</si>
  <si>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</si>
  <si>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</si>
  <si>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</si>
  <si>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</si>
  <si>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</si>
  <si>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</si>
  <si>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</si>
  <si>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</si>
  <si>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</si>
  <si>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</si>
  <si>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</si>
  <si>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</si>
  <si>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</si>
  <si>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</si>
  <si>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</si>
  <si>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</si>
  <si>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</si>
  <si>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</si>
  <si>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</si>
  <si>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</si>
  <si>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</si>
  <si>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</si>
  <si>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</si>
  <si>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</si>
  <si>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</si>
  <si>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</si>
  <si>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</si>
  <si>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</si>
  <si>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</si>
  <si>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</si>
  <si>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</si>
  <si>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</si>
  <si>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</si>
  <si>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</si>
  <si>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</si>
  <si>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</si>
  <si>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</si>
  <si>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</si>
  <si>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</si>
  <si>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</si>
  <si>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</si>
  <si>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</si>
  <si>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</si>
  <si>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</si>
  <si>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</si>
  <si>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</si>
  <si>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</si>
  <si>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</si>
  <si>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</si>
  <si>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</si>
  <si>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</si>
  <si>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</si>
  <si>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</si>
  <si>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</si>
  <si>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</si>
  <si>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</si>
  <si>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</si>
  <si>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</si>
  <si>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</si>
  <si>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</si>
  <si>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</si>
  <si>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</si>
  <si>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</si>
  <si>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</si>
  <si>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</si>
  <si>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</si>
  <si>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</si>
  <si>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</si>
  <si>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</si>
  <si>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</si>
  <si>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</si>
  <si>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</si>
  <si>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</si>
  <si>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</si>
  <si>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</si>
  <si>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</si>
  <si>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</si>
  <si>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</si>
  <si>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</si>
  <si>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</si>
  <si>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</si>
  <si>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</si>
  <si>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</si>
  <si>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</si>
  <si>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</si>
  <si>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</si>
  <si>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</si>
  <si>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</si>
  <si>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</si>
  <si>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</si>
  <si>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</si>
  <si>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</si>
  <si>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</si>
  <si>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</si>
  <si>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</si>
  <si>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</si>
  <si>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</si>
  <si>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</si>
  <si>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</si>
  <si>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</si>
  <si>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</si>
  <si>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</si>
  <si>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</si>
  <si>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</si>
  <si>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</si>
  <si>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</si>
  <si>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</si>
  <si>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</si>
  <si>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</si>
  <si>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</si>
  <si>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</si>
  <si>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</si>
  <si>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</si>
  <si>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</si>
  <si>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</si>
  <si>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</si>
  <si>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</si>
  <si>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</si>
  <si>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</si>
  <si>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</si>
  <si>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</si>
  <si>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</si>
  <si>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</si>
  <si>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</si>
  <si>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</si>
  <si>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</si>
  <si>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</si>
  <si>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</si>
  <si>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</si>
  <si>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</si>
  <si>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</si>
  <si>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</si>
  <si>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</si>
  <si>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</si>
  <si>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</si>
  <si>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</si>
  <si>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</si>
  <si>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</si>
  <si>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</si>
  <si>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</si>
  <si>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</si>
  <si>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</si>
  <si>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</si>
  <si>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</si>
  <si>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</si>
  <si>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</si>
  <si>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</si>
  <si>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</si>
  <si>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</si>
  <si>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</si>
  <si>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</si>
  <si>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</si>
  <si>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</si>
  <si>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</si>
  <si>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</si>
  <si>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</si>
  <si>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</si>
  <si>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</si>
  <si>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</si>
  <si>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</si>
  <si>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</si>
  <si>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</si>
  <si>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</si>
  <si>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</si>
  <si>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</si>
  <si>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</si>
  <si>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</si>
  <si>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</si>
  <si>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</si>
  <si>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</si>
  <si>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</si>
  <si>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</si>
  <si>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</si>
  <si>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</si>
  <si>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</si>
  <si>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</si>
  <si>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</si>
  <si>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</si>
  <si>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</si>
  <si>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</si>
  <si>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</si>
  <si>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</si>
  <si>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</si>
  <si>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</si>
  <si>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</si>
  <si>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</si>
  <si>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</si>
  <si>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</si>
  <si>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</si>
  <si>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</si>
  <si>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</si>
  <si>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</si>
  <si>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</si>
  <si>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</si>
  <si>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</si>
  <si>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</si>
  <si>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</si>
  <si>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</si>
  <si>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</si>
  <si>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</si>
  <si>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</si>
  <si>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</si>
  <si>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</si>
  <si>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</si>
  <si>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</si>
  <si>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</si>
  <si>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</si>
  <si>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</si>
  <si>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</si>
  <si>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</si>
  <si>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</si>
  <si>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</si>
  <si>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</si>
  <si>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</si>
  <si>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</si>
  <si>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</si>
  <si>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</si>
  <si>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</si>
  <si>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</si>
  <si>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</si>
  <si>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</si>
  <si>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</si>
  <si>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</si>
  <si>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</si>
  <si>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</si>
  <si>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</si>
  <si>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</si>
  <si>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</si>
  <si>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</si>
  <si>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</si>
  <si>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</si>
  <si>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</si>
  <si>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</si>
  <si>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</si>
  <si>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</si>
  <si>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</si>
  <si>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</si>
  <si>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</si>
  <si>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</si>
  <si>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</si>
  <si>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</si>
  <si>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</si>
  <si>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</si>
  <si>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</si>
  <si>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</si>
  <si>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</si>
  <si>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</si>
  <si>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</si>
  <si>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</si>
  <si>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</si>
  <si>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</si>
  <si>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</si>
  <si>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</si>
  <si>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</si>
  <si>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</si>
  <si>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</si>
  <si>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</si>
  <si>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</si>
  <si>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</si>
  <si>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</si>
  <si>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</si>
  <si>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</si>
  <si>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</si>
  <si>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</si>
  <si>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</si>
  <si>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</si>
  <si>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</si>
  <si>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</si>
  <si>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</si>
  <si>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</si>
  <si>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</si>
  <si>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</si>
  <si>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</si>
  <si>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</si>
  <si>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</si>
  <si>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</si>
  <si>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</si>
  <si>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</si>
  <si>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</si>
  <si>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</si>
  <si>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</si>
  <si>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</si>
  <si>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</si>
  <si>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</si>
  <si>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</si>
  <si>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</si>
  <si>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</si>
  <si>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</si>
  <si>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</si>
  <si>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</si>
  <si>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</si>
  <si>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</si>
  <si>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</si>
  <si>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</si>
  <si>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</si>
  <si>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</si>
  <si>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</si>
  <si>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</si>
  <si>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</si>
  <si>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</si>
  <si>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</si>
  <si>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</si>
  <si>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</si>
  <si>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</si>
  <si>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</si>
  <si>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</si>
  <si>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</si>
  <si>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</si>
  <si>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</si>
  <si>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</si>
  <si>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</si>
  <si>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</si>
  <si>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</si>
  <si>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</si>
  <si>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</si>
  <si>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</si>
  <si>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</si>
  <si>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</si>
  <si>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</si>
  <si>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</si>
  <si>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</si>
  <si>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</si>
  <si>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</si>
  <si>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</si>
  <si>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</si>
  <si>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</si>
  <si>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</si>
  <si>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</si>
  <si>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</si>
  <si>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</si>
  <si>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</si>
  <si>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</si>
  <si>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</si>
  <si>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</si>
  <si>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</si>
  <si>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</si>
  <si>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</si>
  <si>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</si>
  <si>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</si>
  <si>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</si>
  <si>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</si>
  <si>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</si>
  <si>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</si>
  <si>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</si>
  <si>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</si>
  <si>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</si>
  <si>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</si>
  <si>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</si>
  <si>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</si>
  <si>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</si>
  <si>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</si>
  <si>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</si>
  <si>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</si>
  <si>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</si>
  <si>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</si>
  <si>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</si>
  <si>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</si>
  <si>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</si>
  <si>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</si>
  <si>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</si>
  <si>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</si>
  <si>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</si>
  <si>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</si>
  <si>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</si>
  <si>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</si>
  <si>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</si>
  <si>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</si>
  <si>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</si>
  <si>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</si>
  <si>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</si>
  <si>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</si>
  <si>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</si>
  <si>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</si>
  <si>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</si>
  <si>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</si>
  <si>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</si>
  <si>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</si>
  <si>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</si>
  <si>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</si>
  <si>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</si>
  <si>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</si>
  <si>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</si>
  <si>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</si>
  <si>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</si>
  <si>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</si>
  <si>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</si>
  <si>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</si>
  <si>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</si>
  <si>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</si>
  <si>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</si>
  <si>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</si>
  <si>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</si>
  <si>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</si>
  <si>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</si>
  <si>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</si>
  <si>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</si>
  <si>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</si>
  <si>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</si>
  <si>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</si>
  <si>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</si>
  <si>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</si>
  <si>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</si>
  <si>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</si>
  <si>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</si>
  <si>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</si>
  <si>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</si>
  <si>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</si>
  <si>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</si>
  <si>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</si>
  <si>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</si>
  <si>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</si>
  <si>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</si>
  <si>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</si>
  <si>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</si>
  <si>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</si>
  <si>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</si>
  <si>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</si>
  <si>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</si>
  <si>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</si>
  <si>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</si>
  <si>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</si>
  <si>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</si>
  <si>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</si>
  <si>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</si>
  <si>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</si>
  <si>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</si>
  <si>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</si>
  <si>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</si>
  <si>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</si>
  <si>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</si>
  <si>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</si>
  <si>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</si>
  <si>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</si>
  <si>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</si>
  <si>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</si>
  <si>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</si>
  <si>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</si>
  <si>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</si>
  <si>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</si>
  <si>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</si>
  <si>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</si>
  <si>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</si>
  <si>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</si>
  <si>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</si>
  <si>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</si>
  <si>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</si>
  <si>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</si>
  <si>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</si>
  <si>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</si>
  <si>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</si>
  <si>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</si>
  <si>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</si>
  <si>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</si>
  <si>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</si>
  <si>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</si>
  <si>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</si>
  <si>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</si>
  <si>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</si>
  <si>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</si>
  <si>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</si>
  <si>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</si>
  <si>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</si>
  <si>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</si>
  <si>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</si>
  <si>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</si>
  <si>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</si>
  <si>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</si>
  <si>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</si>
  <si>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</si>
  <si>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</si>
  <si>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</si>
  <si>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</si>
  <si>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</si>
  <si>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</si>
  <si>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</si>
  <si>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</si>
  <si>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</si>
  <si>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</si>
  <si>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</si>
  <si>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</si>
  <si>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</si>
  <si>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</si>
  <si>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</si>
  <si>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</si>
  <si>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</si>
  <si>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</si>
  <si>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</si>
  <si>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</si>
  <si>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</si>
  <si>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</si>
  <si>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</si>
  <si>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</si>
  <si>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</si>
  <si>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</si>
  <si>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</si>
  <si>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</si>
  <si>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</si>
  <si>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</si>
  <si>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</si>
  <si>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</si>
  <si>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</si>
  <si>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</si>
  <si>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</si>
  <si>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</si>
  <si>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Total Projects</t>
  </si>
  <si>
    <t>Percentage Succssful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</si>
  <si>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</si>
  <si>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</si>
  <si>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</si>
  <si>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</si>
  <si>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</si>
  <si>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</si>
  <si>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</si>
  <si>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</si>
  <si>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</si>
  <si>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</si>
  <si>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</si>
  <si>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</si>
  <si>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</si>
  <si>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</si>
  <si>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</si>
  <si>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(blank)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</si>
  <si>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</si>
  <si>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</si>
  <si>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</si>
  <si>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</si>
  <si>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</si>
  <si>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</si>
  <si>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</si>
  <si>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</si>
  <si>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</si>
  <si>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name</t>
  </si>
  <si>
    <t>Average of percent funded</t>
  </si>
  <si>
    <t>&lt;5/17/2009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</si>
</sst>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13">
    <dxf>
      <numFmt numFmtId="14" formatCode="0.00%"/>
    </dxf>
    <dxf>
      <numFmt numFmtId="164" formatCode="m/d/yyyy;@"/>
    </dxf>
    <dxf>
      <numFmt numFmtId="164" formatCode="m/d/yyyy;@"/>
    </dxf>
    <dxf>
      <numFmt numFmtId="0" formatCode="General"/>
    </dxf>
    <dxf>
      <numFmt numFmtId="0" formatCode="General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 State by Category</a:t>
            </a:r>
            <a:endParaRPr lang="en-US"/>
          </a:p>
        </c:rich>
      </c:tx>
      <c:layout>
        <c:manualLayout>
          <c:xMode val="edge"/>
          <c:yMode val="edge"/>
          <c:x val="0.35817165942575685"/>
          <c:y val="0.11078189694373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7-6741-8C73-687DC4B6267D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7-6741-8C73-687DC4B6267D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27-6741-8C73-687DC4B6267D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27-6741-8C73-687DC4B62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6823519"/>
        <c:axId val="1206827151"/>
      </c:barChart>
      <c:catAx>
        <c:axId val="1206823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827151"/>
        <c:crosses val="autoZero"/>
        <c:auto val="1"/>
        <c:lblAlgn val="ctr"/>
        <c:lblOffset val="100"/>
        <c:noMultiLvlLbl val="0"/>
      </c:catAx>
      <c:valAx>
        <c:axId val="120682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</a:t>
                </a:r>
                <a:r>
                  <a:rPr lang="en-US" baseline="0"/>
                  <a:t>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82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 by</a:t>
            </a:r>
            <a:r>
              <a:rPr lang="en-US" baseline="0"/>
              <a:t> 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6-484D-B41C-BB3A212CE3BC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576-484D-B41C-BB3A212CE3BC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576-484D-B41C-BB3A212CE3BC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576-484D-B41C-BB3A212CE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7101119"/>
        <c:axId val="1133447535"/>
      </c:barChart>
      <c:catAx>
        <c:axId val="1137101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52810071733420516"/>
              <c:y val="0.927913947617498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47535"/>
        <c:crosses val="autoZero"/>
        <c:auto val="1"/>
        <c:lblAlgn val="ctr"/>
        <c:lblOffset val="100"/>
        <c:noMultiLvlLbl val="0"/>
      </c:catAx>
      <c:valAx>
        <c:axId val="113344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10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Created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state by month</a:t>
            </a:r>
            <a:endParaRPr lang="en-US"/>
          </a:p>
        </c:rich>
      </c:tx>
      <c:layout>
        <c:manualLayout>
          <c:xMode val="edge"/>
          <c:yMode val="edge"/>
          <c:x val="0.4496906459138334"/>
          <c:y val="7.63022599703127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508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508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</c:pivotFmt>
      <c:pivotFmt>
        <c:idx val="3"/>
        <c:spPr>
          <a:ln w="508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</c:pivotFmt>
      <c:pivotFmt>
        <c:idx val="5"/>
        <c:spPr>
          <a:ln w="508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5.8816552711475324E-2"/>
          <c:y val="3.795966785290629E-2"/>
          <c:w val="0.8214026361908523"/>
          <c:h val="0.81401594463613391"/>
        </c:manualLayout>
      </c:layout>
      <c:lineChart>
        <c:grouping val="standard"/>
        <c:varyColors val="0"/>
        <c:ser>
          <c:idx val="0"/>
          <c:order val="0"/>
          <c:tx>
            <c:strRef>
              <c:f>'Pivot by Created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508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50800" cap="rnd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BF94-4A8E-82CA-7F82ADF4D263}"/>
              </c:ext>
            </c:extLst>
          </c:dPt>
          <c:cat>
            <c:strRef>
              <c:f>'Pivot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Created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A4-4B4F-BB91-C1A3F895E25E}"/>
            </c:ext>
          </c:extLst>
        </c:ser>
        <c:ser>
          <c:idx val="1"/>
          <c:order val="1"/>
          <c:tx>
            <c:strRef>
              <c:f>'Pivot by Created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508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Created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9A4-4B4F-BB91-C1A3F895E25E}"/>
            </c:ext>
          </c:extLst>
        </c:ser>
        <c:ser>
          <c:idx val="2"/>
          <c:order val="2"/>
          <c:tx>
            <c:strRef>
              <c:f>'Pivot by Created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Created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9A4-4B4F-BB91-C1A3F895E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150607"/>
        <c:axId val="1181152335"/>
      </c:lineChart>
      <c:catAx>
        <c:axId val="1181150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152335"/>
        <c:crosses val="autoZero"/>
        <c:auto val="1"/>
        <c:lblAlgn val="ctr"/>
        <c:lblOffset val="100"/>
        <c:noMultiLvlLbl val="0"/>
      </c:catAx>
      <c:valAx>
        <c:axId val="118115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Projects</a:t>
                </a:r>
              </a:p>
            </c:rich>
          </c:tx>
          <c:layout>
            <c:manualLayout>
              <c:xMode val="edge"/>
              <c:yMode val="edge"/>
              <c:x val="0"/>
              <c:y val="0.462807710833898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15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26254616403037"/>
          <c:y val="0.10665708123652048"/>
          <c:w val="0.86916223259703151"/>
          <c:h val="0.63669732872176021"/>
        </c:manualLayout>
      </c:layout>
      <c:lineChart>
        <c:grouping val="standard"/>
        <c:varyColors val="0"/>
        <c:ser>
          <c:idx val="4"/>
          <c:order val="0"/>
          <c:tx>
            <c:strRef>
              <c:f>'Bonus - Goal'!$F$1</c:f>
              <c:strCache>
                <c:ptCount val="1"/>
                <c:pt idx="0">
                  <c:v>Percentage Succssful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-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E-674A-812F-7ED1493BDAC1}"/>
            </c:ext>
          </c:extLst>
        </c:ser>
        <c:ser>
          <c:idx val="5"/>
          <c:order val="1"/>
          <c:tx>
            <c:strRef>
              <c:f>'Bonus -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E-674A-812F-7ED1493BDAC1}"/>
            </c:ext>
          </c:extLst>
        </c:ser>
        <c:ser>
          <c:idx val="6"/>
          <c:order val="2"/>
          <c:tx>
            <c:strRef>
              <c:f>'Bonus -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-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E-674A-812F-7ED1493BD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0033727"/>
        <c:axId val="1210035455"/>
      </c:lineChart>
      <c:catAx>
        <c:axId val="1210033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035455"/>
        <c:crosses val="autoZero"/>
        <c:auto val="1"/>
        <c:lblAlgn val="ctr"/>
        <c:lblOffset val="100"/>
        <c:noMultiLvlLbl val="0"/>
      </c:catAx>
      <c:valAx>
        <c:axId val="121003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Percetage</a:t>
                </a:r>
              </a:p>
            </c:rich>
          </c:tx>
          <c:layout>
            <c:manualLayout>
              <c:xMode val="edge"/>
              <c:yMode val="edge"/>
              <c:x val="3.7939767263605331E-2"/>
              <c:y val="0.357931584935779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03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[StarterBook.xlsx]Percent Funded Over Time!PivotTable9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6704533276082578E-2"/>
          <c:y val="5.7337582387021198E-2"/>
          <c:w val="0.80074371242537268"/>
          <c:h val="0.8626013161974783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'Percent Funded Over Time'!$C$3</c:f>
              <c:strCache>
                <c:ptCount val="1"/>
                <c:pt idx="0">
                  <c:v>Count of name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'Percent Funded Over Time'!$A$4:$A$14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'Percent Funded Over Time'!$C$4:$C$14</c:f>
              <c:numCache>
                <c:formatCode>General</c:formatCode>
                <c:ptCount val="10"/>
                <c:pt idx="1">
                  <c:v>14</c:v>
                </c:pt>
                <c:pt idx="2">
                  <c:v>65</c:v>
                </c:pt>
                <c:pt idx="3">
                  <c:v>171</c:v>
                </c:pt>
                <c:pt idx="4">
                  <c:v>282</c:v>
                </c:pt>
                <c:pt idx="5">
                  <c:v>274</c:v>
                </c:pt>
                <c:pt idx="6">
                  <c:v>976</c:v>
                </c:pt>
                <c:pt idx="7">
                  <c:v>1225</c:v>
                </c:pt>
                <c:pt idx="8">
                  <c:v>950</c:v>
                </c:pt>
                <c:pt idx="9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9E-4962-92A9-5CE7EA81D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73817456"/>
        <c:axId val="1073818112"/>
      </c:barChart>
      <c:lineChart>
        <c:grouping val="standard"/>
        <c:varyColors val="0"/>
        <c:ser>
          <c:idx val="0"/>
          <c:order val="0"/>
          <c:tx>
            <c:strRef>
              <c:f>'Percent Funded Over Time'!$B$3</c:f>
              <c:strCache>
                <c:ptCount val="1"/>
                <c:pt idx="0">
                  <c:v>Average of percent funded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'Percent Funded Over Time'!$A$4:$A$14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'Percent Funded Over Time'!$B$4:$B$14</c:f>
              <c:numCache>
                <c:formatCode>General</c:formatCode>
                <c:ptCount val="10"/>
                <c:pt idx="1">
                  <c:v>0.7237107521645022</c:v>
                </c:pt>
                <c:pt idx="2">
                  <c:v>1.0409133460326256</c:v>
                </c:pt>
                <c:pt idx="3">
                  <c:v>1.0404810122828896</c:v>
                </c:pt>
                <c:pt idx="4">
                  <c:v>1.2454023486651176</c:v>
                </c:pt>
                <c:pt idx="5">
                  <c:v>1.7728487114304612</c:v>
                </c:pt>
                <c:pt idx="6">
                  <c:v>3.8518505260142404</c:v>
                </c:pt>
                <c:pt idx="7">
                  <c:v>0.70545091325051867</c:v>
                </c:pt>
                <c:pt idx="8">
                  <c:v>25.02894133536596</c:v>
                </c:pt>
                <c:pt idx="9">
                  <c:v>60.136156492879948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9E-4962-92A9-5CE7EA81D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073080"/>
        <c:axId val="672072752"/>
      </c:lineChart>
      <c:catAx>
        <c:axId val="107381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818112"/>
        <c:crosses val="autoZero"/>
        <c:auto val="1"/>
        <c:lblAlgn val="ctr"/>
        <c:lblOffset val="100"/>
        <c:noMultiLvlLbl val="0"/>
      </c:catAx>
      <c:valAx>
        <c:axId val="107381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817456"/>
        <c:crosses val="autoZero"/>
        <c:crossBetween val="between"/>
      </c:valAx>
      <c:valAx>
        <c:axId val="6720727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073080"/>
        <c:crosses val="max"/>
        <c:crossBetween val="between"/>
      </c:valAx>
      <c:catAx>
        <c:axId val="672073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2072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</xdr:colOff>
      <xdr:row>0</xdr:row>
      <xdr:rowOff>47625</xdr:rowOff>
    </xdr:from>
    <xdr:to>
      <xdr:col>15</xdr:col>
      <xdr:colOff>92075</xdr:colOff>
      <xdr:row>29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179947-CCA8-284F-B78A-7B4295C66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223960</xdr:colOff>
      <xdr:row>2</xdr:row>
      <xdr:rowOff>125604</xdr:rowOff>
    </xdr:from>
    <xdr:to>
      <xdr:col>19</xdr:col>
      <xdr:colOff>596620</xdr:colOff>
      <xdr:row>46</xdr:row>
      <xdr:rowOff>167472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6B572F-7BFA-7B4C-B0CC-B51FAE7B3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584200</xdr:colOff>
      <xdr:row>0</xdr:row>
      <xdr:rowOff>63500</xdr:rowOff>
    </xdr:from>
    <xdr:to>
      <xdr:col>15</xdr:col>
      <xdr:colOff>495300</xdr:colOff>
      <xdr:row>28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CD1786-5A7A-2E4A-9F3E-12A192DD7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14</xdr:row>
      <xdr:rowOff>174625</xdr:rowOff>
    </xdr:from>
    <xdr:to>
      <xdr:col>8</xdr:col>
      <xdr:colOff>298450</xdr:colOff>
      <xdr:row>39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1F4833-054A-7D42-9C5B-3D25F2196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604838</xdr:colOff>
      <xdr:row>1</xdr:row>
      <xdr:rowOff>109538</xdr:rowOff>
    </xdr:from>
    <xdr:to>
      <xdr:col>20</xdr:col>
      <xdr:colOff>123825</xdr:colOff>
      <xdr:row>39</xdr:row>
      <xdr:rowOff>50006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CDF245-AF34-4F47-B140-EA6FC99B5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F CAF" refreshedDate="43134.734276967596" createdVersion="4" refreshedVersion="6" minRefreshableVersion="3" recordCount="4114" xr:uid="{00000000-000A-0000-FFFF-FFFF03000000}">
  <cacheSource type="worksheet">
    <worksheetSource name="Table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F CAF" refreshedDate="43134.901481365741" createdVersion="6" refreshedVersion="6" minRefreshableVersion="3" recordCount="4115" xr:uid="{5A8E43F5-7D77-4819-95D4-3840684B91A2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3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D91C0-77AE-B040-936A-94B3988EB3CE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30B38-4E97-45A0-AFB7-4F23B6D983CD}" name="PivotTable8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57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53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>
      <x v="9"/>
    </i>
    <i r="1"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percent funded" fld="14" subtotal="average" baseField="5" baseItem="0"/>
  </dataFields>
  <formats count="1">
    <format dxfId="0">
      <pivotArea collapsedLevelsAreSubtotals="1" fieldPosition="0">
        <references count="1">
          <reference field="5" count="0"/>
        </references>
      </pivotArea>
    </format>
  </formats>
  <conditionalFormats count="2">
    <conditionalFormat priority="1">
      <pivotAreas count="40"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0"/>
            </reference>
            <reference field="17" count="6">
              <x v="0"/>
              <x v="5"/>
              <x v="6"/>
              <x v="29"/>
              <x v="30"/>
              <x v="35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0"/>
            </reference>
            <reference field="17" count="6">
              <x v="0"/>
              <x v="5"/>
              <x v="6"/>
              <x v="29"/>
              <x v="30"/>
              <x v="3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1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1"/>
            </reference>
            <reference field="17" count="3">
              <x v="10"/>
              <x v="27"/>
              <x v="3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1"/>
            </reference>
            <reference field="17" count="3">
              <x v="10"/>
              <x v="27"/>
              <x v="3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2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2"/>
            </reference>
            <reference field="17" count="3">
              <x v="17"/>
              <x v="34"/>
              <x v="37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2"/>
            </reference>
            <reference field="17" count="3">
              <x v="17"/>
              <x v="34"/>
              <x v="3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3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3"/>
            </reference>
            <reference field="17" count="1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3"/>
            </reference>
            <reference field="17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4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4"/>
            </reference>
            <reference field="17" count="9">
              <x v="4"/>
              <x v="7"/>
              <x v="8"/>
              <x v="13"/>
              <x v="14"/>
              <x v="16"/>
              <x v="25"/>
              <x v="28"/>
              <x v="4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4"/>
            </reference>
            <reference field="17" count="9">
              <x v="4"/>
              <x v="7"/>
              <x v="8"/>
              <x v="13"/>
              <x v="14"/>
              <x v="16"/>
              <x v="25"/>
              <x v="28"/>
              <x v="4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5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5"/>
            </reference>
            <reference field="17" count="4">
              <x v="19"/>
              <x v="21"/>
              <x v="22"/>
              <x v="2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5"/>
            </reference>
            <reference field="17" count="4">
              <x v="19"/>
              <x v="21"/>
              <x v="22"/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6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6"/>
            </reference>
            <reference field="17" count="6">
              <x v="1"/>
              <x v="3"/>
              <x v="9"/>
              <x v="20"/>
              <x v="26"/>
              <x v="36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6"/>
            </reference>
            <reference field="17" count="6">
              <x v="1"/>
              <x v="3"/>
              <x v="9"/>
              <x v="20"/>
              <x v="26"/>
              <x v="3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7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7"/>
            </reference>
            <reference field="17" count="6">
              <x v="11"/>
              <x v="12"/>
              <x v="15"/>
              <x v="32"/>
              <x v="38"/>
              <x v="39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7"/>
            </reference>
            <reference field="17" count="6">
              <x v="11"/>
              <x v="12"/>
              <x v="15"/>
              <x v="32"/>
              <x v="38"/>
              <x v="3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8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8"/>
            </reference>
            <reference field="17" count="3">
              <x v="18"/>
              <x v="24"/>
              <x v="3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8"/>
            </reference>
            <reference field="17" count="3">
              <x v="18"/>
              <x v="24"/>
              <x v="3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9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9"/>
            </reference>
            <reference field="17" count="1">
              <x v="4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9"/>
            </reference>
            <reference field="17" count="1">
              <x v="41"/>
            </reference>
          </references>
        </pivotArea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5" count="1" selected="0">
              <x v="4"/>
            </reference>
          </references>
        </pivotArea>
        <pivotArea type="data" grandRow="1" grandCol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21">
        <pivotArea type="data" collapsedLevelsAreSubtotals="1" fieldPosition="0">
          <references count="3">
            <reference field="4294967294" count="1" selected="0">
              <x v="0"/>
            </reference>
            <reference field="5" count="5" selected="0">
              <x v="0"/>
              <x v="1"/>
              <x v="2"/>
              <x v="3"/>
              <x v="4"/>
            </reference>
            <reference field="16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0"/>
            </reference>
            <reference field="17" count="6">
              <x v="0"/>
              <x v="5"/>
              <x v="6"/>
              <x v="29"/>
              <x v="30"/>
              <x v="3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1"/>
            </reference>
            <reference field="17" count="3">
              <x v="10"/>
              <x v="27"/>
              <x v="3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2"/>
            </reference>
            <reference field="17" count="3">
              <x v="17"/>
              <x v="34"/>
              <x v="3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3"/>
            </reference>
            <reference field="17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4"/>
            </reference>
            <reference field="17" count="9">
              <x v="4"/>
              <x v="7"/>
              <x v="8"/>
              <x v="13"/>
              <x v="14"/>
              <x v="16"/>
              <x v="25"/>
              <x v="28"/>
              <x v="4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5"/>
            </reference>
            <reference field="17" count="4">
              <x v="19"/>
              <x v="21"/>
              <x v="22"/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6"/>
            </reference>
            <reference field="17" count="6">
              <x v="1"/>
              <x v="3"/>
              <x v="9"/>
              <x v="20"/>
              <x v="26"/>
              <x v="3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7"/>
            </reference>
            <reference field="17" count="6">
              <x v="11"/>
              <x v="12"/>
              <x v="15"/>
              <x v="32"/>
              <x v="38"/>
              <x v="3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8"/>
            </reference>
            <reference field="17" count="3">
              <x v="18"/>
              <x v="24"/>
              <x v="3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9"/>
            </reference>
            <reference field="17" count="1">
              <x v="41"/>
            </reference>
          </references>
        </pivotArea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0DF5D-288A-48E4-843F-03CD092CA0A1}" name="PivotTable9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4" firstHeaderRow="0" firstDataRow="1" firstDataCol="1"/>
  <pivotFields count="22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ercent funded" fld="14" subtotal="average" baseField="21" baseItem="0"/>
    <dataField name="Count of name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T4115" totalsRowShown="0" headerRowDxfId="8">
  <autoFilter ref="A1:T4115" xr:uid="{00000000-0009-0000-0100-000002000000}"/>
  <tableColumns count="20">
    <tableColumn id="1" xr3:uid="{00000000-0010-0000-0000-000001000000}" name="id"/>
    <tableColumn id="2" xr3:uid="{00000000-0010-0000-0000-000002000000}" name="name" dataDxfId="7"/>
    <tableColumn id="3" xr3:uid="{00000000-0010-0000-0000-000003000000}" name="blurb" dataDxfId="6"/>
    <tableColumn id="4" xr3:uid="{00000000-0010-0000-0000-000004000000}" name="goal"/>
    <tableColumn id="5" xr3:uid="{00000000-0010-0000-0000-000005000000}" name="pledged"/>
    <tableColumn id="6" xr3:uid="{00000000-0010-0000-0000-000006000000}" name="state"/>
    <tableColumn id="7" xr3:uid="{00000000-0010-0000-0000-000007000000}" name="country"/>
    <tableColumn id="8" xr3:uid="{00000000-0010-0000-0000-000008000000}" name="currency"/>
    <tableColumn id="9" xr3:uid="{00000000-0010-0000-0000-000009000000}" name="deadline"/>
    <tableColumn id="10" xr3:uid="{00000000-0010-0000-0000-00000A000000}" name="launched_at"/>
    <tableColumn id="11" xr3:uid="{00000000-0010-0000-0000-00000B000000}" name="staff_pick"/>
    <tableColumn id="12" xr3:uid="{00000000-0010-0000-0000-00000C000000}" name="backers_count"/>
    <tableColumn id="13" xr3:uid="{00000000-0010-0000-0000-00000D000000}" name="spotlight"/>
    <tableColumn id="14" xr3:uid="{00000000-0010-0000-0000-00000E000000}" name="Category and Sub-Category"/>
    <tableColumn id="15" xr3:uid="{00000000-0010-0000-0000-00000F000000}" name="percent funded" dataDxfId="5">
      <calculatedColumnFormula>E2/D2</calculatedColumnFormula>
    </tableColumn>
    <tableColumn id="16" xr3:uid="{00000000-0010-0000-0000-000010000000}" name="average donation">
      <calculatedColumnFormula>IF(L2=0, 0, E2/L2)</calculatedColumnFormula>
    </tableColumn>
    <tableColumn id="17" xr3:uid="{00000000-0010-0000-0000-000011000000}" name="category" dataDxfId="4">
      <calculatedColumnFormula>LEFT(N2, FIND("/", N2)-1)</calculatedColumnFormula>
    </tableColumn>
    <tableColumn id="18" xr3:uid="{00000000-0010-0000-0000-000012000000}" name="sub-category" dataDxfId="3">
      <calculatedColumnFormula>RIGHT(N2, LEN(N2) - FIND("/", N2))</calculatedColumnFormula>
    </tableColumn>
    <tableColumn id="19" xr3:uid="{00000000-0010-0000-0000-000013000000}" name="Date Created Conversion" dataDxfId="2">
      <calculatedColumnFormula>(((J2/60)/60)/24)+DATE(1970,1,1)</calculatedColumnFormula>
    </tableColumn>
    <tableColumn id="20" xr3:uid="{00000000-0010-0000-0000-000014000000}" name="Date Ended Conversion" dataDxfId="1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115"/>
  <sheetViews>
    <sheetView workbookViewId="0">
      <selection activeCell="D1" sqref="D1:E1048576"/>
    </sheetView>
  </sheetViews>
  <sheetFormatPr defaultColWidth="8.86328125"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3984375" customWidth="1"/>
    <col min="13" max="13" width="36.3984375" customWidth="1"/>
    <col min="14" max="14" width="41.1328125" customWidth="1"/>
    <col min="15" max="15" width="15.265625" customWidth="1"/>
    <col min="16" max="16" width="17" customWidth="1"/>
    <col min="17" max="17" width="13" bestFit="1" customWidth="1"/>
    <col min="18" max="18" width="16.265625" bestFit="1" customWidth="1"/>
    <col min="19" max="19" width="25.3984375" style="9" bestFit="1" customWidth="1"/>
    <col min="20" max="20" width="23.73046875" style="9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 t="shared" ref="P2:P65" si="1">IF(L2=0, 0, E2/L2)</f>
        <v>63.917582417582416</v>
      </c>
      <c r="Q2" t="str">
        <f t="shared" ref="Q2:Q65" si="2">LEFT(N2, FIND("/", N2)-1)</f>
        <v>film &amp; video</v>
      </c>
      <c r="R2" t="str">
        <f t="shared" ref="R2:R65" si="3">RIGHT(N2, LEN(N2) - FIND("/", N2))</f>
        <v>television</v>
      </c>
      <c r="S2" s="9">
        <f t="shared" ref="S2:S65" si="4">(((J2/60)/60)/24)+DATE(1970,1,1)</f>
        <v>42177.007071759261</v>
      </c>
      <c r="T2" s="9">
        <f t="shared" ref="T2:T65" si="5"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9">
        <f t="shared" si="4"/>
        <v>42766.600497685184</v>
      </c>
      <c r="T3" s="9">
        <f t="shared" si="5"/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>
        <f t="shared" ref="P66:P129" si="7">IF(L66=0, 0, E66/L66)</f>
        <v>86.666666666666671</v>
      </c>
      <c r="Q66" t="str">
        <f t="shared" ref="Q66:Q129" si="8">LEFT(N66, FIND("/", N66)-1)</f>
        <v>film &amp; video</v>
      </c>
      <c r="R66" t="str">
        <f t="shared" ref="R66:R129" si="9">RIGHT(N66, LEN(N66) - FIND("/", N66))</f>
        <v>shorts</v>
      </c>
      <c r="S66" s="9">
        <f t="shared" ref="S66:S129" si="10">(((J66/60)/60)/24)+DATE(1970,1,1)</f>
        <v>41433.01829861111</v>
      </c>
      <c r="T66" s="9">
        <f t="shared" ref="T66:T129" si="11">(((I66/60)/60)/24)+DATE(1970,1,1)</f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9">
        <f t="shared" si="10"/>
        <v>41835.821226851855</v>
      </c>
      <c r="T67" s="9">
        <f t="shared" si="11"/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>
        <f t="shared" ref="P130:P193" si="13">IF(L130=0, 0, E130/L130)</f>
        <v>311.16666666666669</v>
      </c>
      <c r="Q130" t="str">
        <f t="shared" ref="Q130:Q193" si="14">LEFT(N130, FIND("/", N130)-1)</f>
        <v>film &amp; video</v>
      </c>
      <c r="R130" t="str">
        <f t="shared" ref="R130:R193" si="15">RIGHT(N130, LEN(N130) - FIND("/", N130))</f>
        <v>science fiction</v>
      </c>
      <c r="S130" s="9">
        <f t="shared" ref="S130:S193" si="16">(((J130/60)/60)/24)+DATE(1970,1,1)</f>
        <v>42628.22792824074</v>
      </c>
      <c r="T130" s="9">
        <f t="shared" ref="T130:T193" si="17">(((I130/60)/60)/24)+DATE(1970,1,1)</f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9">
        <f t="shared" si="16"/>
        <v>41882.937303240738</v>
      </c>
      <c r="T131" s="9">
        <f t="shared" si="17"/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>
        <f t="shared" ref="P194:P257" si="19">IF(L194=0, 0, E194/L194)</f>
        <v>5.666666666666667</v>
      </c>
      <c r="Q194" t="str">
        <f t="shared" ref="Q194:Q257" si="20">LEFT(N194, FIND("/", N194)-1)</f>
        <v>film &amp; video</v>
      </c>
      <c r="R194" t="str">
        <f t="shared" ref="R194:R257" si="21">RIGHT(N194, LEN(N194) - FIND("/", N194))</f>
        <v>drama</v>
      </c>
      <c r="S194" s="9">
        <f t="shared" ref="S194:S257" si="22">(((J194/60)/60)/24)+DATE(1970,1,1)</f>
        <v>41899.792037037041</v>
      </c>
      <c r="T194" s="9">
        <f t="shared" ref="T194:T257" si="23">(((I194/60)/60)/24)+DATE(1970,1,1)</f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>
        <f t="shared" si="19"/>
        <v>0</v>
      </c>
      <c r="Q195" t="str">
        <f t="shared" si="20"/>
        <v>film &amp; video</v>
      </c>
      <c r="R195" t="str">
        <f t="shared" si="21"/>
        <v>drama</v>
      </c>
      <c r="S195" s="9">
        <f t="shared" si="22"/>
        <v>41911.934791666667</v>
      </c>
      <c r="T195" s="9">
        <f t="shared" si="23"/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>
        <f t="shared" ref="P258:P321" si="25">IF(L258=0, 0, E258/L258)</f>
        <v>65.756363636363631</v>
      </c>
      <c r="Q258" t="str">
        <f t="shared" ref="Q258:Q321" si="26">LEFT(N258, FIND("/", N258)-1)</f>
        <v>film &amp; video</v>
      </c>
      <c r="R258" t="str">
        <f t="shared" ref="R258:R321" si="27">RIGHT(N258, LEN(N258) - FIND("/", N258))</f>
        <v>documentary</v>
      </c>
      <c r="S258" s="9">
        <f t="shared" ref="S258:S321" si="28">(((J258/60)/60)/24)+DATE(1970,1,1)</f>
        <v>41319.769293981481</v>
      </c>
      <c r="T258" s="9">
        <f t="shared" ref="T258:T321" si="29">(((I258/60)/60)/24)+DATE(1970,1,1)</f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9">
        <f t="shared" si="28"/>
        <v>42479.626875000002</v>
      </c>
      <c r="T259" s="9">
        <f t="shared" si="29"/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>
        <f t="shared" ref="P322:P385" si="31">IF(L322=0, 0, E322/L322)</f>
        <v>134.91139240506328</v>
      </c>
      <c r="Q322" t="str">
        <f t="shared" ref="Q322:Q385" si="32">LEFT(N322, FIND("/", N322)-1)</f>
        <v>film &amp; video</v>
      </c>
      <c r="R322" t="str">
        <f t="shared" ref="R322:R385" si="33">RIGHT(N322, LEN(N322) - FIND("/", N322))</f>
        <v>documentary</v>
      </c>
      <c r="S322" s="9">
        <f t="shared" ref="S322:S385" si="34">(((J322/60)/60)/24)+DATE(1970,1,1)</f>
        <v>42331.551307870366</v>
      </c>
      <c r="T322" s="9">
        <f t="shared" ref="T322:T385" si="35">(((I322/60)/60)/24)+DATE(1970,1,1)</f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9">
        <f t="shared" si="34"/>
        <v>42647.446597222224</v>
      </c>
      <c r="T323" s="9">
        <f t="shared" si="35"/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>
        <f t="shared" ref="P386:P449" si="37">IF(L386=0, 0, E386/L386)</f>
        <v>58.540469973890339</v>
      </c>
      <c r="Q386" t="str">
        <f t="shared" ref="Q386:Q449" si="38">LEFT(N386, FIND("/", N386)-1)</f>
        <v>film &amp; video</v>
      </c>
      <c r="R386" t="str">
        <f t="shared" ref="R386:R449" si="39">RIGHT(N386, LEN(N386) - FIND("/", N386))</f>
        <v>documentary</v>
      </c>
      <c r="S386" s="9">
        <f t="shared" ref="S386:S449" si="40">(((J386/60)/60)/24)+DATE(1970,1,1)</f>
        <v>41980.781793981485</v>
      </c>
      <c r="T386" s="9">
        <f t="shared" ref="T386:T449" si="41">(((I386/60)/60)/24)+DATE(1970,1,1)</f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9">
        <f t="shared" si="40"/>
        <v>41934.584502314814</v>
      </c>
      <c r="T387" s="9">
        <f t="shared" si="41"/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>
        <f t="shared" ref="P450:P513" si="43">IF(L450=0, 0, E450/L450)</f>
        <v>20.502500000000001</v>
      </c>
      <c r="Q450" t="str">
        <f t="shared" ref="Q450:Q513" si="44">LEFT(N450, FIND("/", N450)-1)</f>
        <v>film &amp; video</v>
      </c>
      <c r="R450" t="str">
        <f t="shared" ref="R450:R513" si="45">RIGHT(N450, LEN(N450) - FIND("/", N450))</f>
        <v>animation</v>
      </c>
      <c r="S450" s="9">
        <f t="shared" ref="S450:S513" si="46">(((J450/60)/60)/24)+DATE(1970,1,1)</f>
        <v>41753.758043981477</v>
      </c>
      <c r="T450" s="9">
        <f t="shared" ref="T450:T513" si="47">(((I450/60)/60)/24)+DATE(1970,1,1)</f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9">
        <f t="shared" si="46"/>
        <v>41534.568113425928</v>
      </c>
      <c r="T451" s="9">
        <f t="shared" si="47"/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71.25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>
        <f t="shared" ref="P514:P577" si="49">IF(L514=0, 0, E514/L514)</f>
        <v>5.5</v>
      </c>
      <c r="Q514" t="str">
        <f t="shared" ref="Q514:Q577" si="50">LEFT(N514, FIND("/", N514)-1)</f>
        <v>film &amp; video</v>
      </c>
      <c r="R514" t="str">
        <f t="shared" ref="R514:R577" si="51">RIGHT(N514, LEN(N514) - FIND("/", N514))</f>
        <v>animation</v>
      </c>
      <c r="S514" s="9">
        <f t="shared" ref="S514:S577" si="52">(((J514/60)/60)/24)+DATE(1970,1,1)</f>
        <v>42649.742210648154</v>
      </c>
      <c r="T514" s="9">
        <f t="shared" ref="T514:T577" si="53">(((I514/60)/60)/24)+DATE(1970,1,1)</f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9">
        <f t="shared" si="52"/>
        <v>42552.653993055559</v>
      </c>
      <c r="T515" s="9">
        <f t="shared" si="53"/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>
        <f t="shared" ref="P578:P641" si="55">IF(L578=0, 0, E578/L578)</f>
        <v>1</v>
      </c>
      <c r="Q578" t="str">
        <f t="shared" ref="Q578:Q641" si="56">LEFT(N578, FIND("/", N578)-1)</f>
        <v>technology</v>
      </c>
      <c r="R578" t="str">
        <f t="shared" ref="R578:R641" si="57">RIGHT(N578, LEN(N578) - FIND("/", N578))</f>
        <v>web</v>
      </c>
      <c r="S578" s="9">
        <f t="shared" ref="S578:S641" si="58">(((J578/60)/60)/24)+DATE(1970,1,1)</f>
        <v>42031.471666666665</v>
      </c>
      <c r="T578" s="9">
        <f t="shared" ref="T578:T641" si="59">(((I578/60)/60)/24)+DATE(1970,1,1)</f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si="55"/>
        <v>10</v>
      </c>
      <c r="Q579" t="str">
        <f t="shared" si="56"/>
        <v>technology</v>
      </c>
      <c r="R579" t="str">
        <f t="shared" si="57"/>
        <v>web</v>
      </c>
      <c r="S579" s="9">
        <f t="shared" si="58"/>
        <v>42450.589143518519</v>
      </c>
      <c r="T579" s="9">
        <f t="shared" si="59"/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>
        <f t="shared" ref="P642:P705" si="61">IF(L642=0, 0, E642/L642)</f>
        <v>50.5</v>
      </c>
      <c r="Q642" t="str">
        <f t="shared" ref="Q642:Q705" si="62">LEFT(N642, FIND("/", N642)-1)</f>
        <v>technology</v>
      </c>
      <c r="R642" t="str">
        <f t="shared" ref="R642:R705" si="63">RIGHT(N642, LEN(N642) - FIND("/", N642))</f>
        <v>wearables</v>
      </c>
      <c r="S642" s="9">
        <f t="shared" ref="S642:S705" si="64">(((J642/60)/60)/24)+DATE(1970,1,1)</f>
        <v>42683.420312500006</v>
      </c>
      <c r="T642" s="9">
        <f t="shared" ref="T642:T705" si="65">(((I642/60)/60)/24)+DATE(1970,1,1)</f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9">
        <f t="shared" si="64"/>
        <v>42199.57</v>
      </c>
      <c r="T643" s="9">
        <f t="shared" si="65"/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>
        <f t="shared" ref="P706:P769" si="67">IF(L706=0, 0, E706/L706)</f>
        <v>120.25</v>
      </c>
      <c r="Q706" t="str">
        <f t="shared" ref="Q706:Q769" si="68">LEFT(N706, FIND("/", N706)-1)</f>
        <v>technology</v>
      </c>
      <c r="R706" t="str">
        <f t="shared" ref="R706:R769" si="69">RIGHT(N706, LEN(N706) - FIND("/", N706))</f>
        <v>wearables</v>
      </c>
      <c r="S706" s="9">
        <f t="shared" ref="S706:S769" si="70">(((J706/60)/60)/24)+DATE(1970,1,1)</f>
        <v>42726.192916666667</v>
      </c>
      <c r="T706" s="9">
        <f t="shared" ref="T706:T769" si="71">(((I706/60)/60)/24)+DATE(1970,1,1)</f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9">
        <f t="shared" si="70"/>
        <v>42726.491643518515</v>
      </c>
      <c r="T707" s="9">
        <f t="shared" si="71"/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>
        <f t="shared" ref="P770:P833" si="73">IF(L770=0, 0, E770/L770)</f>
        <v>0</v>
      </c>
      <c r="Q770" t="str">
        <f t="shared" ref="Q770:Q833" si="74">LEFT(N770, FIND("/", N770)-1)</f>
        <v>publishing</v>
      </c>
      <c r="R770" t="str">
        <f t="shared" ref="R770:R833" si="75">RIGHT(N770, LEN(N770) - FIND("/", N770))</f>
        <v>fiction</v>
      </c>
      <c r="S770" s="9">
        <f t="shared" ref="S770:S833" si="76">(((J770/60)/60)/24)+DATE(1970,1,1)</f>
        <v>41594.207060185188</v>
      </c>
      <c r="T770" s="9">
        <f t="shared" ref="T770:T833" si="77">(((I770/60)/60)/24)+DATE(1970,1,1)</f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9">
        <f t="shared" si="76"/>
        <v>41604.996458333335</v>
      </c>
      <c r="T771" s="9">
        <f t="shared" si="77"/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>
        <f t="shared" ref="P834:P897" si="79">IF(L834=0, 0, E834/L834)</f>
        <v>97.993896103896105</v>
      </c>
      <c r="Q834" t="str">
        <f t="shared" ref="Q834:Q897" si="80">LEFT(N834, FIND("/", N834)-1)</f>
        <v>music</v>
      </c>
      <c r="R834" t="str">
        <f t="shared" ref="R834:R897" si="81">RIGHT(N834, LEN(N834) - FIND("/", N834))</f>
        <v>rock</v>
      </c>
      <c r="S834" s="9">
        <f t="shared" ref="S834:S897" si="82">(((J834/60)/60)/24)+DATE(1970,1,1)</f>
        <v>40869.675173611111</v>
      </c>
      <c r="T834" s="9">
        <f t="shared" ref="T834:T897" si="83">(((I834/60)/60)/24)+DATE(1970,1,1)</f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9">
        <f t="shared" si="82"/>
        <v>41718.878182870372</v>
      </c>
      <c r="T835" s="9">
        <f t="shared" si="83"/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>
        <f t="shared" ref="P898:P961" si="85">IF(L898=0, 0, E898/L898)</f>
        <v>44.444444444444443</v>
      </c>
      <c r="Q898" t="str">
        <f t="shared" ref="Q898:Q961" si="86">LEFT(N898, FIND("/", N898)-1)</f>
        <v>music</v>
      </c>
      <c r="R898" t="str">
        <f t="shared" ref="R898:R961" si="87">RIGHT(N898, LEN(N898) - FIND("/", N898))</f>
        <v>indie rock</v>
      </c>
      <c r="S898" s="9">
        <f t="shared" ref="S898:S961" si="88">(((J898/60)/60)/24)+DATE(1970,1,1)</f>
        <v>42218.872986111113</v>
      </c>
      <c r="T898" s="9">
        <f t="shared" ref="T898:T961" si="89">(((I898/60)/60)/24)+DATE(1970,1,1)</f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>
        <f t="shared" si="85"/>
        <v>0</v>
      </c>
      <c r="Q899" t="str">
        <f t="shared" si="86"/>
        <v>music</v>
      </c>
      <c r="R899" t="str">
        <f t="shared" si="87"/>
        <v>indie rock</v>
      </c>
      <c r="S899" s="9">
        <f t="shared" si="88"/>
        <v>41211.688750000001</v>
      </c>
      <c r="T899" s="9">
        <f t="shared" si="89"/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>
        <f t="shared" ref="P962:P1025" si="91">IF(L962=0, 0, E962/L962)</f>
        <v>136.46276595744681</v>
      </c>
      <c r="Q962" t="str">
        <f t="shared" ref="Q962:Q1025" si="92">LEFT(N962, FIND("/", N962)-1)</f>
        <v>technology</v>
      </c>
      <c r="R962" t="str">
        <f t="shared" ref="R962:R1025" si="93">RIGHT(N962, LEN(N962) - FIND("/", N962))</f>
        <v>wearables</v>
      </c>
      <c r="S962" s="9">
        <f t="shared" ref="S962:S1025" si="94">(((J962/60)/60)/24)+DATE(1970,1,1)</f>
        <v>42766.626793981486</v>
      </c>
      <c r="T962" s="9">
        <f t="shared" ref="T962:T1025" si="95">(((I962/60)/60)/24)+DATE(1970,1,1)</f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9">
        <f t="shared" si="94"/>
        <v>42740.693692129629</v>
      </c>
      <c r="T963" s="9">
        <f t="shared" si="95"/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>
        <f t="shared" ref="P1026:P1089" si="97">IF(L1026=0, 0, E1026/L1026)</f>
        <v>388.9762295081967</v>
      </c>
      <c r="Q1026" t="str">
        <f t="shared" ref="Q1026:Q1089" si="98">LEFT(N1026, FIND("/", N1026)-1)</f>
        <v>music</v>
      </c>
      <c r="R1026" t="str">
        <f t="shared" ref="R1026:R1089" si="99">RIGHT(N1026, LEN(N1026) - FIND("/", N1026))</f>
        <v>electronic music</v>
      </c>
      <c r="S1026" s="9">
        <f t="shared" ref="S1026:S1089" si="100">(((J1026/60)/60)/24)+DATE(1970,1,1)</f>
        <v>42370.580590277779</v>
      </c>
      <c r="T1026" s="9">
        <f t="shared" ref="T1026:T1089" si="101">(((I1026/60)/60)/24)+DATE(1970,1,1)</f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9">
        <f t="shared" si="100"/>
        <v>42049.833761574075</v>
      </c>
      <c r="T1027" s="9">
        <f t="shared" si="101"/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>
        <f t="shared" ref="P1090:P1153" si="103">IF(L1090=0, 0, E1090/L1090)</f>
        <v>43.41727891156463</v>
      </c>
      <c r="Q1090" t="str">
        <f t="shared" ref="Q1090:Q1153" si="104">LEFT(N1090, FIND("/", N1090)-1)</f>
        <v>games</v>
      </c>
      <c r="R1090" t="str">
        <f t="shared" ref="R1090:R1153" si="105">RIGHT(N1090, LEN(N1090) - FIND("/", N1090))</f>
        <v>video games</v>
      </c>
      <c r="S1090" s="9">
        <f t="shared" ref="S1090:S1153" si="106">(((J1090/60)/60)/24)+DATE(1970,1,1)</f>
        <v>41723.799386574072</v>
      </c>
      <c r="T1090" s="9">
        <f t="shared" ref="T1090:T1153" si="107">(((I1090/60)/60)/24)+DATE(1970,1,1)</f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9">
        <f t="shared" si="106"/>
        <v>42151.189525462964</v>
      </c>
      <c r="T1091" s="9">
        <f t="shared" si="107"/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>
        <f t="shared" ref="P1154:P1217" si="109">IF(L1154=0, 0, E1154/L1154)</f>
        <v>60.733333333333334</v>
      </c>
      <c r="Q1154" t="str">
        <f t="shared" ref="Q1154:Q1217" si="110">LEFT(N1154, FIND("/", N1154)-1)</f>
        <v>food</v>
      </c>
      <c r="R1154" t="str">
        <f t="shared" ref="R1154:R1217" si="111">RIGHT(N1154, LEN(N1154) - FIND("/", N1154))</f>
        <v>food trucks</v>
      </c>
      <c r="S1154" s="9">
        <f t="shared" ref="S1154:S1217" si="112">(((J1154/60)/60)/24)+DATE(1970,1,1)</f>
        <v>42109.709629629629</v>
      </c>
      <c r="T1154" s="9">
        <f t="shared" ref="T1154:T1217" si="113">(((I1154/60)/60)/24)+DATE(1970,1,1)</f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si="109"/>
        <v>50</v>
      </c>
      <c r="Q1155" t="str">
        <f t="shared" si="110"/>
        <v>food</v>
      </c>
      <c r="R1155" t="str">
        <f t="shared" si="111"/>
        <v>food trucks</v>
      </c>
      <c r="S1155" s="9">
        <f t="shared" si="112"/>
        <v>42143.714178240742</v>
      </c>
      <c r="T1155" s="9">
        <f t="shared" si="113"/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>
        <f t="shared" ref="P1218:P1281" si="115">IF(L1218=0, 0, E1218/L1218)</f>
        <v>91.882882882882882</v>
      </c>
      <c r="Q1218" t="str">
        <f t="shared" ref="Q1218:Q1281" si="116">LEFT(N1218, FIND("/", N1218)-1)</f>
        <v>photography</v>
      </c>
      <c r="R1218" t="str">
        <f t="shared" ref="R1218:R1281" si="117">RIGHT(N1218, LEN(N1218) - FIND("/", N1218))</f>
        <v>photobooks</v>
      </c>
      <c r="S1218" s="9">
        <f t="shared" ref="S1218:S1281" si="118">(((J1218/60)/60)/24)+DATE(1970,1,1)</f>
        <v>42247.616400462968</v>
      </c>
      <c r="T1218" s="9">
        <f t="shared" ref="T1218:T1281" si="119">(((I1218/60)/60)/24)+DATE(1970,1,1)</f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9">
        <f t="shared" si="118"/>
        <v>42535.809490740736</v>
      </c>
      <c r="T1219" s="9">
        <f t="shared" si="119"/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>
        <f t="shared" ref="P1282:P1345" si="121">IF(L1282=0, 0, E1282/L1282)</f>
        <v>127.97523076923076</v>
      </c>
      <c r="Q1282" t="str">
        <f t="shared" ref="Q1282:Q1345" si="122">LEFT(N1282, FIND("/", N1282)-1)</f>
        <v>music</v>
      </c>
      <c r="R1282" t="str">
        <f t="shared" ref="R1282:R1345" si="123">RIGHT(N1282, LEN(N1282) - FIND("/", N1282))</f>
        <v>rock</v>
      </c>
      <c r="S1282" s="9">
        <f t="shared" ref="S1282:S1345" si="124">(((J1282/60)/60)/24)+DATE(1970,1,1)</f>
        <v>40513.757569444446</v>
      </c>
      <c r="T1282" s="9">
        <f t="shared" ref="T1282:T1345" si="125">(((I1282/60)/60)/24)+DATE(1970,1,1)</f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9">
        <f t="shared" si="124"/>
        <v>41463.743472222224</v>
      </c>
      <c r="T1283" s="9">
        <f t="shared" si="125"/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>
        <f t="shared" ref="P1346:P1409" si="127">IF(L1346=0, 0, E1346/L1346)</f>
        <v>40.762589928057551</v>
      </c>
      <c r="Q1346" t="str">
        <f t="shared" ref="Q1346:Q1409" si="128">LEFT(N1346, FIND("/", N1346)-1)</f>
        <v>publishing</v>
      </c>
      <c r="R1346" t="str">
        <f t="shared" ref="R1346:R1409" si="129">RIGHT(N1346, LEN(N1346) - FIND("/", N1346))</f>
        <v>nonfiction</v>
      </c>
      <c r="S1346" s="9">
        <f t="shared" ref="S1346:S1409" si="130">(((J1346/60)/60)/24)+DATE(1970,1,1)</f>
        <v>42522.789803240739</v>
      </c>
      <c r="T1346" s="9">
        <f t="shared" ref="T1346:T1409" si="131">(((I1346/60)/60)/24)+DATE(1970,1,1)</f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9">
        <f t="shared" si="130"/>
        <v>41799.814340277779</v>
      </c>
      <c r="T1347" s="9">
        <f t="shared" si="131"/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>
        <f t="shared" ref="P1410:P1473" si="133">IF(L1410=0, 0, E1410/L1410)</f>
        <v>12</v>
      </c>
      <c r="Q1410" t="str">
        <f t="shared" ref="Q1410:Q1473" si="134">LEFT(N1410, FIND("/", N1410)-1)</f>
        <v>publishing</v>
      </c>
      <c r="R1410" t="str">
        <f t="shared" ref="R1410:R1473" si="135">RIGHT(N1410, LEN(N1410) - FIND("/", N1410))</f>
        <v>translations</v>
      </c>
      <c r="S1410" s="9">
        <f t="shared" ref="S1410:S1473" si="136">(((J1410/60)/60)/24)+DATE(1970,1,1)</f>
        <v>42291.872175925921</v>
      </c>
      <c r="T1410" s="9">
        <f t="shared" ref="T1410:T1473" si="137">(((I1410/60)/60)/24)+DATE(1970,1,1)</f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9">
        <f t="shared" si="136"/>
        <v>41945.133506944447</v>
      </c>
      <c r="T1411" s="9">
        <f t="shared" si="137"/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>
        <f t="shared" ref="P1474:P1537" si="139">IF(L1474=0, 0, E1474/L1474)</f>
        <v>103.20238095238095</v>
      </c>
      <c r="Q1474" t="str">
        <f t="shared" ref="Q1474:Q1537" si="140">LEFT(N1474, FIND("/", N1474)-1)</f>
        <v>publishing</v>
      </c>
      <c r="R1474" t="str">
        <f t="shared" ref="R1474:R1537" si="141">RIGHT(N1474, LEN(N1474) - FIND("/", N1474))</f>
        <v>radio &amp; podcasts</v>
      </c>
      <c r="S1474" s="9">
        <f t="shared" ref="S1474:S1537" si="142">(((J1474/60)/60)/24)+DATE(1970,1,1)</f>
        <v>41533.542858796296</v>
      </c>
      <c r="T1474" s="9">
        <f t="shared" ref="T1474:T1537" si="143">(((I1474/60)/60)/24)+DATE(1970,1,1)</f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9">
        <f t="shared" si="142"/>
        <v>40939.979618055557</v>
      </c>
      <c r="T1475" s="9">
        <f t="shared" si="143"/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>
        <f t="shared" ref="P1538:P1601" si="145">IF(L1538=0, 0, E1538/L1538)</f>
        <v>66.015406593406595</v>
      </c>
      <c r="Q1538" t="str">
        <f t="shared" ref="Q1538:Q1601" si="146">LEFT(N1538, FIND("/", N1538)-1)</f>
        <v>photography</v>
      </c>
      <c r="R1538" t="str">
        <f t="shared" ref="R1538:R1601" si="147">RIGHT(N1538, LEN(N1538) - FIND("/", N1538))</f>
        <v>photobooks</v>
      </c>
      <c r="S1538" s="9">
        <f t="shared" ref="S1538:S1601" si="148">(((J1538/60)/60)/24)+DATE(1970,1,1)</f>
        <v>42213.802199074074</v>
      </c>
      <c r="T1538" s="9">
        <f t="shared" ref="T1538:T1601" si="149">(((I1538/60)/60)/24)+DATE(1970,1,1)</f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9">
        <f t="shared" si="148"/>
        <v>42552.315127314811</v>
      </c>
      <c r="T1539" s="9">
        <f t="shared" si="149"/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>
        <f t="shared" ref="P1602:P1665" si="151">IF(L1602=0, 0, E1602/L1602)</f>
        <v>40.777777777777779</v>
      </c>
      <c r="Q1602" t="str">
        <f t="shared" ref="Q1602:Q1665" si="152">LEFT(N1602, FIND("/", N1602)-1)</f>
        <v>photography</v>
      </c>
      <c r="R1602" t="str">
        <f t="shared" ref="R1602:R1665" si="153">RIGHT(N1602, LEN(N1602) - FIND("/", N1602))</f>
        <v>places</v>
      </c>
      <c r="S1602" s="9">
        <f t="shared" ref="S1602:S1665" si="154">(((J1602/60)/60)/24)+DATE(1970,1,1)</f>
        <v>41791.057314814818</v>
      </c>
      <c r="T1602" s="9">
        <f t="shared" ref="T1602:T1665" si="155">(((I1602/60)/60)/24)+DATE(1970,1,1)</f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9">
        <f t="shared" si="154"/>
        <v>40638.092974537038</v>
      </c>
      <c r="T1603" s="9">
        <f t="shared" si="155"/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>
        <f t="shared" ref="P1666:P1729" si="157">IF(L1666=0, 0, E1666/L1666)</f>
        <v>34.384494382022467</v>
      </c>
      <c r="Q1666" t="str">
        <f t="shared" ref="Q1666:Q1729" si="158">LEFT(N1666, FIND("/", N1666)-1)</f>
        <v>music</v>
      </c>
      <c r="R1666" t="str">
        <f t="shared" ref="R1666:R1729" si="159">RIGHT(N1666, LEN(N1666) - FIND("/", N1666))</f>
        <v>pop</v>
      </c>
      <c r="S1666" s="9">
        <f t="shared" ref="S1666:S1729" si="160">(((J1666/60)/60)/24)+DATE(1970,1,1)</f>
        <v>40939.761782407404</v>
      </c>
      <c r="T1666" s="9">
        <f t="shared" ref="T1666:T1729" si="161">(((I1666/60)/60)/24)+DATE(1970,1,1)</f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9">
        <f t="shared" si="160"/>
        <v>40564.649456018517</v>
      </c>
      <c r="T1667" s="9">
        <f t="shared" si="161"/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>
        <f t="shared" ref="P1730:P1793" si="163">IF(L1730=0, 0, E1730/L1730)</f>
        <v>122.14285714285714</v>
      </c>
      <c r="Q1730" t="str">
        <f t="shared" ref="Q1730:Q1793" si="164">LEFT(N1730, FIND("/", N1730)-1)</f>
        <v>music</v>
      </c>
      <c r="R1730" t="str">
        <f t="shared" ref="R1730:R1793" si="165">RIGHT(N1730, LEN(N1730) - FIND("/", N1730))</f>
        <v>faith</v>
      </c>
      <c r="S1730" s="9">
        <f t="shared" ref="S1730:S1793" si="166">(((J1730/60)/60)/24)+DATE(1970,1,1)</f>
        <v>42268.625856481478</v>
      </c>
      <c r="T1730" s="9">
        <f t="shared" ref="T1730:T1793" si="167">(((I1730/60)/60)/24)+DATE(1970,1,1)</f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>
        <f t="shared" si="163"/>
        <v>0</v>
      </c>
      <c r="Q1731" t="str">
        <f t="shared" si="164"/>
        <v>music</v>
      </c>
      <c r="R1731" t="str">
        <f t="shared" si="165"/>
        <v>faith</v>
      </c>
      <c r="S1731" s="9">
        <f t="shared" si="166"/>
        <v>42471.052152777775</v>
      </c>
      <c r="T1731" s="9">
        <f t="shared" si="167"/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>
        <f t="shared" ref="P1794:P1857" si="169">IF(L1794=0, 0, E1794/L1794)</f>
        <v>109.93525179856115</v>
      </c>
      <c r="Q1794" t="str">
        <f t="shared" ref="Q1794:Q1857" si="170">LEFT(N1794, FIND("/", N1794)-1)</f>
        <v>photography</v>
      </c>
      <c r="R1794" t="str">
        <f t="shared" ref="R1794:R1857" si="171">RIGHT(N1794, LEN(N1794) - FIND("/", N1794))</f>
        <v>photobooks</v>
      </c>
      <c r="S1794" s="9">
        <f t="shared" ref="S1794:S1857" si="172">(((J1794/60)/60)/24)+DATE(1970,1,1)</f>
        <v>42189.031041666662</v>
      </c>
      <c r="T1794" s="9">
        <f t="shared" ref="T1794:T1857" si="173">(((I1794/60)/60)/24)+DATE(1970,1,1)</f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9">
        <f t="shared" si="172"/>
        <v>41940.89166666667</v>
      </c>
      <c r="T1795" s="9">
        <f t="shared" si="173"/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>
        <f t="shared" ref="P1858:P1921" si="175">IF(L1858=0, 0, E1858/L1858)</f>
        <v>53.289473684210527</v>
      </c>
      <c r="Q1858" t="str">
        <f t="shared" ref="Q1858:Q1921" si="176">LEFT(N1858, FIND("/", N1858)-1)</f>
        <v>music</v>
      </c>
      <c r="R1858" t="str">
        <f t="shared" ref="R1858:R1921" si="177">RIGHT(N1858, LEN(N1858) - FIND("/", N1858))</f>
        <v>rock</v>
      </c>
      <c r="S1858" s="9">
        <f t="shared" ref="S1858:S1921" si="178">(((J1858/60)/60)/24)+DATE(1970,1,1)</f>
        <v>41817.854999999996</v>
      </c>
      <c r="T1858" s="9">
        <f t="shared" ref="T1858:T1921" si="179">(((I1858/60)/60)/24)+DATE(1970,1,1)</f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9">
        <f t="shared" si="178"/>
        <v>41864.76866898148</v>
      </c>
      <c r="T1859" s="9">
        <f t="shared" si="179"/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>
        <f t="shared" ref="P1922:P1985" si="181">IF(L1922=0, 0, E1922/L1922)</f>
        <v>40.980952380952381</v>
      </c>
      <c r="Q1922" t="str">
        <f t="shared" ref="Q1922:Q1985" si="182">LEFT(N1922, FIND("/", N1922)-1)</f>
        <v>technology</v>
      </c>
      <c r="R1922" t="str">
        <f t="shared" ref="R1922:R1985" si="183">RIGHT(N1922, LEN(N1922) - FIND("/", N1922))</f>
        <v>gadgets</v>
      </c>
      <c r="S1922" s="9">
        <f t="shared" ref="S1922:S1985" si="184">(((J1922/60)/60)/24)+DATE(1970,1,1)</f>
        <v>42270.875706018516</v>
      </c>
      <c r="T1922" s="9">
        <f t="shared" ref="T1922:T1985" si="185">(((I1922/60)/60)/24)+DATE(1970,1,1)</f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si="181"/>
        <v>54</v>
      </c>
      <c r="Q1923" t="str">
        <f t="shared" si="182"/>
        <v>music</v>
      </c>
      <c r="R1923" t="str">
        <f t="shared" si="183"/>
        <v>indie rock</v>
      </c>
      <c r="S1923" s="9">
        <f t="shared" si="184"/>
        <v>41074.221562500003</v>
      </c>
      <c r="T1923" s="9">
        <f t="shared" si="185"/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>
        <f t="shared" ref="P1986:P2049" si="187">IF(L1986=0, 0, E1986/L1986)</f>
        <v>453.14285714285717</v>
      </c>
      <c r="Q1986" t="str">
        <f t="shared" ref="Q1986:Q2049" si="188">LEFT(N1986, FIND("/", N1986)-1)</f>
        <v>photography</v>
      </c>
      <c r="R1986" t="str">
        <f t="shared" ref="R1986:R2049" si="189">RIGHT(N1986, LEN(N1986) - FIND("/", N1986))</f>
        <v>people</v>
      </c>
      <c r="S1986" s="9">
        <f t="shared" ref="S1986:S2049" si="190">(((J1986/60)/60)/24)+DATE(1970,1,1)</f>
        <v>41913.790289351848</v>
      </c>
      <c r="T1986" s="9">
        <f t="shared" ref="T1986:T2049" si="191">(((I1986/60)/60)/24)+DATE(1970,1,1)</f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9">
        <f t="shared" si="190"/>
        <v>42555.698738425926</v>
      </c>
      <c r="T1987" s="9">
        <f t="shared" si="191"/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>
        <f t="shared" ref="P2050:P2113" si="193">IF(L2050=0, 0, E2050/L2050)</f>
        <v>91.82989803350327</v>
      </c>
      <c r="Q2050" t="str">
        <f t="shared" ref="Q2050:Q2113" si="194">LEFT(N2050, FIND("/", N2050)-1)</f>
        <v>technology</v>
      </c>
      <c r="R2050" t="str">
        <f t="shared" ref="R2050:R2113" si="195">RIGHT(N2050, LEN(N2050) - FIND("/", N2050))</f>
        <v>hardware</v>
      </c>
      <c r="S2050" s="9">
        <f t="shared" ref="S2050:S2113" si="196">(((J2050/60)/60)/24)+DATE(1970,1,1)</f>
        <v>41387.651516203703</v>
      </c>
      <c r="T2050" s="9">
        <f t="shared" ref="T2050:T2113" si="197">(((I2050/60)/60)/24)+DATE(1970,1,1)</f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9">
        <f t="shared" si="196"/>
        <v>41575.527349537035</v>
      </c>
      <c r="T2051" s="9">
        <f t="shared" si="197"/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>
        <f t="shared" ref="P2114:P2177" si="199">IF(L2114=0, 0, E2114/L2114)</f>
        <v>27.272727272727273</v>
      </c>
      <c r="Q2114" t="str">
        <f t="shared" ref="Q2114:Q2177" si="200">LEFT(N2114, FIND("/", N2114)-1)</f>
        <v>music</v>
      </c>
      <c r="R2114" t="str">
        <f t="shared" ref="R2114:R2177" si="201">RIGHT(N2114, LEN(N2114) - FIND("/", N2114))</f>
        <v>indie rock</v>
      </c>
      <c r="S2114" s="9">
        <f t="shared" ref="S2114:S2177" si="202">(((J2114/60)/60)/24)+DATE(1970,1,1)</f>
        <v>41365.928159722222</v>
      </c>
      <c r="T2114" s="9">
        <f t="shared" ref="T2114:T2177" si="203">(((I2114/60)/60)/24)+DATE(1970,1,1)</f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9">
        <f t="shared" si="202"/>
        <v>41870.86546296296</v>
      </c>
      <c r="T2115" s="9">
        <f t="shared" si="203"/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>
        <f t="shared" ref="P2178:P2241" si="205">IF(L2178=0, 0, E2178/L2178)</f>
        <v>88.74647887323944</v>
      </c>
      <c r="Q2178" t="str">
        <f t="shared" ref="Q2178:Q2241" si="206">LEFT(N2178, FIND("/", N2178)-1)</f>
        <v>music</v>
      </c>
      <c r="R2178" t="str">
        <f t="shared" ref="R2178:R2241" si="207">RIGHT(N2178, LEN(N2178) - FIND("/", N2178))</f>
        <v>rock</v>
      </c>
      <c r="S2178" s="9">
        <f t="shared" ref="S2178:S2241" si="208">(((J2178/60)/60)/24)+DATE(1970,1,1)</f>
        <v>42096.633206018523</v>
      </c>
      <c r="T2178" s="9">
        <f t="shared" ref="T2178:T2241" si="209">(((I2178/60)/60)/24)+DATE(1970,1,1)</f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9">
        <f t="shared" si="208"/>
        <v>42502.250775462962</v>
      </c>
      <c r="T2179" s="9">
        <f t="shared" si="209"/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>
        <f t="shared" ref="P2242:P2305" si="211">IF(L2242=0, 0, E2242/L2242)</f>
        <v>140.97916666666666</v>
      </c>
      <c r="Q2242" t="str">
        <f t="shared" ref="Q2242:Q2305" si="212">LEFT(N2242, FIND("/", N2242)-1)</f>
        <v>games</v>
      </c>
      <c r="R2242" t="str">
        <f t="shared" ref="R2242:R2305" si="213">RIGHT(N2242, LEN(N2242) - FIND("/", N2242))</f>
        <v>tabletop games</v>
      </c>
      <c r="S2242" s="9">
        <f t="shared" ref="S2242:S2305" si="214">(((J2242/60)/60)/24)+DATE(1970,1,1)</f>
        <v>42452.825740740736</v>
      </c>
      <c r="T2242" s="9">
        <f t="shared" ref="T2242:T2305" si="215">(((I2242/60)/60)/24)+DATE(1970,1,1)</f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9">
        <f t="shared" si="214"/>
        <v>42766.827546296292</v>
      </c>
      <c r="T2243" s="9">
        <f t="shared" si="215"/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>
        <f t="shared" ref="P2306:P2369" si="217">IF(L2306=0, 0, E2306/L2306)</f>
        <v>53.469203539823013</v>
      </c>
      <c r="Q2306" t="str">
        <f t="shared" ref="Q2306:Q2369" si="218">LEFT(N2306, FIND("/", N2306)-1)</f>
        <v>music</v>
      </c>
      <c r="R2306" t="str">
        <f t="shared" ref="R2306:R2369" si="219">RIGHT(N2306, LEN(N2306) - FIND("/", N2306))</f>
        <v>indie rock</v>
      </c>
      <c r="S2306" s="9">
        <f t="shared" ref="S2306:S2369" si="220">(((J2306/60)/60)/24)+DATE(1970,1,1)</f>
        <v>40502.815868055557</v>
      </c>
      <c r="T2306" s="9">
        <f t="shared" ref="T2306:T2369" si="221">(((I2306/60)/60)/24)+DATE(1970,1,1)</f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9">
        <f t="shared" si="220"/>
        <v>41834.695277777777</v>
      </c>
      <c r="T2307" s="9">
        <f t="shared" si="221"/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>
        <f t="shared" ref="P2370:P2433" si="223">IF(L2370=0, 0, E2370/L2370)</f>
        <v>50</v>
      </c>
      <c r="Q2370" t="str">
        <f t="shared" ref="Q2370:Q2433" si="224">LEFT(N2370, FIND("/", N2370)-1)</f>
        <v>technology</v>
      </c>
      <c r="R2370" t="str">
        <f t="shared" ref="R2370:R2433" si="225">RIGHT(N2370, LEN(N2370) - FIND("/", N2370))</f>
        <v>web</v>
      </c>
      <c r="S2370" s="9">
        <f t="shared" ref="S2370:S2433" si="226">(((J2370/60)/60)/24)+DATE(1970,1,1)</f>
        <v>42063.721817129626</v>
      </c>
      <c r="T2370" s="9">
        <f t="shared" ref="T2370:T2433" si="227">(((I2370/60)/60)/24)+DATE(1970,1,1)</f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>
        <f t="shared" si="223"/>
        <v>0</v>
      </c>
      <c r="Q2371" t="str">
        <f t="shared" si="224"/>
        <v>technology</v>
      </c>
      <c r="R2371" t="str">
        <f t="shared" si="225"/>
        <v>web</v>
      </c>
      <c r="S2371" s="9">
        <f t="shared" si="226"/>
        <v>42380.812627314815</v>
      </c>
      <c r="T2371" s="9">
        <f t="shared" si="227"/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>
        <f t="shared" ref="P2434:P2497" si="229">IF(L2434=0, 0, E2434/L2434)</f>
        <v>1</v>
      </c>
      <c r="Q2434" t="str">
        <f t="shared" ref="Q2434:Q2497" si="230">LEFT(N2434, FIND("/", N2434)-1)</f>
        <v>food</v>
      </c>
      <c r="R2434" t="str">
        <f t="shared" ref="R2434:R2497" si="231">RIGHT(N2434, LEN(N2434) - FIND("/", N2434))</f>
        <v>food trucks</v>
      </c>
      <c r="S2434" s="9">
        <f t="shared" ref="S2434:S2497" si="232">(((J2434/60)/60)/24)+DATE(1970,1,1)</f>
        <v>42041.218715277777</v>
      </c>
      <c r="T2434" s="9">
        <f t="shared" ref="T2434:T2497" si="233">(((I2434/60)/60)/24)+DATE(1970,1,1)</f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>
        <f t="shared" si="229"/>
        <v>0</v>
      </c>
      <c r="Q2435" t="str">
        <f t="shared" si="230"/>
        <v>food</v>
      </c>
      <c r="R2435" t="str">
        <f t="shared" si="231"/>
        <v>food trucks</v>
      </c>
      <c r="S2435" s="9">
        <f t="shared" si="232"/>
        <v>42397.89980324074</v>
      </c>
      <c r="T2435" s="9">
        <f t="shared" si="233"/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>
        <f t="shared" ref="P2498:P2561" si="235">IF(L2498=0, 0, E2498/L2498)</f>
        <v>600</v>
      </c>
      <c r="Q2498" t="str">
        <f t="shared" ref="Q2498:Q2561" si="236">LEFT(N2498, FIND("/", N2498)-1)</f>
        <v>music</v>
      </c>
      <c r="R2498" t="str">
        <f t="shared" ref="R2498:R2561" si="237">RIGHT(N2498, LEN(N2498) - FIND("/", N2498))</f>
        <v>indie rock</v>
      </c>
      <c r="S2498" s="9">
        <f t="shared" ref="S2498:S2561" si="238">(((J2498/60)/60)/24)+DATE(1970,1,1)</f>
        <v>41327.996435185189</v>
      </c>
      <c r="T2498" s="9">
        <f t="shared" ref="T2498:T2561" si="239">(((I2498/60)/60)/24)+DATE(1970,1,1)</f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9">
        <f t="shared" si="238"/>
        <v>40730.878912037035</v>
      </c>
      <c r="T2499" s="9">
        <f t="shared" si="239"/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>
        <f t="shared" ref="P2562:P2625" si="241">IF(L2562=0, 0, E2562/L2562)</f>
        <v>143</v>
      </c>
      <c r="Q2562" t="str">
        <f t="shared" ref="Q2562:Q2625" si="242">LEFT(N2562, FIND("/", N2562)-1)</f>
        <v>music</v>
      </c>
      <c r="R2562" t="str">
        <f t="shared" ref="R2562:R2625" si="243">RIGHT(N2562, LEN(N2562) - FIND("/", N2562))</f>
        <v>classical music</v>
      </c>
      <c r="S2562" s="9">
        <f t="shared" ref="S2562:S2625" si="244">(((J2562/60)/60)/24)+DATE(1970,1,1)</f>
        <v>42039.951087962967</v>
      </c>
      <c r="T2562" s="9">
        <f t="shared" ref="T2562:T2625" si="245">(((I2562/60)/60)/24)+DATE(1970,1,1)</f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>
        <f t="shared" si="241"/>
        <v>0</v>
      </c>
      <c r="Q2563" t="str">
        <f t="shared" si="242"/>
        <v>food</v>
      </c>
      <c r="R2563" t="str">
        <f t="shared" si="243"/>
        <v>food trucks</v>
      </c>
      <c r="S2563" s="9">
        <f t="shared" si="244"/>
        <v>42260.528807870374</v>
      </c>
      <c r="T2563" s="9">
        <f t="shared" si="245"/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>
        <f t="shared" ref="P2626:P2689" si="247">IF(L2626=0, 0, E2626/L2626)</f>
        <v>31.820544982698959</v>
      </c>
      <c r="Q2626" t="str">
        <f t="shared" ref="Q2626:Q2689" si="248">LEFT(N2626, FIND("/", N2626)-1)</f>
        <v>technology</v>
      </c>
      <c r="R2626" t="str">
        <f t="shared" ref="R2626:R2689" si="249">RIGHT(N2626, LEN(N2626) - FIND("/", N2626))</f>
        <v>space exploration</v>
      </c>
      <c r="S2626" s="9">
        <f t="shared" ref="S2626:S2689" si="250">(((J2626/60)/60)/24)+DATE(1970,1,1)</f>
        <v>41144.42155092593</v>
      </c>
      <c r="T2626" s="9">
        <f t="shared" ref="T2626:T2689" si="251">(((I2626/60)/60)/24)+DATE(1970,1,1)</f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9">
        <f t="shared" si="250"/>
        <v>42658.810277777782</v>
      </c>
      <c r="T2627" s="9">
        <f t="shared" si="251"/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>
        <f t="shared" ref="P2690:P2753" si="253">IF(L2690=0, 0, E2690/L2690)</f>
        <v>5.2857142857142856</v>
      </c>
      <c r="Q2690" t="str">
        <f t="shared" ref="Q2690:Q2753" si="254">LEFT(N2690, FIND("/", N2690)-1)</f>
        <v>food</v>
      </c>
      <c r="R2690" t="str">
        <f t="shared" ref="R2690:R2753" si="255">RIGHT(N2690, LEN(N2690) - FIND("/", N2690))</f>
        <v>food trucks</v>
      </c>
      <c r="S2690" s="9">
        <f t="shared" ref="S2690:S2753" si="256">(((J2690/60)/60)/24)+DATE(1970,1,1)</f>
        <v>42028.118865740747</v>
      </c>
      <c r="T2690" s="9">
        <f t="shared" ref="T2690:T2753" si="257">(((I2690/60)/60)/24)+DATE(1970,1,1)</f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si="253"/>
        <v>1</v>
      </c>
      <c r="Q2691" t="str">
        <f t="shared" si="254"/>
        <v>food</v>
      </c>
      <c r="R2691" t="str">
        <f t="shared" si="255"/>
        <v>food trucks</v>
      </c>
      <c r="S2691" s="9">
        <f t="shared" si="256"/>
        <v>42551.961689814809</v>
      </c>
      <c r="T2691" s="9">
        <f t="shared" si="257"/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>
        <f t="shared" ref="P2754:P2817" si="259">IF(L2754=0, 0, E2754/L2754)</f>
        <v>39.285714285714285</v>
      </c>
      <c r="Q2754" t="str">
        <f t="shared" ref="Q2754:Q2817" si="260">LEFT(N2754, FIND("/", N2754)-1)</f>
        <v>publishing</v>
      </c>
      <c r="R2754" t="str">
        <f t="shared" ref="R2754:R2817" si="261">RIGHT(N2754, LEN(N2754) - FIND("/", N2754))</f>
        <v>children's books</v>
      </c>
      <c r="S2754" s="9">
        <f t="shared" ref="S2754:S2817" si="262">(((J2754/60)/60)/24)+DATE(1970,1,1)</f>
        <v>40855.765092592592</v>
      </c>
      <c r="T2754" s="9">
        <f t="shared" ref="T2754:T2817" si="263">(((I2754/60)/60)/24)+DATE(1970,1,1)</f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9">
        <f t="shared" si="262"/>
        <v>41117.900729166664</v>
      </c>
      <c r="T2755" s="9">
        <f t="shared" si="263"/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>
        <f t="shared" ref="P2818:P2881" si="265">IF(L2818=0, 0, E2818/L2818)</f>
        <v>25.130177514792898</v>
      </c>
      <c r="Q2818" t="str">
        <f t="shared" ref="Q2818:Q2881" si="266">LEFT(N2818, FIND("/", N2818)-1)</f>
        <v>theater</v>
      </c>
      <c r="R2818" t="str">
        <f t="shared" ref="R2818:R2881" si="267">RIGHT(N2818, LEN(N2818) - FIND("/", N2818))</f>
        <v>plays</v>
      </c>
      <c r="S2818" s="9">
        <f t="shared" ref="S2818:S2881" si="268">(((J2818/60)/60)/24)+DATE(1970,1,1)</f>
        <v>42188.467499999999</v>
      </c>
      <c r="T2818" s="9">
        <f t="shared" ref="T2818:T2881" si="269">(((I2818/60)/60)/24)+DATE(1970,1,1)</f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9">
        <f t="shared" si="268"/>
        <v>42023.634976851856</v>
      </c>
      <c r="T2819" s="9">
        <f t="shared" si="269"/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>
        <f t="shared" ref="P2882:P2945" si="271">IF(L2882=0, 0, E2882/L2882)</f>
        <v>96.551724137931032</v>
      </c>
      <c r="Q2882" t="str">
        <f t="shared" ref="Q2882:Q2945" si="272">LEFT(N2882, FIND("/", N2882)-1)</f>
        <v>theater</v>
      </c>
      <c r="R2882" t="str">
        <f t="shared" ref="R2882:R2945" si="273">RIGHT(N2882, LEN(N2882) - FIND("/", N2882))</f>
        <v>plays</v>
      </c>
      <c r="S2882" s="9">
        <f t="shared" ref="S2882:S2945" si="274">(((J2882/60)/60)/24)+DATE(1970,1,1)</f>
        <v>42192.905694444446</v>
      </c>
      <c r="T2882" s="9">
        <f t="shared" ref="T2882:T2945" si="275">(((I2882/60)/60)/24)+DATE(1970,1,1)</f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>
        <f t="shared" si="271"/>
        <v>0</v>
      </c>
      <c r="Q2883" t="str">
        <f t="shared" si="272"/>
        <v>theater</v>
      </c>
      <c r="R2883" t="str">
        <f t="shared" si="273"/>
        <v>plays</v>
      </c>
      <c r="S2883" s="9">
        <f t="shared" si="274"/>
        <v>41916.597638888888</v>
      </c>
      <c r="T2883" s="9">
        <f t="shared" si="275"/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>
        <f t="shared" ref="P2946:P3009" si="277">IF(L2946=0, 0, E2946/L2946)</f>
        <v>100</v>
      </c>
      <c r="Q2946" t="str">
        <f t="shared" ref="Q2946:Q3009" si="278">LEFT(N2946, FIND("/", N2946)-1)</f>
        <v>theater</v>
      </c>
      <c r="R2946" t="str">
        <f t="shared" ref="R2946:R3009" si="279">RIGHT(N2946, LEN(N2946) - FIND("/", N2946))</f>
        <v>spaces</v>
      </c>
      <c r="S2946" s="9">
        <f t="shared" ref="S2946:S3009" si="280">(((J2946/60)/60)/24)+DATE(1970,1,1)</f>
        <v>42132.9143287037</v>
      </c>
      <c r="T2946" s="9">
        <f t="shared" ref="T2946:T3009" si="281">(((I2946/60)/60)/24)+DATE(1970,1,1)</f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>
        <f t="shared" si="277"/>
        <v>0</v>
      </c>
      <c r="Q2947" t="str">
        <f t="shared" si="278"/>
        <v>theater</v>
      </c>
      <c r="R2947" t="str">
        <f t="shared" si="279"/>
        <v>spaces</v>
      </c>
      <c r="S2947" s="9">
        <f t="shared" si="280"/>
        <v>42118.139583333337</v>
      </c>
      <c r="T2947" s="9">
        <f t="shared" si="281"/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>
        <f t="shared" ref="P3010:P3073" si="283">IF(L3010=0, 0, E3010/L3010)</f>
        <v>116.73076923076923</v>
      </c>
      <c r="Q3010" t="str">
        <f t="shared" ref="Q3010:Q3073" si="284">LEFT(N3010, FIND("/", N3010)-1)</f>
        <v>theater</v>
      </c>
      <c r="R3010" t="str">
        <f t="shared" ref="R3010:R3073" si="285">RIGHT(N3010, LEN(N3010) - FIND("/", N3010))</f>
        <v>spaces</v>
      </c>
      <c r="S3010" s="9">
        <f t="shared" ref="S3010:S3073" si="286">(((J3010/60)/60)/24)+DATE(1970,1,1)</f>
        <v>42360.212025462963</v>
      </c>
      <c r="T3010" s="9">
        <f t="shared" ref="T3010:T3073" si="287">(((I3010/60)/60)/24)+DATE(1970,1,1)</f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9">
        <f t="shared" si="286"/>
        <v>41939.569907407407</v>
      </c>
      <c r="T3011" s="9">
        <f t="shared" si="287"/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>
        <f t="shared" ref="P3074:P3137" si="289">IF(L3074=0, 0, E3074/L3074)</f>
        <v>1</v>
      </c>
      <c r="Q3074" t="str">
        <f t="shared" ref="Q3074:Q3137" si="290">LEFT(N3074, FIND("/", N3074)-1)</f>
        <v>theater</v>
      </c>
      <c r="R3074" t="str">
        <f t="shared" ref="R3074:R3137" si="291">RIGHT(N3074, LEN(N3074) - FIND("/", N3074))</f>
        <v>spaces</v>
      </c>
      <c r="S3074" s="9">
        <f t="shared" ref="S3074:S3137" si="292">(((J3074/60)/60)/24)+DATE(1970,1,1)</f>
        <v>42658.690532407403</v>
      </c>
      <c r="T3074" s="9">
        <f t="shared" ref="T3074:T3137" si="293">(((I3074/60)/60)/24)+DATE(1970,1,1)</f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9">
        <f t="shared" si="292"/>
        <v>42111.684027777781</v>
      </c>
      <c r="T3075" s="9">
        <f t="shared" si="293"/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>
        <f t="shared" ref="P3138:P3201" si="295">IF(L3138=0, 0, E3138/L3138)</f>
        <v>29.045454545454547</v>
      </c>
      <c r="Q3138" t="str">
        <f t="shared" ref="Q3138:Q3201" si="296">LEFT(N3138, FIND("/", N3138)-1)</f>
        <v>theater</v>
      </c>
      <c r="R3138" t="str">
        <f t="shared" ref="R3138:R3201" si="297">RIGHT(N3138, LEN(N3138) - FIND("/", N3138))</f>
        <v>plays</v>
      </c>
      <c r="S3138" s="9">
        <f t="shared" ref="S3138:S3201" si="298">(((J3138/60)/60)/24)+DATE(1970,1,1)</f>
        <v>42789.462430555555</v>
      </c>
      <c r="T3138" s="9">
        <f t="shared" ref="T3138:T3201" si="299">(((I3138/60)/60)/24)+DATE(1970,1,1)</f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si="295"/>
        <v>50</v>
      </c>
      <c r="Q3139" t="str">
        <f t="shared" si="296"/>
        <v>theater</v>
      </c>
      <c r="R3139" t="str">
        <f t="shared" si="297"/>
        <v>plays</v>
      </c>
      <c r="S3139" s="9">
        <f t="shared" si="298"/>
        <v>42807.885057870371</v>
      </c>
      <c r="T3139" s="9">
        <f t="shared" si="299"/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>
        <f t="shared" ref="P3202:P3265" si="301">IF(L3202=0, 0, E3202/L3202)</f>
        <v>1</v>
      </c>
      <c r="Q3202" t="str">
        <f t="shared" ref="Q3202:Q3265" si="302">LEFT(N3202, FIND("/", N3202)-1)</f>
        <v>theater</v>
      </c>
      <c r="R3202" t="str">
        <f t="shared" ref="R3202:R3265" si="303">RIGHT(N3202, LEN(N3202) - FIND("/", N3202))</f>
        <v>musical</v>
      </c>
      <c r="S3202" s="9">
        <f t="shared" ref="S3202:S3265" si="304">(((J3202/60)/60)/24)+DATE(1970,1,1)</f>
        <v>42460.320613425924</v>
      </c>
      <c r="T3202" s="9">
        <f t="shared" ref="T3202:T3265" si="305">(((I3202/60)/60)/24)+DATE(1970,1,1)</f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si="301"/>
        <v>12.5</v>
      </c>
      <c r="Q3203" t="str">
        <f t="shared" si="302"/>
        <v>theater</v>
      </c>
      <c r="R3203" t="str">
        <f t="shared" si="303"/>
        <v>musical</v>
      </c>
      <c r="S3203" s="9">
        <f t="shared" si="304"/>
        <v>41861.767094907409</v>
      </c>
      <c r="T3203" s="9">
        <f t="shared" si="305"/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>
        <f t="shared" ref="P3266:P3329" si="307">IF(L3266=0, 0, E3266/L3266)</f>
        <v>52.551020408163268</v>
      </c>
      <c r="Q3266" t="str">
        <f t="shared" ref="Q3266:Q3329" si="308">LEFT(N3266, FIND("/", N3266)-1)</f>
        <v>theater</v>
      </c>
      <c r="R3266" t="str">
        <f t="shared" ref="R3266:R3329" si="309">RIGHT(N3266, LEN(N3266) - FIND("/", N3266))</f>
        <v>plays</v>
      </c>
      <c r="S3266" s="9">
        <f t="shared" ref="S3266:S3329" si="310">(((J3266/60)/60)/24)+DATE(1970,1,1)</f>
        <v>42016.800208333334</v>
      </c>
      <c r="T3266" s="9">
        <f t="shared" ref="T3266:T3329" si="311">(((I3266/60)/60)/24)+DATE(1970,1,1)</f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9">
        <f t="shared" si="310"/>
        <v>42311.711979166663</v>
      </c>
      <c r="T3267" s="9">
        <f t="shared" si="311"/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>
        <f t="shared" ref="P3330:P3393" si="313">IF(L3330=0, 0, E3330/L3330)</f>
        <v>292.77777777777777</v>
      </c>
      <c r="Q3330" t="str">
        <f t="shared" ref="Q3330:Q3393" si="314">LEFT(N3330, FIND("/", N3330)-1)</f>
        <v>theater</v>
      </c>
      <c r="R3330" t="str">
        <f t="shared" ref="R3330:R3393" si="315">RIGHT(N3330, LEN(N3330) - FIND("/", N3330))</f>
        <v>plays</v>
      </c>
      <c r="S3330" s="9">
        <f t="shared" ref="S3330:S3393" si="316">(((J3330/60)/60)/24)+DATE(1970,1,1)</f>
        <v>41822.57503472222</v>
      </c>
      <c r="T3330" s="9">
        <f t="shared" ref="T3330:T3393" si="317">(((I3330/60)/60)/24)+DATE(1970,1,1)</f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9">
        <f t="shared" si="316"/>
        <v>41837.323009259257</v>
      </c>
      <c r="T3331" s="9">
        <f t="shared" si="317"/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>
        <f t="shared" ref="P3394:P3457" si="319">IF(L3394=0, 0, E3394/L3394)</f>
        <v>41.666666666666664</v>
      </c>
      <c r="Q3394" t="str">
        <f t="shared" ref="Q3394:Q3457" si="320">LEFT(N3394, FIND("/", N3394)-1)</f>
        <v>theater</v>
      </c>
      <c r="R3394" t="str">
        <f t="shared" ref="R3394:R3457" si="321">RIGHT(N3394, LEN(N3394) - FIND("/", N3394))</f>
        <v>plays</v>
      </c>
      <c r="S3394" s="9">
        <f t="shared" ref="S3394:S3457" si="322">(((J3394/60)/60)/24)+DATE(1970,1,1)</f>
        <v>42446.845543981486</v>
      </c>
      <c r="T3394" s="9">
        <f t="shared" ref="T3394:T3457" si="323">(((I3394/60)/60)/24)+DATE(1970,1,1)</f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9">
        <f t="shared" si="322"/>
        <v>41923.921643518523</v>
      </c>
      <c r="T3395" s="9">
        <f t="shared" si="323"/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>
        <f t="shared" ref="P3458:P3521" si="325">IF(L3458=0, 0, E3458/L3458)</f>
        <v>358.6875</v>
      </c>
      <c r="Q3458" t="str">
        <f t="shared" ref="Q3458:Q3521" si="326">LEFT(N3458, FIND("/", N3458)-1)</f>
        <v>theater</v>
      </c>
      <c r="R3458" t="str">
        <f t="shared" ref="R3458:R3521" si="327">RIGHT(N3458, LEN(N3458) - FIND("/", N3458))</f>
        <v>plays</v>
      </c>
      <c r="S3458" s="9">
        <f t="shared" ref="S3458:S3521" si="328">(((J3458/60)/60)/24)+DATE(1970,1,1)</f>
        <v>41821.205636574072</v>
      </c>
      <c r="T3458" s="9">
        <f t="shared" ref="T3458:T3521" si="329">(((I3458/60)/60)/24)+DATE(1970,1,1)</f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9">
        <f t="shared" si="328"/>
        <v>42016.706678240742</v>
      </c>
      <c r="T3459" s="9">
        <f t="shared" si="329"/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>
        <f t="shared" ref="P3522:P3585" si="331">IF(L3522=0, 0, E3522/L3522)</f>
        <v>95.952380952380949</v>
      </c>
      <c r="Q3522" t="str">
        <f t="shared" ref="Q3522:Q3585" si="332">LEFT(N3522, FIND("/", N3522)-1)</f>
        <v>theater</v>
      </c>
      <c r="R3522" t="str">
        <f t="shared" ref="R3522:R3585" si="333">RIGHT(N3522, LEN(N3522) - FIND("/", N3522))</f>
        <v>plays</v>
      </c>
      <c r="S3522" s="9">
        <f t="shared" ref="S3522:S3585" si="334">(((J3522/60)/60)/24)+DATE(1970,1,1)</f>
        <v>42227.824212962965</v>
      </c>
      <c r="T3522" s="9">
        <f t="shared" ref="T3522:T3585" si="335">(((I3522/60)/60)/24)+DATE(1970,1,1)</f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9">
        <f t="shared" si="334"/>
        <v>41881.361342592594</v>
      </c>
      <c r="T3523" s="9">
        <f t="shared" si="335"/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>
        <f t="shared" ref="P3586:P3649" si="337">IF(L3586=0, 0, E3586/L3586)</f>
        <v>30.9375</v>
      </c>
      <c r="Q3586" t="str">
        <f t="shared" ref="Q3586:Q3649" si="338">LEFT(N3586, FIND("/", N3586)-1)</f>
        <v>theater</v>
      </c>
      <c r="R3586" t="str">
        <f t="shared" ref="R3586:R3649" si="339">RIGHT(N3586, LEN(N3586) - FIND("/", N3586))</f>
        <v>plays</v>
      </c>
      <c r="S3586" s="9">
        <f t="shared" ref="S3586:S3649" si="340">(((J3586/60)/60)/24)+DATE(1970,1,1)</f>
        <v>42168.316481481481</v>
      </c>
      <c r="T3586" s="9">
        <f t="shared" ref="T3586:T3649" si="341">(((I3586/60)/60)/24)+DATE(1970,1,1)</f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9">
        <f t="shared" si="340"/>
        <v>41964.716319444444</v>
      </c>
      <c r="T3587" s="9">
        <f t="shared" si="341"/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>
        <f t="shared" ref="P3650:P3713" si="343">IF(L3650=0, 0, E3650/L3650)</f>
        <v>550.04109589041093</v>
      </c>
      <c r="Q3650" t="str">
        <f t="shared" ref="Q3650:Q3713" si="344">LEFT(N3650, FIND("/", N3650)-1)</f>
        <v>theater</v>
      </c>
      <c r="R3650" t="str">
        <f t="shared" ref="R3650:R3713" si="345">RIGHT(N3650, LEN(N3650) - FIND("/", N3650))</f>
        <v>plays</v>
      </c>
      <c r="S3650" s="9">
        <f t="shared" ref="S3650:S3713" si="346">(((J3650/60)/60)/24)+DATE(1970,1,1)</f>
        <v>41887.292187500003</v>
      </c>
      <c r="T3650" s="9">
        <f t="shared" ref="T3650:T3713" si="347">(((I3650/60)/60)/24)+DATE(1970,1,1)</f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si="343"/>
        <v>97.5</v>
      </c>
      <c r="Q3651" t="str">
        <f t="shared" si="344"/>
        <v>theater</v>
      </c>
      <c r="R3651" t="str">
        <f t="shared" si="345"/>
        <v>plays</v>
      </c>
      <c r="S3651" s="9">
        <f t="shared" si="346"/>
        <v>41780.712893518517</v>
      </c>
      <c r="T3651" s="9">
        <f t="shared" si="347"/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>
        <f t="shared" ref="P3714:P3777" si="349">IF(L3714=0, 0, E3714/L3714)</f>
        <v>110.86538461538461</v>
      </c>
      <c r="Q3714" t="str">
        <f t="shared" ref="Q3714:Q3777" si="350">LEFT(N3714, FIND("/", N3714)-1)</f>
        <v>theater</v>
      </c>
      <c r="R3714" t="str">
        <f t="shared" ref="R3714:R3777" si="351">RIGHT(N3714, LEN(N3714) - FIND("/", N3714))</f>
        <v>plays</v>
      </c>
      <c r="S3714" s="9">
        <f t="shared" ref="S3714:S3777" si="352">(((J3714/60)/60)/24)+DATE(1970,1,1)</f>
        <v>42134.172071759262</v>
      </c>
      <c r="T3714" s="9">
        <f t="shared" ref="T3714:T3777" si="353">(((I3714/60)/60)/24)+DATE(1970,1,1)</f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9">
        <f t="shared" si="352"/>
        <v>42505.738032407404</v>
      </c>
      <c r="T3715" s="9">
        <f t="shared" si="353"/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>
        <f t="shared" ref="P3778:P3841" si="355">IF(L3778=0, 0, E3778/L3778)</f>
        <v>90.819148936170208</v>
      </c>
      <c r="Q3778" t="str">
        <f t="shared" ref="Q3778:Q3841" si="356">LEFT(N3778, FIND("/", N3778)-1)</f>
        <v>theater</v>
      </c>
      <c r="R3778" t="str">
        <f t="shared" ref="R3778:R3841" si="357">RIGHT(N3778, LEN(N3778) - FIND("/", N3778))</f>
        <v>musical</v>
      </c>
      <c r="S3778" s="9">
        <f t="shared" ref="S3778:S3841" si="358">(((J3778/60)/60)/24)+DATE(1970,1,1)</f>
        <v>41814.367800925924</v>
      </c>
      <c r="T3778" s="9">
        <f t="shared" ref="T3778:T3841" si="359">(((I3778/60)/60)/24)+DATE(1970,1,1)</f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9">
        <f t="shared" si="358"/>
        <v>41887.111354166671</v>
      </c>
      <c r="T3779" s="9">
        <f t="shared" si="359"/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>
        <f t="shared" ref="P3842:P3905" si="361">IF(L3842=0, 0, E3842/L3842)</f>
        <v>21.666666666666668</v>
      </c>
      <c r="Q3842" t="str">
        <f t="shared" ref="Q3842:Q3905" si="362">LEFT(N3842, FIND("/", N3842)-1)</f>
        <v>theater</v>
      </c>
      <c r="R3842" t="str">
        <f t="shared" ref="R3842:R3905" si="363">RIGHT(N3842, LEN(N3842) - FIND("/", N3842))</f>
        <v>plays</v>
      </c>
      <c r="S3842" s="9">
        <f t="shared" ref="S3842:S3905" si="364">(((J3842/60)/60)/24)+DATE(1970,1,1)</f>
        <v>42432.701724537037</v>
      </c>
      <c r="T3842" s="9">
        <f t="shared" ref="T3842:T3905" si="365">(((I3842/60)/60)/24)+DATE(1970,1,1)</f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9">
        <f t="shared" si="364"/>
        <v>41780.785729166666</v>
      </c>
      <c r="T3843" s="9">
        <f t="shared" si="365"/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>
        <f t="shared" ref="P3906:P3969" si="367">IF(L3906=0, 0, E3906/L3906)</f>
        <v>1.5</v>
      </c>
      <c r="Q3906" t="str">
        <f t="shared" ref="Q3906:Q3969" si="368">LEFT(N3906, FIND("/", N3906)-1)</f>
        <v>theater</v>
      </c>
      <c r="R3906" t="str">
        <f t="shared" ref="R3906:R3969" si="369">RIGHT(N3906, LEN(N3906) - FIND("/", N3906))</f>
        <v>plays</v>
      </c>
      <c r="S3906" s="9">
        <f t="shared" ref="S3906:S3969" si="370">(((J3906/60)/60)/24)+DATE(1970,1,1)</f>
        <v>42095.229166666672</v>
      </c>
      <c r="T3906" s="9">
        <f t="shared" ref="T3906:T3969" si="371">(((I3906/60)/60)/24)+DATE(1970,1,1)</f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9">
        <f t="shared" si="370"/>
        <v>42124.623877314814</v>
      </c>
      <c r="T3907" s="9">
        <f t="shared" si="371"/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>
        <f t="shared" ref="P3970:P4033" si="373">IF(L3970=0, 0, E3970/L3970)</f>
        <v>47.909090909090907</v>
      </c>
      <c r="Q3970" t="str">
        <f t="shared" ref="Q3970:Q4033" si="374">LEFT(N3970, FIND("/", N3970)-1)</f>
        <v>theater</v>
      </c>
      <c r="R3970" t="str">
        <f t="shared" ref="R3970:R4033" si="375">RIGHT(N3970, LEN(N3970) - FIND("/", N3970))</f>
        <v>plays</v>
      </c>
      <c r="S3970" s="9">
        <f t="shared" ref="S3970:S4033" si="376">(((J3970/60)/60)/24)+DATE(1970,1,1)</f>
        <v>42452.815659722226</v>
      </c>
      <c r="T3970" s="9">
        <f t="shared" ref="T3970:T4033" si="377">(((I3970/60)/60)/24)+DATE(1970,1,1)</f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9">
        <f t="shared" si="376"/>
        <v>42601.854699074072</v>
      </c>
      <c r="T3971" s="9">
        <f t="shared" si="377"/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>
        <f t="shared" ref="P4034:P4097" si="379">IF(L4034=0, 0, E4034/L4034)</f>
        <v>59</v>
      </c>
      <c r="Q4034" t="str">
        <f t="shared" ref="Q4034:Q4097" si="380">LEFT(N4034, FIND("/", N4034)-1)</f>
        <v>theater</v>
      </c>
      <c r="R4034" t="str">
        <f t="shared" ref="R4034:R4097" si="381">RIGHT(N4034, LEN(N4034) - FIND("/", N4034))</f>
        <v>plays</v>
      </c>
      <c r="S4034" s="9">
        <f t="shared" ref="S4034:S4097" si="382">(((J4034/60)/60)/24)+DATE(1970,1,1)</f>
        <v>42293.809212962966</v>
      </c>
      <c r="T4034" s="9">
        <f t="shared" ref="T4034:T4097" si="383">(((I4034/60)/60)/24)+DATE(1970,1,1)</f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9">
        <f t="shared" si="382"/>
        <v>42614.268796296295</v>
      </c>
      <c r="T4035" s="9">
        <f t="shared" si="383"/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>
        <f t="shared" ref="P4098:P4115" si="385">IF(L4098=0, 0, E4098/L4098)</f>
        <v>80</v>
      </c>
      <c r="Q4098" t="str">
        <f t="shared" ref="Q4098:Q4115" si="386">LEFT(N4098, FIND("/", N4098)-1)</f>
        <v>theater</v>
      </c>
      <c r="R4098" t="str">
        <f t="shared" ref="R4098:R4115" si="387">RIGHT(N4098, LEN(N4098) - FIND("/", N4098))</f>
        <v>plays</v>
      </c>
      <c r="S4098" s="9">
        <f t="shared" ref="S4098:S4115" si="388">(((J4098/60)/60)/24)+DATE(1970,1,1)</f>
        <v>42750.530312499999</v>
      </c>
      <c r="T4098" s="9">
        <f t="shared" ref="T4098:T4115" si="389">(((I4098/60)/60)/24)+DATE(1970,1,1)</f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>
        <f t="shared" si="385"/>
        <v>0</v>
      </c>
      <c r="Q4099" t="str">
        <f t="shared" si="386"/>
        <v>theater</v>
      </c>
      <c r="R4099" t="str">
        <f t="shared" si="387"/>
        <v>plays</v>
      </c>
      <c r="S4099" s="9">
        <f t="shared" si="388"/>
        <v>42344.824502314819</v>
      </c>
      <c r="T4099" s="9">
        <f t="shared" si="389"/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ellIs" dxfId="12" priority="7" operator="equal">
      <formula>"canceled"</formula>
    </cfRule>
    <cfRule type="cellIs" dxfId="11" priority="9" operator="equal">
      <formula>"live"</formula>
    </cfRule>
    <cfRule type="cellIs" dxfId="10" priority="11" operator="equal">
      <formula>"failed"</formula>
    </cfRule>
    <cfRule type="cellIs" dxfId="9" priority="12" operator="equal">
      <formula>"successful"</formula>
    </cfRule>
  </conditionalFormatting>
  <conditionalFormatting sqref="O1:O1048576 P1">
    <cfRule type="colorScale" priority="1">
      <colorScale>
        <cfvo type="num" val="0"/>
        <cfvo type="num" val="0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"/>
  <sheetViews>
    <sheetView tabSelected="1" workbookViewId="0">
      <selection activeCell="H50" sqref="H50"/>
    </sheetView>
  </sheetViews>
  <sheetFormatPr defaultColWidth="11.3984375"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6" t="s">
        <v>8223</v>
      </c>
      <c r="B1" t="s">
        <v>8310</v>
      </c>
    </row>
    <row r="3" spans="1:6" x14ac:dyDescent="0.45">
      <c r="A3" s="6" t="s">
        <v>8323</v>
      </c>
      <c r="B3" s="6" t="s">
        <v>8311</v>
      </c>
    </row>
    <row r="4" spans="1:6" x14ac:dyDescent="0.45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45">
      <c r="A5" s="7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45">
      <c r="A6" s="7" t="s">
        <v>8315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45">
      <c r="A7" s="7" t="s">
        <v>8316</v>
      </c>
      <c r="B7" s="8">
        <v>80</v>
      </c>
      <c r="C7" s="8">
        <v>140</v>
      </c>
      <c r="D7" s="8"/>
      <c r="E7" s="8"/>
      <c r="F7" s="8">
        <v>220</v>
      </c>
    </row>
    <row r="8" spans="1:6" x14ac:dyDescent="0.45">
      <c r="A8" s="7" t="s">
        <v>8317</v>
      </c>
      <c r="B8" s="8"/>
      <c r="C8" s="8"/>
      <c r="D8" s="8">
        <v>24</v>
      </c>
      <c r="E8" s="8"/>
      <c r="F8" s="8">
        <v>24</v>
      </c>
    </row>
    <row r="9" spans="1:6" x14ac:dyDescent="0.45">
      <c r="A9" s="7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45">
      <c r="A10" s="7" t="s">
        <v>8319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45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45">
      <c r="A12" s="7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45">
      <c r="A13" s="7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45">
      <c r="A14" s="7" t="s">
        <v>8312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31" spans="2:2" x14ac:dyDescent="0.45"/>
  </sheetData>
  <pageMargins left="0.7" right="0.7" top="0.75" bottom="0.75" header="0.3" footer="0.3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7"/>
  <sheetViews>
    <sheetView zoomScale="91" workbookViewId="0">
      <selection activeCell="D5" sqref="D5"/>
    </sheetView>
  </sheetViews>
  <sheetFormatPr defaultColWidth="11.3984375" defaultRowHeight="14.25" x14ac:dyDescent="0.45"/>
  <cols>
    <col min="1" max="1" width="15.6640625" bestFit="1" customWidth="1"/>
    <col min="2" max="2" width="15.06640625" bestFit="1" customWidth="1"/>
    <col min="3" max="3" width="5.46484375" bestFit="1" customWidth="1"/>
    <col min="4" max="4" width="8" bestFit="1" customWidth="1"/>
    <col min="5" max="5" width="3.796875" bestFit="1" customWidth="1"/>
    <col min="6" max="6" width="10.3984375" bestFit="1" customWidth="1"/>
  </cols>
  <sheetData>
    <row r="1" spans="1:6" x14ac:dyDescent="0.45">
      <c r="A1" s="6" t="s">
        <v>8223</v>
      </c>
      <c r="B1" t="s">
        <v>8310</v>
      </c>
    </row>
    <row r="2" spans="1:6" x14ac:dyDescent="0.45">
      <c r="A2" s="6" t="s">
        <v>8308</v>
      </c>
      <c r="B2" t="s">
        <v>8310</v>
      </c>
    </row>
    <row r="4" spans="1:6" x14ac:dyDescent="0.45">
      <c r="A4" s="6" t="s">
        <v>8323</v>
      </c>
      <c r="B4" s="6" t="s">
        <v>8311</v>
      </c>
    </row>
    <row r="5" spans="1:6" x14ac:dyDescent="0.45">
      <c r="A5" s="6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4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45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45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4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4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4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4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45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4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4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45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4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4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4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4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4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4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4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4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4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45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4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45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4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4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4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4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45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4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45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45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45">
      <c r="A47" s="7" t="s">
        <v>8312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EA00A-BAE0-F640-9DDB-B53D29DFC5B5}">
  <dimension ref="A1:E18"/>
  <sheetViews>
    <sheetView workbookViewId="0">
      <selection activeCell="A2" sqref="A2"/>
    </sheetView>
  </sheetViews>
  <sheetFormatPr defaultColWidth="11.3984375"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10.19921875" bestFit="1" customWidth="1"/>
    <col min="6" max="6" width="10" bestFit="1" customWidth="1"/>
  </cols>
  <sheetData>
    <row r="1" spans="1:5" x14ac:dyDescent="0.45">
      <c r="A1" s="6" t="s">
        <v>8308</v>
      </c>
      <c r="B1" t="s">
        <v>8310</v>
      </c>
    </row>
    <row r="2" spans="1:5" x14ac:dyDescent="0.45">
      <c r="A2" s="6" t="s">
        <v>8379</v>
      </c>
      <c r="B2" t="s">
        <v>8310</v>
      </c>
    </row>
    <row r="4" spans="1:5" x14ac:dyDescent="0.45">
      <c r="A4" s="6" t="s">
        <v>8380</v>
      </c>
      <c r="B4" s="6" t="s">
        <v>8311</v>
      </c>
    </row>
    <row r="5" spans="1:5" x14ac:dyDescent="0.45">
      <c r="A5" s="6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45">
      <c r="A6" s="11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45">
      <c r="A7" s="11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45">
      <c r="A8" s="11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45">
      <c r="A9" s="11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45">
      <c r="A10" s="11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45">
      <c r="A11" s="11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45">
      <c r="A12" s="11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45">
      <c r="A13" s="11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45">
      <c r="A14" s="11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45">
      <c r="A15" s="11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45">
      <c r="A16" s="11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45">
      <c r="A17" s="11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45">
      <c r="A18" s="11" t="s">
        <v>8312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horizontalDpi="0" verticalDpi="0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F833B-5045-E942-89F7-EC59470F54FB}">
  <dimension ref="A1:H13"/>
  <sheetViews>
    <sheetView workbookViewId="0">
      <selection activeCell="B2" sqref="B2"/>
    </sheetView>
  </sheetViews>
  <sheetFormatPr defaultColWidth="10.73046875" defaultRowHeight="14.25" x14ac:dyDescent="0.45"/>
  <cols>
    <col min="1" max="1" width="24.86328125" bestFit="1" customWidth="1"/>
    <col min="2" max="2" width="15.265625" bestFit="1" customWidth="1"/>
    <col min="3" max="3" width="12.1328125" bestFit="1" customWidth="1"/>
    <col min="4" max="4" width="15" bestFit="1" customWidth="1"/>
    <col min="5" max="5" width="11.3984375" bestFit="1" customWidth="1"/>
    <col min="6" max="6" width="16.86328125" style="12" bestFit="1" customWidth="1"/>
    <col min="7" max="7" width="14.265625" style="12" bestFit="1" customWidth="1"/>
    <col min="8" max="8" width="17.265625" style="12" bestFit="1" customWidth="1"/>
  </cols>
  <sheetData>
    <row r="1" spans="1:8" x14ac:dyDescent="0.45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45">
      <c r="A2" t="s">
        <v>8388</v>
      </c>
      <c r="B2">
        <f>COUNTIFS( Data!$F$2:$F$5000, "=successful", Data!$D$2:$D$5000, "&lt;1000")</f>
        <v>322</v>
      </c>
      <c r="C2">
        <f>COUNTIFS( Data!$F$1:$F$5000, "=failed", Data!$D$1:$D$5000, "&lt;1000")</f>
        <v>113</v>
      </c>
      <c r="D2">
        <f>COUNTIFS( Data!$F$1:$F$5000, "=canceled", Data!$D$1:$D$5000, 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45">
      <c r="A3" t="s">
        <v>8389</v>
      </c>
      <c r="B3">
        <f>COUNTIFS( Data!$F$2:$F$5001, "=successful", Data!$D$2:$D$5001, "&gt;=1000", Data!$D$2:$D$5001, "&lt;5000")</f>
        <v>932</v>
      </c>
      <c r="C3">
        <f>COUNTIFS( Data!$F$2:$F$5001, "=failed", Data!$D$2:$D$5001, "&gt;=1000", Data!$D$2:$D$5001, "&lt;5000")</f>
        <v>420</v>
      </c>
      <c r="D3">
        <f>COUNTIFS( Data!$F$2:$F$5001, "=canceled", Data!$D$2:$D$5001, "&gt;=1000", Data!$D$2:$D$5001, "&lt;5000")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45">
      <c r="A4" t="s">
        <v>8390</v>
      </c>
      <c r="B4">
        <f>COUNTIFS( Data!$F$2:$F$5001, "=successful", Data!$D$2:$D$5001, "&gt;=5000", Data!$D$2:$D$5001, "&lt;10000")</f>
        <v>381</v>
      </c>
      <c r="C4">
        <f>COUNTIFS( Data!$F$2:$F$5001, "=failed", Data!$D$2:$D$5001, "&gt;=5000", Data!$D$2:$D$5001, "&lt;10000")</f>
        <v>283</v>
      </c>
      <c r="D4">
        <f>COUNTIFS( Data!$F$2:$F$5001, "=canceled", Data!$D$2:$D$5001, "&gt;=5000", Data!$D$2:$D$5001, "&lt;10000")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45">
      <c r="A5" t="s">
        <v>8391</v>
      </c>
      <c r="B5">
        <f>COUNTIFS( Data!$F$2:$F$5001, "successful", Data!$D$2:$D$5001, "&gt;=10000", Data!$D$2:$D$5001, "&lt;15000")</f>
        <v>168</v>
      </c>
      <c r="C5">
        <f>COUNTIFS( Data!$F$2:$F$5001, "failed", Data!$D$2:$D$5001, "&gt;=10000", Data!$D$2:$D$5001, "&lt;15000")</f>
        <v>144</v>
      </c>
      <c r="D5">
        <f>COUNTIFS( Data!$F$2:$F$5001, "canceled", Data!$D$2:$D$5001, "&gt;=10000", Data!$D$2:$D$5001, "&lt;15000")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45">
      <c r="A6" t="s">
        <v>8392</v>
      </c>
      <c r="B6">
        <f>COUNTIFS( Data!$F$2:$F$4115, "=successful", Data!$D$2:$D$4115, "&gt;=15000", Data!$D$2:$D$4115, "&lt;20000")</f>
        <v>94</v>
      </c>
      <c r="C6">
        <f>COUNTIFS( Data!$F$2:$F$5001, "=failed", Data!$D$2:$D$5001, "&gt;=15000", Data!$D$2:$D$5001, "&lt;20000")</f>
        <v>90</v>
      </c>
      <c r="D6">
        <f>COUNTIFS( Data!$F$2:$F$5001, "=canceled", Data!$D$2:$D$5001, "&gt;=15000", Data!$D$2:$D$5001, "&lt;20000")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45">
      <c r="A7" t="s">
        <v>8393</v>
      </c>
      <c r="B7">
        <f>COUNTIFS( Data!$F$2:$F$5001, "=successful", Data!$D$2:$D$5001, "&gt;=20000", Data!$D$2:$D$5001, "&lt; 25000")</f>
        <v>62</v>
      </c>
      <c r="C7">
        <f>COUNTIFS( Data!$F$2:$F$5001, "=failed", Data!$D$2:$D$5001, "&gt;=20000", Data!$D$2:$D$5001, "&lt;25000")</f>
        <v>72</v>
      </c>
      <c r="D7">
        <f>COUNTIFS( Data!$F$2:$F$5001, "=canceled", Data!$D$2:$D$5001, "&gt;=20000", Data!$D$2:$D$5001, "&lt;25000")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45">
      <c r="A8" t="s">
        <v>8394</v>
      </c>
      <c r="B8">
        <f>COUNTIFS( Data!$F$2:$F$5001, "=successful", Data!$D$2:$D$5001, "&gt;=25000", Data!$D$2:$D$5001, "&lt;30000")</f>
        <v>55</v>
      </c>
      <c r="C8">
        <f>COUNTIFS( Data!$F$2:$F$5001, "=failed", Data!$D$2:$D$5001, "&gt;=25000", Data!$D$2:$D$5001, "&lt;30000")</f>
        <v>64</v>
      </c>
      <c r="D8">
        <f>COUNTIFS( Data!$F$2:$F$5001, "=canceled", Data!$D$2:$D$5001, "&gt;=25000", Data!$D$2:$D$5001, "&lt;30000")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45">
      <c r="A9" t="s">
        <v>8395</v>
      </c>
      <c r="B9">
        <f>COUNTIFS( Data!$F$2:$F$5001, "=successful", Data!$D$2:$D$5001, "&gt;=30000", Data!$D$2:$D$5001, "&lt;35000")</f>
        <v>32</v>
      </c>
      <c r="C9">
        <f>COUNTIFS( Data!$F$2:$F$5001, "=failed", Data!$D$2:$D$5001, "&gt;=30000", Data!$D$2:$D$5001, "&lt;35000")</f>
        <v>37</v>
      </c>
      <c r="D9">
        <f>COUNTIFS( Data!$F$2:$F$5001, "=canceled", Data!$D$2:$D$5001, "&gt;=30000", Data!$D$2:$D$5001, "&lt;35000")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45">
      <c r="A10" t="s">
        <v>8396</v>
      </c>
      <c r="B10">
        <f>COUNTIFS( Data!$F$2:$F$5001, "=successful", Data!$D$2:$D$5001, "&gt;=35000", Data!$D$2:$D$5001, "&lt;40000")</f>
        <v>26</v>
      </c>
      <c r="C10">
        <f>COUNTIFS( Data!$F$2:$F$5001, "=failed", Data!$D$2:$D$5001, "&gt;=35000", Data!$D$2:$D$5001, "&lt;40000")</f>
        <v>22</v>
      </c>
      <c r="D10">
        <f>COUNTIFS( Data!$F$2:$F$5001, "=canceled", Data!$D$2:$D$5001, "&gt;=35000", Data!$D$2:$D$5001, "&lt;40000")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45">
      <c r="A11" t="s">
        <v>8397</v>
      </c>
      <c r="B11">
        <f>COUNTIFS( Data!$F$2:$F$5001, "=successful", Data!$D$2:$D$5001, "&gt;=40000", Data!$D$2:$D$5001, "&lt;45000")</f>
        <v>21</v>
      </c>
      <c r="C11">
        <f>COUNTIFS( Data!$F$2:$F$5001, "=failed", Data!$D$2:$D$5001, "&gt;=40000", Data!$D$2:$D$5001, "&lt;45000")</f>
        <v>16</v>
      </c>
      <c r="D11">
        <f>COUNTIFS( Data!$F$2:$F$5001, "=canceled", Data!$D$2:$D$5001, "&gt;=40000", Data!$D$2:$D$5001, "&lt;45000")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45">
      <c r="A12" t="s">
        <v>8398</v>
      </c>
      <c r="B12">
        <f>COUNTIFS( Data!$F$2:$F$5001, "=successful", Data!$D$2:$D$5001, "&gt;=45000", Data!$D$2:$D$5001, "&lt;50000")</f>
        <v>6</v>
      </c>
      <c r="C12">
        <f>COUNTIFS( Data!$F$2:$F$5001, "=failed", Data!$D$2:$D$5001, "&gt;=45000", Data!$D$2:$D$5001, "&lt;50000")</f>
        <v>11</v>
      </c>
      <c r="D12">
        <f>COUNTIFS( Data!$F$2:$F$5001, "=canceled", Data!$D$2:$D$5001, "&gt;=45000", Data!$D$2:$D$5001, "&lt;50000")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45">
      <c r="A13" t="s">
        <v>8399</v>
      </c>
      <c r="B13">
        <f>COUNTIFS( Data!$F$2:$F$5001, "=successful", Data!$D$2:$D$5001, "&gt;=50000")</f>
        <v>86</v>
      </c>
      <c r="C13">
        <f>COUNTIFS( Data!$F$2:$F$5001, "=failed", Data!$D$2:$D$5001, "&gt;=50000")</f>
        <v>258</v>
      </c>
      <c r="D13">
        <f>COUNTIFS( Data!$F$2:$F$5001, "=canceled", Data!$D$2:$D$5001, 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BF507-CB49-4D38-8A9F-1573CCD161C2}">
  <dimension ref="A3:G57"/>
  <sheetViews>
    <sheetView workbookViewId="0">
      <selection activeCell="E5" sqref="E5:G5"/>
    </sheetView>
  </sheetViews>
  <sheetFormatPr defaultRowHeight="14.25" x14ac:dyDescent="0.45"/>
  <cols>
    <col min="1" max="1" width="22.796875" bestFit="1" customWidth="1"/>
    <col min="2" max="2" width="14.73046875" bestFit="1" customWidth="1"/>
    <col min="3" max="4" width="6.6640625" bestFit="1" customWidth="1"/>
    <col min="5" max="5" width="9.6640625" bestFit="1" customWidth="1"/>
    <col min="6" max="6" width="6.3984375" bestFit="1" customWidth="1"/>
    <col min="7" max="7" width="11.73046875" bestFit="1" customWidth="1"/>
    <col min="8" max="8" width="6.6640625" bestFit="1" customWidth="1"/>
    <col min="9" max="9" width="8.9296875" bestFit="1" customWidth="1"/>
    <col min="10" max="10" width="11.73046875" bestFit="1" customWidth="1"/>
    <col min="11" max="11" width="7.796875" bestFit="1" customWidth="1"/>
    <col min="12" max="12" width="9.6640625" bestFit="1" customWidth="1"/>
    <col min="13" max="13" width="11.73046875" bestFit="1" customWidth="1"/>
    <col min="14" max="14" width="11.1328125" bestFit="1" customWidth="1"/>
    <col min="15" max="15" width="13.9296875" bestFit="1" customWidth="1"/>
    <col min="16" max="16" width="7.86328125" bestFit="1" customWidth="1"/>
    <col min="17" max="18" width="6.6640625" bestFit="1" customWidth="1"/>
    <col min="19" max="19" width="8.9296875" bestFit="1" customWidth="1"/>
    <col min="20" max="20" width="11.73046875" bestFit="1" customWidth="1"/>
    <col min="21" max="21" width="13.06640625" bestFit="1" customWidth="1"/>
    <col min="22" max="22" width="8.9296875" bestFit="1" customWidth="1"/>
    <col min="23" max="23" width="15.86328125" bestFit="1" customWidth="1"/>
    <col min="24" max="24" width="11" bestFit="1" customWidth="1"/>
    <col min="25" max="25" width="5.6640625" bestFit="1" customWidth="1"/>
    <col min="26" max="26" width="8.9296875" bestFit="1" customWidth="1"/>
    <col min="27" max="27" width="13.796875" bestFit="1" customWidth="1"/>
    <col min="28" max="28" width="11.59765625" bestFit="1" customWidth="1"/>
    <col min="29" max="29" width="6.6640625" bestFit="1" customWidth="1"/>
    <col min="30" max="30" width="9.6640625" bestFit="1" customWidth="1"/>
    <col min="31" max="31" width="14.3984375" bestFit="1" customWidth="1"/>
    <col min="32" max="32" width="8.53125" bestFit="1" customWidth="1"/>
    <col min="33" max="34" width="6.6640625" bestFit="1" customWidth="1"/>
    <col min="35" max="35" width="8.9296875" bestFit="1" customWidth="1"/>
    <col min="36" max="36" width="11.73046875" bestFit="1" customWidth="1"/>
    <col min="37" max="37" width="8.19921875" bestFit="1" customWidth="1"/>
    <col min="38" max="38" width="10.9296875" bestFit="1" customWidth="1"/>
    <col min="39" max="39" width="11.73046875" bestFit="1" customWidth="1"/>
    <col min="40" max="40" width="14.3984375" bestFit="1" customWidth="1"/>
    <col min="41" max="42" width="13.3984375" bestFit="1" customWidth="1"/>
    <col min="43" max="43" width="12.33203125" bestFit="1" customWidth="1"/>
    <col min="44" max="51" width="13.3984375" bestFit="1" customWidth="1"/>
    <col min="52" max="53" width="14.3984375" bestFit="1" customWidth="1"/>
    <col min="54" max="58" width="13.3984375" bestFit="1" customWidth="1"/>
    <col min="59" max="60" width="14.3984375" bestFit="1" customWidth="1"/>
    <col min="61" max="61" width="13.3984375" bestFit="1" customWidth="1"/>
    <col min="62" max="62" width="14.3984375" bestFit="1" customWidth="1"/>
    <col min="63" max="63" width="13.3984375" bestFit="1" customWidth="1"/>
    <col min="64" max="65" width="15.3984375" bestFit="1" customWidth="1"/>
    <col min="66" max="66" width="14.3984375" bestFit="1" customWidth="1"/>
    <col min="67" max="67" width="15.3984375" bestFit="1" customWidth="1"/>
    <col min="68" max="69" width="14.3984375" bestFit="1" customWidth="1"/>
    <col min="70" max="70" width="15.3984375" bestFit="1" customWidth="1"/>
    <col min="71" max="71" width="14.3984375" bestFit="1" customWidth="1"/>
    <col min="72" max="74" width="15.3984375" bestFit="1" customWidth="1"/>
    <col min="75" max="77" width="14.3984375" bestFit="1" customWidth="1"/>
    <col min="78" max="80" width="13.3984375" bestFit="1" customWidth="1"/>
    <col min="81" max="82" width="14.3984375" bestFit="1" customWidth="1"/>
    <col min="83" max="84" width="13.3984375" bestFit="1" customWidth="1"/>
    <col min="85" max="85" width="12.33203125" bestFit="1" customWidth="1"/>
    <col min="86" max="89" width="14.3984375" bestFit="1" customWidth="1"/>
    <col min="90" max="92" width="13.3984375" bestFit="1" customWidth="1"/>
    <col min="93" max="96" width="14.3984375" bestFit="1" customWidth="1"/>
    <col min="97" max="97" width="12.33203125" bestFit="1" customWidth="1"/>
    <col min="98" max="100" width="13.3984375" bestFit="1" customWidth="1"/>
    <col min="101" max="105" width="14.3984375" bestFit="1" customWidth="1"/>
    <col min="106" max="108" width="13.3984375" bestFit="1" customWidth="1"/>
    <col min="109" max="110" width="14.3984375" bestFit="1" customWidth="1"/>
    <col min="111" max="112" width="13.3984375" bestFit="1" customWidth="1"/>
    <col min="113" max="117" width="14.3984375" bestFit="1" customWidth="1"/>
    <col min="118" max="118" width="13.3984375" bestFit="1" customWidth="1"/>
    <col min="119" max="119" width="14.3984375" bestFit="1" customWidth="1"/>
    <col min="120" max="121" width="13.3984375" bestFit="1" customWidth="1"/>
    <col min="122" max="122" width="14.3984375" bestFit="1" customWidth="1"/>
    <col min="123" max="123" width="15.3984375" bestFit="1" customWidth="1"/>
    <col min="124" max="125" width="14.3984375" bestFit="1" customWidth="1"/>
    <col min="126" max="126" width="13.3984375" bestFit="1" customWidth="1"/>
    <col min="127" max="127" width="14.3984375" bestFit="1" customWidth="1"/>
    <col min="128" max="129" width="15.3984375" bestFit="1" customWidth="1"/>
    <col min="130" max="130" width="13.3984375" bestFit="1" customWidth="1"/>
    <col min="131" max="131" width="14.3984375" bestFit="1" customWidth="1"/>
    <col min="132" max="134" width="13.3984375" bestFit="1" customWidth="1"/>
    <col min="135" max="135" width="14.3984375" bestFit="1" customWidth="1"/>
    <col min="136" max="136" width="13.3984375" bestFit="1" customWidth="1"/>
    <col min="137" max="138" width="14.3984375" bestFit="1" customWidth="1"/>
    <col min="139" max="139" width="12.33203125" bestFit="1" customWidth="1"/>
    <col min="140" max="142" width="14.3984375" bestFit="1" customWidth="1"/>
    <col min="143" max="143" width="13.3984375" bestFit="1" customWidth="1"/>
    <col min="144" max="144" width="14.3984375" bestFit="1" customWidth="1"/>
    <col min="145" max="146" width="13.3984375" bestFit="1" customWidth="1"/>
    <col min="147" max="151" width="14.3984375" bestFit="1" customWidth="1"/>
    <col min="152" max="154" width="13.3984375" bestFit="1" customWidth="1"/>
    <col min="155" max="156" width="14.3984375" bestFit="1" customWidth="1"/>
    <col min="157" max="158" width="12.33203125" bestFit="1" customWidth="1"/>
    <col min="159" max="162" width="14.3984375" bestFit="1" customWidth="1"/>
    <col min="163" max="163" width="13.3984375" bestFit="1" customWidth="1"/>
    <col min="164" max="164" width="12.33203125" bestFit="1" customWidth="1"/>
    <col min="165" max="166" width="13.3984375" bestFit="1" customWidth="1"/>
    <col min="167" max="171" width="14.3984375" bestFit="1" customWidth="1"/>
    <col min="172" max="173" width="15.3984375" bestFit="1" customWidth="1"/>
    <col min="174" max="174" width="13.3984375" bestFit="1" customWidth="1"/>
    <col min="175" max="175" width="15.3984375" bestFit="1" customWidth="1"/>
    <col min="176" max="177" width="14.3984375" bestFit="1" customWidth="1"/>
    <col min="178" max="178" width="13.3984375" bestFit="1" customWidth="1"/>
    <col min="179" max="179" width="14.3984375" bestFit="1" customWidth="1"/>
    <col min="180" max="182" width="15.3984375" bestFit="1" customWidth="1"/>
    <col min="183" max="183" width="13.3984375" bestFit="1" customWidth="1"/>
    <col min="184" max="184" width="12.33203125" bestFit="1" customWidth="1"/>
    <col min="185" max="185" width="13.3984375" bestFit="1" customWidth="1"/>
    <col min="186" max="187" width="14.3984375" bestFit="1" customWidth="1"/>
    <col min="188" max="188" width="13.3984375" bestFit="1" customWidth="1"/>
    <col min="189" max="190" width="14.3984375" bestFit="1" customWidth="1"/>
    <col min="191" max="192" width="12.33203125" bestFit="1" customWidth="1"/>
    <col min="193" max="193" width="13.3984375" bestFit="1" customWidth="1"/>
    <col min="194" max="194" width="14.3984375" bestFit="1" customWidth="1"/>
    <col min="195" max="196" width="13.3984375" bestFit="1" customWidth="1"/>
    <col min="197" max="198" width="14.3984375" bestFit="1" customWidth="1"/>
    <col min="199" max="199" width="13.3984375" bestFit="1" customWidth="1"/>
    <col min="200" max="205" width="14.3984375" bestFit="1" customWidth="1"/>
    <col min="206" max="207" width="13.3984375" bestFit="1" customWidth="1"/>
    <col min="208" max="209" width="14.3984375" bestFit="1" customWidth="1"/>
    <col min="210" max="211" width="13.3984375" bestFit="1" customWidth="1"/>
    <col min="212" max="213" width="14.3984375" bestFit="1" customWidth="1"/>
    <col min="214" max="214" width="13.3984375" bestFit="1" customWidth="1"/>
    <col min="215" max="217" width="14.3984375" bestFit="1" customWidth="1"/>
    <col min="218" max="221" width="13.3984375" bestFit="1" customWidth="1"/>
    <col min="222" max="223" width="12.33203125" bestFit="1" customWidth="1"/>
    <col min="224" max="225" width="13.3984375" bestFit="1" customWidth="1"/>
    <col min="226" max="227" width="14.3984375" bestFit="1" customWidth="1"/>
    <col min="228" max="228" width="13.3984375" bestFit="1" customWidth="1"/>
    <col min="229" max="229" width="14.3984375" bestFit="1" customWidth="1"/>
    <col min="230" max="233" width="13.3984375" bestFit="1" customWidth="1"/>
    <col min="234" max="234" width="14.3984375" bestFit="1" customWidth="1"/>
    <col min="235" max="235" width="13.3984375" bestFit="1" customWidth="1"/>
    <col min="236" max="236" width="14.3984375" bestFit="1" customWidth="1"/>
    <col min="237" max="237" width="13.3984375" bestFit="1" customWidth="1"/>
    <col min="238" max="238" width="14.3984375" bestFit="1" customWidth="1"/>
    <col min="239" max="239" width="13.3984375" bestFit="1" customWidth="1"/>
    <col min="240" max="240" width="14.3984375" bestFit="1" customWidth="1"/>
    <col min="241" max="241" width="13.3984375" bestFit="1" customWidth="1"/>
    <col min="242" max="242" width="14.3984375" bestFit="1" customWidth="1"/>
    <col min="243" max="243" width="13.3984375" bestFit="1" customWidth="1"/>
    <col min="244" max="244" width="12.33203125" bestFit="1" customWidth="1"/>
    <col min="245" max="246" width="13.3984375" bestFit="1" customWidth="1"/>
    <col min="247" max="248" width="14.3984375" bestFit="1" customWidth="1"/>
    <col min="249" max="250" width="13.3984375" bestFit="1" customWidth="1"/>
    <col min="251" max="252" width="14.3984375" bestFit="1" customWidth="1"/>
    <col min="253" max="253" width="12.33203125" bestFit="1" customWidth="1"/>
    <col min="254" max="254" width="13.3984375" bestFit="1" customWidth="1"/>
    <col min="255" max="255" width="12.33203125" bestFit="1" customWidth="1"/>
    <col min="256" max="258" width="14.3984375" bestFit="1" customWidth="1"/>
    <col min="259" max="260" width="13.3984375" bestFit="1" customWidth="1"/>
    <col min="261" max="266" width="14.3984375" bestFit="1" customWidth="1"/>
    <col min="267" max="267" width="15.3984375" bestFit="1" customWidth="1"/>
    <col min="268" max="268" width="14.3984375" bestFit="1" customWidth="1"/>
    <col min="269" max="272" width="15.3984375" bestFit="1" customWidth="1"/>
    <col min="273" max="274" width="14.3984375" bestFit="1" customWidth="1"/>
    <col min="275" max="277" width="15.3984375" bestFit="1" customWidth="1"/>
    <col min="278" max="278" width="14.3984375" bestFit="1" customWidth="1"/>
    <col min="279" max="279" width="13.3984375" bestFit="1" customWidth="1"/>
    <col min="280" max="283" width="14.3984375" bestFit="1" customWidth="1"/>
    <col min="284" max="287" width="15.3984375" bestFit="1" customWidth="1"/>
    <col min="288" max="288" width="13.3984375" bestFit="1" customWidth="1"/>
    <col min="289" max="289" width="14.3984375" bestFit="1" customWidth="1"/>
    <col min="290" max="292" width="15.3984375" bestFit="1" customWidth="1"/>
    <col min="293" max="293" width="13.3984375" bestFit="1" customWidth="1"/>
    <col min="294" max="301" width="14.3984375" bestFit="1" customWidth="1"/>
    <col min="302" max="302" width="12.33203125" bestFit="1" customWidth="1"/>
    <col min="303" max="307" width="13.3984375" bestFit="1" customWidth="1"/>
    <col min="308" max="309" width="14.3984375" bestFit="1" customWidth="1"/>
    <col min="310" max="315" width="13.3984375" bestFit="1" customWidth="1"/>
    <col min="316" max="317" width="12.33203125" bestFit="1" customWidth="1"/>
    <col min="318" max="320" width="13.3984375" bestFit="1" customWidth="1"/>
    <col min="321" max="324" width="14.3984375" bestFit="1" customWidth="1"/>
    <col min="325" max="325" width="13.3984375" bestFit="1" customWidth="1"/>
    <col min="326" max="327" width="14.3984375" bestFit="1" customWidth="1"/>
    <col min="328" max="328" width="12.33203125" bestFit="1" customWidth="1"/>
    <col min="329" max="331" width="13.3984375" bestFit="1" customWidth="1"/>
    <col min="332" max="333" width="12.33203125" bestFit="1" customWidth="1"/>
    <col min="334" max="335" width="13.3984375" bestFit="1" customWidth="1"/>
    <col min="336" max="337" width="14.3984375" bestFit="1" customWidth="1"/>
    <col min="338" max="338" width="13.3984375" bestFit="1" customWidth="1"/>
    <col min="339" max="339" width="14.3984375" bestFit="1" customWidth="1"/>
    <col min="340" max="340" width="13.3984375" bestFit="1" customWidth="1"/>
    <col min="341" max="347" width="14.3984375" bestFit="1" customWidth="1"/>
    <col min="348" max="348" width="12.33203125" bestFit="1" customWidth="1"/>
    <col min="349" max="349" width="13.3984375" bestFit="1" customWidth="1"/>
    <col min="350" max="350" width="12.33203125" bestFit="1" customWidth="1"/>
    <col min="351" max="351" width="13.3984375" bestFit="1" customWidth="1"/>
    <col min="352" max="353" width="14.3984375" bestFit="1" customWidth="1"/>
    <col min="354" max="354" width="13.3984375" bestFit="1" customWidth="1"/>
    <col min="355" max="357" width="14.3984375" bestFit="1" customWidth="1"/>
    <col min="358" max="361" width="13.3984375" bestFit="1" customWidth="1"/>
    <col min="362" max="366" width="14.3984375" bestFit="1" customWidth="1"/>
    <col min="367" max="367" width="13.3984375" bestFit="1" customWidth="1"/>
    <col min="368" max="368" width="14.3984375" bestFit="1" customWidth="1"/>
    <col min="369" max="370" width="13.3984375" bestFit="1" customWidth="1"/>
    <col min="371" max="371" width="14.3984375" bestFit="1" customWidth="1"/>
    <col min="372" max="372" width="12.33203125" bestFit="1" customWidth="1"/>
    <col min="373" max="374" width="13.3984375" bestFit="1" customWidth="1"/>
    <col min="375" max="383" width="14.3984375" bestFit="1" customWidth="1"/>
    <col min="384" max="385" width="13.3984375" bestFit="1" customWidth="1"/>
    <col min="386" max="387" width="14.3984375" bestFit="1" customWidth="1"/>
    <col min="388" max="389" width="13.3984375" bestFit="1" customWidth="1"/>
    <col min="390" max="393" width="14.3984375" bestFit="1" customWidth="1"/>
    <col min="394" max="394" width="13.3984375" bestFit="1" customWidth="1"/>
    <col min="395" max="395" width="12.33203125" bestFit="1" customWidth="1"/>
    <col min="396" max="396" width="13.3984375" bestFit="1" customWidth="1"/>
    <col min="397" max="397" width="12.33203125" bestFit="1" customWidth="1"/>
    <col min="398" max="401" width="14.3984375" bestFit="1" customWidth="1"/>
    <col min="402" max="402" width="13.3984375" bestFit="1" customWidth="1"/>
    <col min="403" max="407" width="14.3984375" bestFit="1" customWidth="1"/>
    <col min="408" max="410" width="15.3984375" bestFit="1" customWidth="1"/>
    <col min="411" max="411" width="14.3984375" bestFit="1" customWidth="1"/>
    <col min="412" max="413" width="15.3984375" bestFit="1" customWidth="1"/>
    <col min="414" max="415" width="14.3984375" bestFit="1" customWidth="1"/>
    <col min="416" max="417" width="15.3984375" bestFit="1" customWidth="1"/>
    <col min="418" max="420" width="14.3984375" bestFit="1" customWidth="1"/>
    <col min="421" max="426" width="15.3984375" bestFit="1" customWidth="1"/>
    <col min="427" max="427" width="14.3984375" bestFit="1" customWidth="1"/>
    <col min="428" max="431" width="15.3984375" bestFit="1" customWidth="1"/>
    <col min="432" max="432" width="13.3984375" bestFit="1" customWidth="1"/>
    <col min="433" max="433" width="12.33203125" bestFit="1" customWidth="1"/>
    <col min="434" max="436" width="13.3984375" bestFit="1" customWidth="1"/>
    <col min="437" max="438" width="14.3984375" bestFit="1" customWidth="1"/>
    <col min="439" max="440" width="13.3984375" bestFit="1" customWidth="1"/>
    <col min="441" max="441" width="14.3984375" bestFit="1" customWidth="1"/>
    <col min="442" max="442" width="12.33203125" bestFit="1" customWidth="1"/>
    <col min="443" max="443" width="13.3984375" bestFit="1" customWidth="1"/>
    <col min="444" max="449" width="14.3984375" bestFit="1" customWidth="1"/>
    <col min="450" max="454" width="13.3984375" bestFit="1" customWidth="1"/>
    <col min="455" max="457" width="14.3984375" bestFit="1" customWidth="1"/>
    <col min="458" max="459" width="13.3984375" bestFit="1" customWidth="1"/>
    <col min="460" max="461" width="14.3984375" bestFit="1" customWidth="1"/>
    <col min="462" max="462" width="13.3984375" bestFit="1" customWidth="1"/>
    <col min="463" max="464" width="14.3984375" bestFit="1" customWidth="1"/>
    <col min="465" max="466" width="13.3984375" bestFit="1" customWidth="1"/>
    <col min="467" max="470" width="14.3984375" bestFit="1" customWidth="1"/>
    <col min="471" max="474" width="13.3984375" bestFit="1" customWidth="1"/>
    <col min="475" max="477" width="14.3984375" bestFit="1" customWidth="1"/>
    <col min="478" max="481" width="13.3984375" bestFit="1" customWidth="1"/>
    <col min="482" max="482" width="12.33203125" bestFit="1" customWidth="1"/>
    <col min="483" max="483" width="13.3984375" bestFit="1" customWidth="1"/>
    <col min="484" max="484" width="14.3984375" bestFit="1" customWidth="1"/>
    <col min="485" max="485" width="13.3984375" bestFit="1" customWidth="1"/>
    <col min="486" max="488" width="14.3984375" bestFit="1" customWidth="1"/>
    <col min="489" max="491" width="12.33203125" bestFit="1" customWidth="1"/>
    <col min="492" max="492" width="14.3984375" bestFit="1" customWidth="1"/>
    <col min="493" max="493" width="13.3984375" bestFit="1" customWidth="1"/>
    <col min="494" max="495" width="14.3984375" bestFit="1" customWidth="1"/>
    <col min="496" max="496" width="12.33203125" bestFit="1" customWidth="1"/>
    <col min="497" max="497" width="13.3984375" bestFit="1" customWidth="1"/>
    <col min="498" max="499" width="14.3984375" bestFit="1" customWidth="1"/>
    <col min="500" max="501" width="15.3984375" bestFit="1" customWidth="1"/>
    <col min="502" max="506" width="14.3984375" bestFit="1" customWidth="1"/>
    <col min="507" max="507" width="13.3984375" bestFit="1" customWidth="1"/>
    <col min="508" max="511" width="14.3984375" bestFit="1" customWidth="1"/>
    <col min="512" max="516" width="13.3984375" bestFit="1" customWidth="1"/>
    <col min="517" max="518" width="14.3984375" bestFit="1" customWidth="1"/>
    <col min="519" max="520" width="13.3984375" bestFit="1" customWidth="1"/>
    <col min="521" max="521" width="12.33203125" bestFit="1" customWidth="1"/>
    <col min="522" max="522" width="15.265625" bestFit="1" customWidth="1"/>
    <col min="523" max="524" width="14.3984375" bestFit="1" customWidth="1"/>
    <col min="525" max="525" width="12.33203125" bestFit="1" customWidth="1"/>
    <col min="526" max="526" width="13.3984375" bestFit="1" customWidth="1"/>
    <col min="527" max="531" width="14.3984375" bestFit="1" customWidth="1"/>
    <col min="532" max="532" width="12.33203125" bestFit="1" customWidth="1"/>
    <col min="533" max="533" width="13.3984375" bestFit="1" customWidth="1"/>
    <col min="534" max="535" width="14.3984375" bestFit="1" customWidth="1"/>
    <col min="536" max="536" width="13.3984375" bestFit="1" customWidth="1"/>
    <col min="537" max="538" width="14.3984375" bestFit="1" customWidth="1"/>
    <col min="539" max="539" width="12.33203125" bestFit="1" customWidth="1"/>
    <col min="540" max="543" width="13.3984375" bestFit="1" customWidth="1"/>
    <col min="544" max="546" width="14.3984375" bestFit="1" customWidth="1"/>
    <col min="547" max="547" width="13.3984375" bestFit="1" customWidth="1"/>
    <col min="548" max="552" width="14.3984375" bestFit="1" customWidth="1"/>
    <col min="553" max="553" width="13.3984375" bestFit="1" customWidth="1"/>
    <col min="554" max="556" width="14.3984375" bestFit="1" customWidth="1"/>
    <col min="557" max="557" width="12.33203125" bestFit="1" customWidth="1"/>
    <col min="558" max="559" width="13.3984375" bestFit="1" customWidth="1"/>
    <col min="560" max="563" width="14.3984375" bestFit="1" customWidth="1"/>
    <col min="564" max="565" width="13.3984375" bestFit="1" customWidth="1"/>
    <col min="566" max="566" width="14.3984375" bestFit="1" customWidth="1"/>
    <col min="567" max="567" width="13.3984375" bestFit="1" customWidth="1"/>
    <col min="568" max="568" width="14.3984375" bestFit="1" customWidth="1"/>
    <col min="569" max="569" width="13.3984375" bestFit="1" customWidth="1"/>
    <col min="570" max="572" width="14.3984375" bestFit="1" customWidth="1"/>
    <col min="573" max="573" width="13.3984375" bestFit="1" customWidth="1"/>
    <col min="574" max="574" width="15.3984375" bestFit="1" customWidth="1"/>
    <col min="575" max="575" width="14.3984375" bestFit="1" customWidth="1"/>
    <col min="576" max="578" width="15.3984375" bestFit="1" customWidth="1"/>
    <col min="579" max="579" width="14.3984375" bestFit="1" customWidth="1"/>
    <col min="580" max="580" width="13.3984375" bestFit="1" customWidth="1"/>
    <col min="581" max="582" width="15.3984375" bestFit="1" customWidth="1"/>
    <col min="583" max="585" width="14.3984375" bestFit="1" customWidth="1"/>
    <col min="586" max="586" width="15.3984375" bestFit="1" customWidth="1"/>
    <col min="587" max="587" width="13.3984375" bestFit="1" customWidth="1"/>
    <col min="588" max="590" width="14.3984375" bestFit="1" customWidth="1"/>
    <col min="591" max="591" width="13.3984375" bestFit="1" customWidth="1"/>
    <col min="592" max="593" width="14.3984375" bestFit="1" customWidth="1"/>
    <col min="594" max="595" width="13.3984375" bestFit="1" customWidth="1"/>
    <col min="596" max="596" width="14.3984375" bestFit="1" customWidth="1"/>
    <col min="597" max="597" width="13.3984375" bestFit="1" customWidth="1"/>
    <col min="598" max="598" width="14.3984375" bestFit="1" customWidth="1"/>
    <col min="599" max="599" width="12.33203125" bestFit="1" customWidth="1"/>
    <col min="600" max="601" width="13.3984375" bestFit="1" customWidth="1"/>
    <col min="602" max="602" width="14.3984375" bestFit="1" customWidth="1"/>
    <col min="603" max="604" width="13.3984375" bestFit="1" customWidth="1"/>
    <col min="605" max="606" width="14.3984375" bestFit="1" customWidth="1"/>
    <col min="607" max="607" width="13.3984375" bestFit="1" customWidth="1"/>
    <col min="608" max="608" width="14.3984375" bestFit="1" customWidth="1"/>
    <col min="609" max="610" width="13.3984375" bestFit="1" customWidth="1"/>
    <col min="611" max="611" width="14.3984375" bestFit="1" customWidth="1"/>
    <col min="612" max="612" width="13.3984375" bestFit="1" customWidth="1"/>
    <col min="613" max="617" width="14.3984375" bestFit="1" customWidth="1"/>
    <col min="618" max="619" width="13.3984375" bestFit="1" customWidth="1"/>
    <col min="620" max="621" width="14.3984375" bestFit="1" customWidth="1"/>
    <col min="622" max="623" width="13.3984375" bestFit="1" customWidth="1"/>
    <col min="624" max="626" width="14.3984375" bestFit="1" customWidth="1"/>
    <col min="627" max="627" width="13.3984375" bestFit="1" customWidth="1"/>
    <col min="628" max="631" width="14.3984375" bestFit="1" customWidth="1"/>
    <col min="632" max="632" width="13.3984375" bestFit="1" customWidth="1"/>
    <col min="633" max="633" width="12.33203125" bestFit="1" customWidth="1"/>
    <col min="634" max="634" width="14.3984375" bestFit="1" customWidth="1"/>
    <col min="635" max="636" width="13.3984375" bestFit="1" customWidth="1"/>
    <col min="637" max="637" width="12.33203125" bestFit="1" customWidth="1"/>
    <col min="638" max="638" width="13.3984375" bestFit="1" customWidth="1"/>
    <col min="639" max="641" width="14.3984375" bestFit="1" customWidth="1"/>
    <col min="642" max="644" width="12.33203125" bestFit="1" customWidth="1"/>
    <col min="645" max="646" width="13.3984375" bestFit="1" customWidth="1"/>
    <col min="647" max="647" width="14.3984375" bestFit="1" customWidth="1"/>
    <col min="648" max="648" width="13.3984375" bestFit="1" customWidth="1"/>
    <col min="649" max="649" width="14.3984375" bestFit="1" customWidth="1"/>
    <col min="650" max="650" width="12.33203125" bestFit="1" customWidth="1"/>
    <col min="651" max="651" width="13.3984375" bestFit="1" customWidth="1"/>
    <col min="652" max="655" width="14.3984375" bestFit="1" customWidth="1"/>
    <col min="656" max="656" width="15.3984375" bestFit="1" customWidth="1"/>
    <col min="657" max="657" width="14.3984375" bestFit="1" customWidth="1"/>
    <col min="658" max="658" width="15.3984375" bestFit="1" customWidth="1"/>
    <col min="659" max="659" width="14.3984375" bestFit="1" customWidth="1"/>
    <col min="660" max="662" width="15.3984375" bestFit="1" customWidth="1"/>
    <col min="663" max="666" width="13.3984375" bestFit="1" customWidth="1"/>
    <col min="667" max="672" width="14.3984375" bestFit="1" customWidth="1"/>
    <col min="673" max="674" width="13.3984375" bestFit="1" customWidth="1"/>
    <col min="675" max="677" width="14.3984375" bestFit="1" customWidth="1"/>
    <col min="678" max="678" width="13.3984375" bestFit="1" customWidth="1"/>
    <col min="679" max="679" width="14.3984375" bestFit="1" customWidth="1"/>
    <col min="680" max="680" width="13.3984375" bestFit="1" customWidth="1"/>
    <col min="681" max="682" width="14.3984375" bestFit="1" customWidth="1"/>
    <col min="683" max="685" width="13.3984375" bestFit="1" customWidth="1"/>
    <col min="686" max="688" width="14.3984375" bestFit="1" customWidth="1"/>
    <col min="689" max="689" width="13.3984375" bestFit="1" customWidth="1"/>
    <col min="690" max="691" width="14.3984375" bestFit="1" customWidth="1"/>
    <col min="692" max="692" width="13.3984375" bestFit="1" customWidth="1"/>
    <col min="693" max="694" width="14.3984375" bestFit="1" customWidth="1"/>
    <col min="695" max="696" width="13.3984375" bestFit="1" customWidth="1"/>
    <col min="697" max="699" width="14.3984375" bestFit="1" customWidth="1"/>
    <col min="700" max="703" width="15.3984375" bestFit="1" customWidth="1"/>
    <col min="704" max="704" width="13.3984375" bestFit="1" customWidth="1"/>
    <col min="705" max="705" width="15.3984375" bestFit="1" customWidth="1"/>
    <col min="706" max="706" width="14.3984375" bestFit="1" customWidth="1"/>
    <col min="707" max="707" width="15.3984375" bestFit="1" customWidth="1"/>
    <col min="708" max="708" width="14.3984375" bestFit="1" customWidth="1"/>
    <col min="709" max="709" width="15.3984375" bestFit="1" customWidth="1"/>
    <col min="710" max="713" width="13.3984375" bestFit="1" customWidth="1"/>
    <col min="714" max="714" width="14.3984375" bestFit="1" customWidth="1"/>
    <col min="715" max="715" width="12.33203125" bestFit="1" customWidth="1"/>
    <col min="716" max="717" width="14.3984375" bestFit="1" customWidth="1"/>
    <col min="718" max="718" width="13.3984375" bestFit="1" customWidth="1"/>
    <col min="719" max="719" width="12.33203125" bestFit="1" customWidth="1"/>
    <col min="720" max="720" width="13.3984375" bestFit="1" customWidth="1"/>
    <col min="721" max="722" width="14.3984375" bestFit="1" customWidth="1"/>
    <col min="723" max="723" width="11.73046875" bestFit="1" customWidth="1"/>
    <col min="724" max="724" width="14.3984375" bestFit="1" customWidth="1"/>
    <col min="725" max="726" width="13.3984375" bestFit="1" customWidth="1"/>
    <col min="727" max="727" width="14.3984375" bestFit="1" customWidth="1"/>
    <col min="728" max="728" width="13.3984375" bestFit="1" customWidth="1"/>
    <col min="729" max="729" width="12.33203125" bestFit="1" customWidth="1"/>
    <col min="730" max="730" width="14.3984375" bestFit="1" customWidth="1"/>
    <col min="731" max="731" width="13.3984375" bestFit="1" customWidth="1"/>
    <col min="732" max="733" width="14.3984375" bestFit="1" customWidth="1"/>
    <col min="734" max="734" width="15.3984375" bestFit="1" customWidth="1"/>
    <col min="735" max="736" width="14.3984375" bestFit="1" customWidth="1"/>
    <col min="737" max="738" width="13.3984375" bestFit="1" customWidth="1"/>
    <col min="739" max="741" width="14.3984375" bestFit="1" customWidth="1"/>
    <col min="742" max="743" width="13.3984375" bestFit="1" customWidth="1"/>
    <col min="744" max="744" width="14.3984375" bestFit="1" customWidth="1"/>
    <col min="745" max="745" width="13.3984375" bestFit="1" customWidth="1"/>
    <col min="746" max="747" width="15.3984375" bestFit="1" customWidth="1"/>
    <col min="748" max="749" width="13.3984375" bestFit="1" customWidth="1"/>
    <col min="750" max="751" width="14.3984375" bestFit="1" customWidth="1"/>
    <col min="752" max="752" width="13.3984375" bestFit="1" customWidth="1"/>
    <col min="753" max="756" width="14.3984375" bestFit="1" customWidth="1"/>
    <col min="757" max="757" width="13.3984375" bestFit="1" customWidth="1"/>
    <col min="758" max="758" width="14.3984375" bestFit="1" customWidth="1"/>
    <col min="759" max="759" width="12.33203125" bestFit="1" customWidth="1"/>
    <col min="760" max="761" width="14.3984375" bestFit="1" customWidth="1"/>
    <col min="762" max="763" width="15.3984375" bestFit="1" customWidth="1"/>
    <col min="764" max="764" width="14.3984375" bestFit="1" customWidth="1"/>
    <col min="765" max="765" width="15.3984375" bestFit="1" customWidth="1"/>
    <col min="766" max="767" width="14.3984375" bestFit="1" customWidth="1"/>
    <col min="768" max="768" width="15.3984375" bestFit="1" customWidth="1"/>
    <col min="769" max="769" width="13.3984375" bestFit="1" customWidth="1"/>
    <col min="770" max="770" width="14.3984375" bestFit="1" customWidth="1"/>
    <col min="771" max="773" width="13.3984375" bestFit="1" customWidth="1"/>
    <col min="774" max="775" width="14.3984375" bestFit="1" customWidth="1"/>
    <col min="776" max="776" width="13.3984375" bestFit="1" customWidth="1"/>
    <col min="777" max="778" width="14.3984375" bestFit="1" customWidth="1"/>
    <col min="779" max="780" width="13.3984375" bestFit="1" customWidth="1"/>
    <col min="781" max="781" width="12.33203125" bestFit="1" customWidth="1"/>
    <col min="782" max="786" width="14.3984375" bestFit="1" customWidth="1"/>
    <col min="787" max="789" width="13.3984375" bestFit="1" customWidth="1"/>
    <col min="790" max="790" width="14.3984375" bestFit="1" customWidth="1"/>
    <col min="791" max="791" width="13.3984375" bestFit="1" customWidth="1"/>
    <col min="792" max="792" width="14.3984375" bestFit="1" customWidth="1"/>
    <col min="793" max="794" width="13.3984375" bestFit="1" customWidth="1"/>
    <col min="795" max="796" width="14.3984375" bestFit="1" customWidth="1"/>
    <col min="797" max="797" width="12.33203125" bestFit="1" customWidth="1"/>
    <col min="798" max="800" width="13.3984375" bestFit="1" customWidth="1"/>
    <col min="801" max="801" width="14.3984375" bestFit="1" customWidth="1"/>
    <col min="802" max="802" width="13.3984375" bestFit="1" customWidth="1"/>
    <col min="803" max="804" width="14.3984375" bestFit="1" customWidth="1"/>
    <col min="805" max="805" width="13.3984375" bestFit="1" customWidth="1"/>
    <col min="806" max="807" width="14.3984375" bestFit="1" customWidth="1"/>
    <col min="808" max="808" width="13.3984375" bestFit="1" customWidth="1"/>
    <col min="809" max="809" width="14.3984375" bestFit="1" customWidth="1"/>
    <col min="810" max="810" width="13.3984375" bestFit="1" customWidth="1"/>
    <col min="811" max="813" width="15.3984375" bestFit="1" customWidth="1"/>
    <col min="814" max="818" width="14.3984375" bestFit="1" customWidth="1"/>
    <col min="819" max="821" width="15.3984375" bestFit="1" customWidth="1"/>
    <col min="822" max="822" width="14.3984375" bestFit="1" customWidth="1"/>
    <col min="823" max="823" width="13.3984375" bestFit="1" customWidth="1"/>
    <col min="824" max="824" width="14.3984375" bestFit="1" customWidth="1"/>
    <col min="825" max="825" width="15.3984375" bestFit="1" customWidth="1"/>
    <col min="826" max="827" width="14.3984375" bestFit="1" customWidth="1"/>
    <col min="828" max="828" width="13.3984375" bestFit="1" customWidth="1"/>
    <col min="829" max="829" width="14.3984375" bestFit="1" customWidth="1"/>
    <col min="830" max="830" width="13.3984375" bestFit="1" customWidth="1"/>
    <col min="831" max="831" width="14.3984375" bestFit="1" customWidth="1"/>
    <col min="832" max="833" width="13.3984375" bestFit="1" customWidth="1"/>
    <col min="834" max="834" width="12.33203125" bestFit="1" customWidth="1"/>
    <col min="835" max="836" width="14.3984375" bestFit="1" customWidth="1"/>
    <col min="837" max="837" width="13.3984375" bestFit="1" customWidth="1"/>
    <col min="838" max="838" width="14.3984375" bestFit="1" customWidth="1"/>
    <col min="839" max="839" width="13.3984375" bestFit="1" customWidth="1"/>
    <col min="840" max="840" width="14.3984375" bestFit="1" customWidth="1"/>
    <col min="841" max="845" width="13.3984375" bestFit="1" customWidth="1"/>
    <col min="846" max="846" width="12.33203125" bestFit="1" customWidth="1"/>
    <col min="847" max="847" width="13.3984375" bestFit="1" customWidth="1"/>
    <col min="848" max="849" width="14.3984375" bestFit="1" customWidth="1"/>
    <col min="850" max="850" width="13.3984375" bestFit="1" customWidth="1"/>
    <col min="851" max="851" width="14.3984375" bestFit="1" customWidth="1"/>
    <col min="852" max="852" width="13.3984375" bestFit="1" customWidth="1"/>
    <col min="853" max="853" width="14.3984375" bestFit="1" customWidth="1"/>
    <col min="854" max="854" width="13.3984375" bestFit="1" customWidth="1"/>
    <col min="855" max="857" width="15.3984375" bestFit="1" customWidth="1"/>
    <col min="858" max="859" width="14.3984375" bestFit="1" customWidth="1"/>
    <col min="860" max="861" width="15.3984375" bestFit="1" customWidth="1"/>
    <col min="862" max="862" width="14.3984375" bestFit="1" customWidth="1"/>
    <col min="863" max="865" width="15.3984375" bestFit="1" customWidth="1"/>
    <col min="866" max="866" width="14.3984375" bestFit="1" customWidth="1"/>
    <col min="867" max="867" width="13.3984375" bestFit="1" customWidth="1"/>
    <col min="868" max="868" width="14.3984375" bestFit="1" customWidth="1"/>
    <col min="869" max="869" width="12.33203125" bestFit="1" customWidth="1"/>
    <col min="870" max="870" width="13.3984375" bestFit="1" customWidth="1"/>
    <col min="871" max="872" width="14.3984375" bestFit="1" customWidth="1"/>
    <col min="873" max="873" width="13.3984375" bestFit="1" customWidth="1"/>
    <col min="874" max="875" width="14.3984375" bestFit="1" customWidth="1"/>
    <col min="876" max="876" width="12.33203125" bestFit="1" customWidth="1"/>
    <col min="877" max="882" width="14.3984375" bestFit="1" customWidth="1"/>
    <col min="883" max="885" width="13.3984375" bestFit="1" customWidth="1"/>
    <col min="886" max="889" width="14.3984375" bestFit="1" customWidth="1"/>
    <col min="890" max="893" width="13.3984375" bestFit="1" customWidth="1"/>
    <col min="894" max="894" width="14.3984375" bestFit="1" customWidth="1"/>
    <col min="895" max="895" width="12.33203125" bestFit="1" customWidth="1"/>
    <col min="896" max="896" width="13.3984375" bestFit="1" customWidth="1"/>
    <col min="897" max="898" width="14.3984375" bestFit="1" customWidth="1"/>
    <col min="899" max="902" width="13.3984375" bestFit="1" customWidth="1"/>
    <col min="903" max="903" width="14.3984375" bestFit="1" customWidth="1"/>
    <col min="904" max="906" width="13.3984375" bestFit="1" customWidth="1"/>
    <col min="907" max="908" width="14.3984375" bestFit="1" customWidth="1"/>
    <col min="909" max="909" width="13.3984375" bestFit="1" customWidth="1"/>
    <col min="910" max="912" width="14.3984375" bestFit="1" customWidth="1"/>
    <col min="913" max="913" width="15.3984375" bestFit="1" customWidth="1"/>
    <col min="914" max="915" width="14.3984375" bestFit="1" customWidth="1"/>
    <col min="916" max="916" width="13.3984375" bestFit="1" customWidth="1"/>
    <col min="917" max="918" width="14.3984375" bestFit="1" customWidth="1"/>
    <col min="919" max="923" width="15.3984375" bestFit="1" customWidth="1"/>
    <col min="924" max="925" width="13.3984375" bestFit="1" customWidth="1"/>
    <col min="926" max="926" width="14.3984375" bestFit="1" customWidth="1"/>
    <col min="927" max="927" width="13.3984375" bestFit="1" customWidth="1"/>
    <col min="928" max="929" width="15.3984375" bestFit="1" customWidth="1"/>
    <col min="930" max="930" width="13.3984375" bestFit="1" customWidth="1"/>
    <col min="931" max="931" width="12.33203125" bestFit="1" customWidth="1"/>
    <col min="932" max="932" width="13.3984375" bestFit="1" customWidth="1"/>
    <col min="933" max="936" width="14.3984375" bestFit="1" customWidth="1"/>
    <col min="937" max="937" width="13.3984375" bestFit="1" customWidth="1"/>
    <col min="938" max="938" width="12.33203125" bestFit="1" customWidth="1"/>
    <col min="939" max="940" width="13.3984375" bestFit="1" customWidth="1"/>
    <col min="941" max="942" width="14.3984375" bestFit="1" customWidth="1"/>
    <col min="943" max="943" width="13.3984375" bestFit="1" customWidth="1"/>
    <col min="944" max="944" width="11.73046875" bestFit="1" customWidth="1"/>
    <col min="945" max="945" width="13.3984375" bestFit="1" customWidth="1"/>
    <col min="946" max="947" width="14.3984375" bestFit="1" customWidth="1"/>
    <col min="948" max="948" width="13.3984375" bestFit="1" customWidth="1"/>
    <col min="949" max="950" width="14.3984375" bestFit="1" customWidth="1"/>
    <col min="951" max="951" width="13.3984375" bestFit="1" customWidth="1"/>
    <col min="952" max="955" width="14.3984375" bestFit="1" customWidth="1"/>
    <col min="956" max="956" width="13.3984375" bestFit="1" customWidth="1"/>
    <col min="957" max="957" width="14.3984375" bestFit="1" customWidth="1"/>
    <col min="958" max="958" width="15.3984375" bestFit="1" customWidth="1"/>
    <col min="959" max="959" width="14.3984375" bestFit="1" customWidth="1"/>
    <col min="960" max="960" width="13.3984375" bestFit="1" customWidth="1"/>
    <col min="961" max="961" width="12.33203125" bestFit="1" customWidth="1"/>
    <col min="962" max="962" width="14.3984375" bestFit="1" customWidth="1"/>
    <col min="963" max="963" width="13.3984375" bestFit="1" customWidth="1"/>
    <col min="964" max="964" width="14.3984375" bestFit="1" customWidth="1"/>
    <col min="965" max="965" width="12.33203125" bestFit="1" customWidth="1"/>
    <col min="966" max="966" width="13.3984375" bestFit="1" customWidth="1"/>
    <col min="967" max="967" width="14.3984375" bestFit="1" customWidth="1"/>
    <col min="968" max="968" width="12.33203125" bestFit="1" customWidth="1"/>
    <col min="969" max="969" width="13.9296875" bestFit="1" customWidth="1"/>
    <col min="970" max="971" width="14.3984375" bestFit="1" customWidth="1"/>
    <col min="972" max="972" width="13.3984375" bestFit="1" customWidth="1"/>
    <col min="973" max="973" width="14.3984375" bestFit="1" customWidth="1"/>
    <col min="974" max="974" width="13.3984375" bestFit="1" customWidth="1"/>
    <col min="975" max="975" width="14.3984375" bestFit="1" customWidth="1"/>
    <col min="976" max="976" width="15.3984375" bestFit="1" customWidth="1"/>
    <col min="977" max="977" width="14.3984375" bestFit="1" customWidth="1"/>
    <col min="978" max="979" width="13.3984375" bestFit="1" customWidth="1"/>
    <col min="980" max="980" width="14.3984375" bestFit="1" customWidth="1"/>
    <col min="981" max="982" width="12.33203125" bestFit="1" customWidth="1"/>
    <col min="983" max="983" width="13.3984375" bestFit="1" customWidth="1"/>
    <col min="984" max="985" width="14.3984375" bestFit="1" customWidth="1"/>
    <col min="986" max="986" width="13.3984375" bestFit="1" customWidth="1"/>
    <col min="987" max="987" width="12.33203125" bestFit="1" customWidth="1"/>
    <col min="988" max="988" width="14.3984375" bestFit="1" customWidth="1"/>
    <col min="989" max="993" width="13.3984375" bestFit="1" customWidth="1"/>
    <col min="994" max="996" width="14.3984375" bestFit="1" customWidth="1"/>
    <col min="997" max="997" width="15.3984375" bestFit="1" customWidth="1"/>
    <col min="998" max="998" width="14.3984375" bestFit="1" customWidth="1"/>
    <col min="999" max="999" width="15.3984375" bestFit="1" customWidth="1"/>
    <col min="1000" max="1002" width="14.3984375" bestFit="1" customWidth="1"/>
    <col min="1003" max="1004" width="13.3984375" bestFit="1" customWidth="1"/>
    <col min="1005" max="1005" width="14.3984375" bestFit="1" customWidth="1"/>
    <col min="1006" max="1006" width="15.3984375" bestFit="1" customWidth="1"/>
    <col min="1007" max="1008" width="13.3984375" bestFit="1" customWidth="1"/>
    <col min="1009" max="1009" width="14.3984375" bestFit="1" customWidth="1"/>
    <col min="1010" max="1010" width="13.3984375" bestFit="1" customWidth="1"/>
    <col min="1011" max="1012" width="14.3984375" bestFit="1" customWidth="1"/>
    <col min="1013" max="1013" width="13.3984375" bestFit="1" customWidth="1"/>
    <col min="1014" max="1015" width="14.3984375" bestFit="1" customWidth="1"/>
    <col min="1016" max="1016" width="13.3984375" bestFit="1" customWidth="1"/>
    <col min="1017" max="1017" width="14.3984375" bestFit="1" customWidth="1"/>
    <col min="1018" max="1018" width="13.3984375" bestFit="1" customWidth="1"/>
    <col min="1019" max="1022" width="14.3984375" bestFit="1" customWidth="1"/>
    <col min="1023" max="1023" width="13.3984375" bestFit="1" customWidth="1"/>
    <col min="1024" max="1024" width="12.33203125" bestFit="1" customWidth="1"/>
    <col min="1025" max="1033" width="13.3984375" bestFit="1" customWidth="1"/>
    <col min="1034" max="1034" width="14.3984375" bestFit="1" customWidth="1"/>
    <col min="1035" max="1037" width="13.3984375" bestFit="1" customWidth="1"/>
    <col min="1038" max="1039" width="14.3984375" bestFit="1" customWidth="1"/>
    <col min="1040" max="1041" width="13.3984375" bestFit="1" customWidth="1"/>
    <col min="1042" max="1042" width="12.33203125" bestFit="1" customWidth="1"/>
    <col min="1043" max="1044" width="14.3984375" bestFit="1" customWidth="1"/>
    <col min="1045" max="1045" width="13.3984375" bestFit="1" customWidth="1"/>
    <col min="1046" max="1046" width="12.33203125" bestFit="1" customWidth="1"/>
    <col min="1047" max="1051" width="13.3984375" bestFit="1" customWidth="1"/>
    <col min="1052" max="1054" width="14.3984375" bestFit="1" customWidth="1"/>
    <col min="1055" max="1058" width="13.3984375" bestFit="1" customWidth="1"/>
    <col min="1059" max="1059" width="12.33203125" bestFit="1" customWidth="1"/>
    <col min="1060" max="1060" width="13.3984375" bestFit="1" customWidth="1"/>
    <col min="1061" max="1063" width="14.3984375" bestFit="1" customWidth="1"/>
    <col min="1064" max="1065" width="13.3984375" bestFit="1" customWidth="1"/>
    <col min="1066" max="1066" width="14.3984375" bestFit="1" customWidth="1"/>
    <col min="1067" max="1067" width="12.33203125" bestFit="1" customWidth="1"/>
    <col min="1068" max="1070" width="13.3984375" bestFit="1" customWidth="1"/>
    <col min="1071" max="1071" width="14.3984375" bestFit="1" customWidth="1"/>
    <col min="1072" max="1072" width="13.3984375" bestFit="1" customWidth="1"/>
    <col min="1073" max="1073" width="14.3984375" bestFit="1" customWidth="1"/>
    <col min="1074" max="1074" width="15.3984375" bestFit="1" customWidth="1"/>
    <col min="1075" max="1075" width="14.3984375" bestFit="1" customWidth="1"/>
    <col min="1076" max="1076" width="15.3984375" bestFit="1" customWidth="1"/>
    <col min="1077" max="1080" width="14.3984375" bestFit="1" customWidth="1"/>
    <col min="1081" max="1082" width="13.3984375" bestFit="1" customWidth="1"/>
    <col min="1083" max="1083" width="14.3984375" bestFit="1" customWidth="1"/>
    <col min="1084" max="1086" width="15.3984375" bestFit="1" customWidth="1"/>
    <col min="1087" max="1089" width="14.3984375" bestFit="1" customWidth="1"/>
    <col min="1090" max="1090" width="13.3984375" bestFit="1" customWidth="1"/>
    <col min="1091" max="1092" width="14.3984375" bestFit="1" customWidth="1"/>
    <col min="1093" max="1095" width="15.3984375" bestFit="1" customWidth="1"/>
    <col min="1096" max="1096" width="13.3984375" bestFit="1" customWidth="1"/>
    <col min="1097" max="1097" width="14.3984375" bestFit="1" customWidth="1"/>
    <col min="1098" max="1098" width="13.3984375" bestFit="1" customWidth="1"/>
    <col min="1099" max="1100" width="14.3984375" bestFit="1" customWidth="1"/>
    <col min="1101" max="1102" width="13.3984375" bestFit="1" customWidth="1"/>
    <col min="1103" max="1106" width="14.3984375" bestFit="1" customWidth="1"/>
    <col min="1107" max="1107" width="13.3984375" bestFit="1" customWidth="1"/>
    <col min="1108" max="1110" width="14.3984375" bestFit="1" customWidth="1"/>
    <col min="1111" max="1112" width="13.3984375" bestFit="1" customWidth="1"/>
    <col min="1113" max="1113" width="12.33203125" bestFit="1" customWidth="1"/>
    <col min="1114" max="1114" width="13.3984375" bestFit="1" customWidth="1"/>
    <col min="1115" max="1117" width="12.33203125" bestFit="1" customWidth="1"/>
    <col min="1118" max="1118" width="13.3984375" bestFit="1" customWidth="1"/>
    <col min="1119" max="1120" width="14.3984375" bestFit="1" customWidth="1"/>
    <col min="1121" max="1121" width="13.3984375" bestFit="1" customWidth="1"/>
    <col min="1122" max="1122" width="14.3984375" bestFit="1" customWidth="1"/>
    <col min="1123" max="1123" width="13.3984375" bestFit="1" customWidth="1"/>
    <col min="1124" max="1124" width="12.33203125" bestFit="1" customWidth="1"/>
    <col min="1125" max="1130" width="13.3984375" bestFit="1" customWidth="1"/>
    <col min="1131" max="1132" width="14.3984375" bestFit="1" customWidth="1"/>
    <col min="1133" max="1133" width="13.3984375" bestFit="1" customWidth="1"/>
    <col min="1134" max="1142" width="14.3984375" bestFit="1" customWidth="1"/>
    <col min="1143" max="1143" width="13.3984375" bestFit="1" customWidth="1"/>
    <col min="1144" max="1144" width="14.3984375" bestFit="1" customWidth="1"/>
    <col min="1145" max="1146" width="13.3984375" bestFit="1" customWidth="1"/>
    <col min="1147" max="1148" width="12.33203125" bestFit="1" customWidth="1"/>
    <col min="1149" max="1151" width="13.3984375" bestFit="1" customWidth="1"/>
    <col min="1152" max="1153" width="14.3984375" bestFit="1" customWidth="1"/>
    <col min="1154" max="1155" width="13.3984375" bestFit="1" customWidth="1"/>
    <col min="1156" max="1158" width="14.3984375" bestFit="1" customWidth="1"/>
    <col min="1159" max="1159" width="13.3984375" bestFit="1" customWidth="1"/>
    <col min="1160" max="1162" width="14.3984375" bestFit="1" customWidth="1"/>
    <col min="1163" max="1170" width="13.3984375" bestFit="1" customWidth="1"/>
    <col min="1171" max="1173" width="14.3984375" bestFit="1" customWidth="1"/>
    <col min="1174" max="1180" width="13.3984375" bestFit="1" customWidth="1"/>
    <col min="1181" max="1181" width="14.3984375" bestFit="1" customWidth="1"/>
    <col min="1182" max="1183" width="13.3984375" bestFit="1" customWidth="1"/>
    <col min="1184" max="1188" width="14.3984375" bestFit="1" customWidth="1"/>
    <col min="1189" max="1189" width="13.3984375" bestFit="1" customWidth="1"/>
    <col min="1190" max="1190" width="14.3984375" bestFit="1" customWidth="1"/>
    <col min="1191" max="1191" width="13.3984375" bestFit="1" customWidth="1"/>
    <col min="1192" max="1192" width="12.33203125" bestFit="1" customWidth="1"/>
    <col min="1193" max="1193" width="13.3984375" bestFit="1" customWidth="1"/>
    <col min="1194" max="1196" width="14.3984375" bestFit="1" customWidth="1"/>
    <col min="1197" max="1197" width="13.3984375" bestFit="1" customWidth="1"/>
    <col min="1198" max="1202" width="14.3984375" bestFit="1" customWidth="1"/>
    <col min="1203" max="1204" width="12.33203125" bestFit="1" customWidth="1"/>
    <col min="1205" max="1205" width="13.3984375" bestFit="1" customWidth="1"/>
    <col min="1206" max="1206" width="12.33203125" bestFit="1" customWidth="1"/>
    <col min="1207" max="1208" width="13.3984375" bestFit="1" customWidth="1"/>
    <col min="1209" max="1215" width="14.3984375" bestFit="1" customWidth="1"/>
    <col min="1216" max="1216" width="12.33203125" bestFit="1" customWidth="1"/>
    <col min="1217" max="1218" width="13.3984375" bestFit="1" customWidth="1"/>
    <col min="1219" max="1220" width="14.3984375" bestFit="1" customWidth="1"/>
    <col min="1221" max="1222" width="13.3984375" bestFit="1" customWidth="1"/>
    <col min="1223" max="1223" width="14.3984375" bestFit="1" customWidth="1"/>
    <col min="1224" max="1225" width="13.3984375" bestFit="1" customWidth="1"/>
    <col min="1226" max="1226" width="14.3984375" bestFit="1" customWidth="1"/>
    <col min="1227" max="1227" width="13.3984375" bestFit="1" customWidth="1"/>
    <col min="1228" max="1228" width="14.3984375" bestFit="1" customWidth="1"/>
    <col min="1229" max="1229" width="13.3984375" bestFit="1" customWidth="1"/>
    <col min="1230" max="1232" width="15.3984375" bestFit="1" customWidth="1"/>
    <col min="1233" max="1233" width="14.3984375" bestFit="1" customWidth="1"/>
    <col min="1234" max="1234" width="15.3984375" bestFit="1" customWidth="1"/>
    <col min="1235" max="1235" width="14.3984375" bestFit="1" customWidth="1"/>
    <col min="1236" max="1238" width="15.3984375" bestFit="1" customWidth="1"/>
    <col min="1239" max="1240" width="14.3984375" bestFit="1" customWidth="1"/>
    <col min="1241" max="1247" width="15.3984375" bestFit="1" customWidth="1"/>
    <col min="1248" max="1250" width="14.3984375" bestFit="1" customWidth="1"/>
    <col min="1251" max="1252" width="15.3984375" bestFit="1" customWidth="1"/>
    <col min="1253" max="1253" width="14.3984375" bestFit="1" customWidth="1"/>
    <col min="1254" max="1254" width="15.3984375" bestFit="1" customWidth="1"/>
    <col min="1255" max="1255" width="12.33203125" bestFit="1" customWidth="1"/>
    <col min="1256" max="1257" width="13.3984375" bestFit="1" customWidth="1"/>
    <col min="1258" max="1259" width="12.33203125" bestFit="1" customWidth="1"/>
    <col min="1260" max="1262" width="14.3984375" bestFit="1" customWidth="1"/>
    <col min="1263" max="1263" width="13.3984375" bestFit="1" customWidth="1"/>
    <col min="1264" max="1265" width="14.3984375" bestFit="1" customWidth="1"/>
    <col min="1266" max="1266" width="13.3984375" bestFit="1" customWidth="1"/>
    <col min="1267" max="1269" width="14.3984375" bestFit="1" customWidth="1"/>
    <col min="1270" max="1271" width="13.3984375" bestFit="1" customWidth="1"/>
    <col min="1272" max="1272" width="12.33203125" bestFit="1" customWidth="1"/>
    <col min="1273" max="1273" width="13.3984375" bestFit="1" customWidth="1"/>
    <col min="1274" max="1274" width="14.3984375" bestFit="1" customWidth="1"/>
    <col min="1275" max="1275" width="13.3984375" bestFit="1" customWidth="1"/>
    <col min="1276" max="1278" width="14.3984375" bestFit="1" customWidth="1"/>
    <col min="1279" max="1279" width="13.3984375" bestFit="1" customWidth="1"/>
    <col min="1280" max="1280" width="12.33203125" bestFit="1" customWidth="1"/>
    <col min="1281" max="1283" width="13.3984375" bestFit="1" customWidth="1"/>
    <col min="1284" max="1284" width="14.3984375" bestFit="1" customWidth="1"/>
    <col min="1285" max="1286" width="13.3984375" bestFit="1" customWidth="1"/>
    <col min="1287" max="1287" width="12.33203125" bestFit="1" customWidth="1"/>
    <col min="1288" max="1289" width="13.3984375" bestFit="1" customWidth="1"/>
    <col min="1290" max="1290" width="12.33203125" bestFit="1" customWidth="1"/>
    <col min="1291" max="1293" width="13.3984375" bestFit="1" customWidth="1"/>
    <col min="1294" max="1294" width="14.3984375" bestFit="1" customWidth="1"/>
    <col min="1295" max="1297" width="13.3984375" bestFit="1" customWidth="1"/>
    <col min="1298" max="1298" width="12.33203125" bestFit="1" customWidth="1"/>
    <col min="1299" max="1301" width="13.3984375" bestFit="1" customWidth="1"/>
    <col min="1302" max="1303" width="14.3984375" bestFit="1" customWidth="1"/>
    <col min="1304" max="1304" width="12.33203125" bestFit="1" customWidth="1"/>
    <col min="1305" max="1308" width="14.3984375" bestFit="1" customWidth="1"/>
    <col min="1309" max="1311" width="13.3984375" bestFit="1" customWidth="1"/>
    <col min="1312" max="1312" width="14.3984375" bestFit="1" customWidth="1"/>
    <col min="1313" max="1314" width="13.3984375" bestFit="1" customWidth="1"/>
    <col min="1315" max="1315" width="12.33203125" bestFit="1" customWidth="1"/>
    <col min="1316" max="1316" width="14.3984375" bestFit="1" customWidth="1"/>
    <col min="1317" max="1317" width="13.3984375" bestFit="1" customWidth="1"/>
    <col min="1318" max="1318" width="12.33203125" bestFit="1" customWidth="1"/>
    <col min="1319" max="1320" width="13.3984375" bestFit="1" customWidth="1"/>
    <col min="1321" max="1325" width="14.3984375" bestFit="1" customWidth="1"/>
    <col min="1326" max="1326" width="13.3984375" bestFit="1" customWidth="1"/>
    <col min="1327" max="1327" width="12.33203125" bestFit="1" customWidth="1"/>
    <col min="1328" max="1330" width="13.3984375" bestFit="1" customWidth="1"/>
    <col min="1331" max="1331" width="14.3984375" bestFit="1" customWidth="1"/>
    <col min="1332" max="1332" width="13.3984375" bestFit="1" customWidth="1"/>
    <col min="1333" max="1336" width="14.3984375" bestFit="1" customWidth="1"/>
    <col min="1337" max="1337" width="13.3984375" bestFit="1" customWidth="1"/>
    <col min="1338" max="1341" width="14.3984375" bestFit="1" customWidth="1"/>
    <col min="1342" max="1345" width="15.3984375" bestFit="1" customWidth="1"/>
    <col min="1346" max="1346" width="14.3984375" bestFit="1" customWidth="1"/>
    <col min="1347" max="1352" width="15.3984375" bestFit="1" customWidth="1"/>
    <col min="1353" max="1354" width="14.3984375" bestFit="1" customWidth="1"/>
    <col min="1355" max="1355" width="13.3984375" bestFit="1" customWidth="1"/>
    <col min="1356" max="1357" width="14.3984375" bestFit="1" customWidth="1"/>
    <col min="1358" max="1358" width="15.3984375" bestFit="1" customWidth="1"/>
    <col min="1359" max="1359" width="14.3984375" bestFit="1" customWidth="1"/>
    <col min="1360" max="1364" width="15.3984375" bestFit="1" customWidth="1"/>
    <col min="1365" max="1365" width="13.3984375" bestFit="1" customWidth="1"/>
    <col min="1366" max="1371" width="15.3984375" bestFit="1" customWidth="1"/>
    <col min="1372" max="1372" width="14.3984375" bestFit="1" customWidth="1"/>
    <col min="1373" max="1373" width="12.33203125" bestFit="1" customWidth="1"/>
    <col min="1374" max="1375" width="13.3984375" bestFit="1" customWidth="1"/>
    <col min="1376" max="1381" width="14.3984375" bestFit="1" customWidth="1"/>
    <col min="1382" max="1382" width="12.33203125" bestFit="1" customWidth="1"/>
    <col min="1383" max="1383" width="13.3984375" bestFit="1" customWidth="1"/>
    <col min="1384" max="1384" width="14.3984375" bestFit="1" customWidth="1"/>
    <col min="1385" max="1389" width="13.3984375" bestFit="1" customWidth="1"/>
    <col min="1390" max="1392" width="14.3984375" bestFit="1" customWidth="1"/>
    <col min="1393" max="1393" width="13.3984375" bestFit="1" customWidth="1"/>
    <col min="1394" max="1397" width="14.3984375" bestFit="1" customWidth="1"/>
    <col min="1398" max="1401" width="13.3984375" bestFit="1" customWidth="1"/>
    <col min="1402" max="1402" width="12.33203125" bestFit="1" customWidth="1"/>
    <col min="1403" max="1405" width="13.3984375" bestFit="1" customWidth="1"/>
    <col min="1406" max="1408" width="14.3984375" bestFit="1" customWidth="1"/>
    <col min="1409" max="1411" width="13.3984375" bestFit="1" customWidth="1"/>
    <col min="1412" max="1416" width="14.3984375" bestFit="1" customWidth="1"/>
    <col min="1417" max="1418" width="13.3984375" bestFit="1" customWidth="1"/>
    <col min="1419" max="1423" width="14.3984375" bestFit="1" customWidth="1"/>
    <col min="1424" max="1426" width="13.3984375" bestFit="1" customWidth="1"/>
    <col min="1427" max="1429" width="14.3984375" bestFit="1" customWidth="1"/>
    <col min="1430" max="1430" width="13.3984375" bestFit="1" customWidth="1"/>
    <col min="1431" max="1433" width="14.3984375" bestFit="1" customWidth="1"/>
    <col min="1434" max="1436" width="13.3984375" bestFit="1" customWidth="1"/>
    <col min="1437" max="1440" width="14.3984375" bestFit="1" customWidth="1"/>
    <col min="1441" max="1441" width="13.3984375" bestFit="1" customWidth="1"/>
    <col min="1442" max="1442" width="14.3984375" bestFit="1" customWidth="1"/>
    <col min="1443" max="1443" width="13.3984375" bestFit="1" customWidth="1"/>
    <col min="1444" max="1444" width="14.3984375" bestFit="1" customWidth="1"/>
    <col min="1445" max="1447" width="13.3984375" bestFit="1" customWidth="1"/>
    <col min="1448" max="1448" width="12.33203125" bestFit="1" customWidth="1"/>
    <col min="1449" max="1449" width="13.3984375" bestFit="1" customWidth="1"/>
    <col min="1450" max="1451" width="14.3984375" bestFit="1" customWidth="1"/>
    <col min="1452" max="1452" width="13.3984375" bestFit="1" customWidth="1"/>
    <col min="1453" max="1453" width="14.3984375" bestFit="1" customWidth="1"/>
    <col min="1454" max="1463" width="15.3984375" bestFit="1" customWidth="1"/>
    <col min="1464" max="1464" width="14.3984375" bestFit="1" customWidth="1"/>
    <col min="1465" max="1465" width="13.3984375" bestFit="1" customWidth="1"/>
    <col min="1466" max="1468" width="14.3984375" bestFit="1" customWidth="1"/>
    <col min="1469" max="1469" width="15.3984375" bestFit="1" customWidth="1"/>
    <col min="1470" max="1470" width="14.3984375" bestFit="1" customWidth="1"/>
    <col min="1471" max="1471" width="15.3984375" bestFit="1" customWidth="1"/>
    <col min="1472" max="1472" width="14.3984375" bestFit="1" customWidth="1"/>
    <col min="1473" max="1474" width="15.3984375" bestFit="1" customWidth="1"/>
    <col min="1475" max="1475" width="12.33203125" bestFit="1" customWidth="1"/>
    <col min="1476" max="1476" width="13.3984375" bestFit="1" customWidth="1"/>
    <col min="1477" max="1479" width="14.3984375" bestFit="1" customWidth="1"/>
    <col min="1480" max="1480" width="13.3984375" bestFit="1" customWidth="1"/>
    <col min="1481" max="1482" width="14.3984375" bestFit="1" customWidth="1"/>
    <col min="1483" max="1483" width="13.3984375" bestFit="1" customWidth="1"/>
    <col min="1484" max="1484" width="14.3984375" bestFit="1" customWidth="1"/>
    <col min="1485" max="1486" width="13.3984375" bestFit="1" customWidth="1"/>
    <col min="1487" max="1487" width="12.33203125" bestFit="1" customWidth="1"/>
    <col min="1488" max="1489" width="13.3984375" bestFit="1" customWidth="1"/>
    <col min="1490" max="1491" width="14.3984375" bestFit="1" customWidth="1"/>
    <col min="1492" max="1492" width="13.3984375" bestFit="1" customWidth="1"/>
    <col min="1493" max="1495" width="14.3984375" bestFit="1" customWidth="1"/>
    <col min="1496" max="1497" width="12.33203125" bestFit="1" customWidth="1"/>
    <col min="1498" max="1499" width="13.3984375" bestFit="1" customWidth="1"/>
    <col min="1500" max="1507" width="14.3984375" bestFit="1" customWidth="1"/>
    <col min="1508" max="1511" width="13.3984375" bestFit="1" customWidth="1"/>
    <col min="1512" max="1512" width="12.33203125" bestFit="1" customWidth="1"/>
    <col min="1513" max="1516" width="14.3984375" bestFit="1" customWidth="1"/>
    <col min="1517" max="1517" width="12.33203125" bestFit="1" customWidth="1"/>
    <col min="1518" max="1519" width="13.3984375" bestFit="1" customWidth="1"/>
    <col min="1520" max="1520" width="12.33203125" bestFit="1" customWidth="1"/>
    <col min="1521" max="1523" width="13.3984375" bestFit="1" customWidth="1"/>
    <col min="1524" max="1526" width="14.3984375" bestFit="1" customWidth="1"/>
    <col min="1527" max="1527" width="13.3984375" bestFit="1" customWidth="1"/>
    <col min="1528" max="1528" width="14.3984375" bestFit="1" customWidth="1"/>
    <col min="1529" max="1530" width="13.3984375" bestFit="1" customWidth="1"/>
    <col min="1531" max="1534" width="14.3984375" bestFit="1" customWidth="1"/>
    <col min="1535" max="1535" width="13.3984375" bestFit="1" customWidth="1"/>
    <col min="1536" max="1536" width="14.3984375" bestFit="1" customWidth="1"/>
    <col min="1537" max="1537" width="12.33203125" bestFit="1" customWidth="1"/>
    <col min="1538" max="1540" width="13.3984375" bestFit="1" customWidth="1"/>
    <col min="1541" max="1543" width="14.3984375" bestFit="1" customWidth="1"/>
    <col min="1544" max="1545" width="13.3984375" bestFit="1" customWidth="1"/>
    <col min="1546" max="1549" width="14.3984375" bestFit="1" customWidth="1"/>
    <col min="1550" max="1552" width="13.3984375" bestFit="1" customWidth="1"/>
    <col min="1553" max="1555" width="14.3984375" bestFit="1" customWidth="1"/>
    <col min="1556" max="1557" width="13.3984375" bestFit="1" customWidth="1"/>
    <col min="1558" max="1560" width="14.3984375" bestFit="1" customWidth="1"/>
    <col min="1561" max="1561" width="15.3984375" bestFit="1" customWidth="1"/>
    <col min="1562" max="1562" width="14.3984375" bestFit="1" customWidth="1"/>
    <col min="1563" max="1564" width="15.3984375" bestFit="1" customWidth="1"/>
    <col min="1565" max="1565" width="14.3984375" bestFit="1" customWidth="1"/>
    <col min="1566" max="1568" width="15.3984375" bestFit="1" customWidth="1"/>
    <col min="1569" max="1569" width="14.3984375" bestFit="1" customWidth="1"/>
    <col min="1570" max="1570" width="13.3984375" bestFit="1" customWidth="1"/>
    <col min="1571" max="1573" width="14.3984375" bestFit="1" customWidth="1"/>
    <col min="1574" max="1575" width="13.3984375" bestFit="1" customWidth="1"/>
    <col min="1576" max="1576" width="12.33203125" bestFit="1" customWidth="1"/>
    <col min="1577" max="1579" width="13.3984375" bestFit="1" customWidth="1"/>
    <col min="1580" max="1580" width="14.3984375" bestFit="1" customWidth="1"/>
    <col min="1581" max="1581" width="13.3984375" bestFit="1" customWidth="1"/>
    <col min="1582" max="1583" width="14.3984375" bestFit="1" customWidth="1"/>
    <col min="1584" max="1587" width="13.3984375" bestFit="1" customWidth="1"/>
    <col min="1588" max="1594" width="14.3984375" bestFit="1" customWidth="1"/>
    <col min="1595" max="1598" width="13.3984375" bestFit="1" customWidth="1"/>
    <col min="1599" max="1599" width="12.33203125" bestFit="1" customWidth="1"/>
    <col min="1600" max="1600" width="13.3984375" bestFit="1" customWidth="1"/>
    <col min="1601" max="1604" width="14.3984375" bestFit="1" customWidth="1"/>
    <col min="1605" max="1605" width="13.3984375" bestFit="1" customWidth="1"/>
    <col min="1606" max="1606" width="12.33203125" bestFit="1" customWidth="1"/>
    <col min="1607" max="1610" width="13.3984375" bestFit="1" customWidth="1"/>
    <col min="1611" max="1611" width="12.33203125" bestFit="1" customWidth="1"/>
    <col min="1612" max="1613" width="13.3984375" bestFit="1" customWidth="1"/>
    <col min="1614" max="1616" width="14.3984375" bestFit="1" customWidth="1"/>
    <col min="1617" max="1617" width="13.3984375" bestFit="1" customWidth="1"/>
    <col min="1618" max="1619" width="14.3984375" bestFit="1" customWidth="1"/>
    <col min="1620" max="1621" width="13.3984375" bestFit="1" customWidth="1"/>
    <col min="1622" max="1622" width="14.3984375" bestFit="1" customWidth="1"/>
    <col min="1623" max="1625" width="13.3984375" bestFit="1" customWidth="1"/>
    <col min="1626" max="1627" width="14.3984375" bestFit="1" customWidth="1"/>
    <col min="1628" max="1629" width="15.3984375" bestFit="1" customWidth="1"/>
    <col min="1630" max="1630" width="14.3984375" bestFit="1" customWidth="1"/>
    <col min="1631" max="1631" width="15.3984375" bestFit="1" customWidth="1"/>
    <col min="1632" max="1635" width="14.3984375" bestFit="1" customWidth="1"/>
    <col min="1636" max="1636" width="15.3984375" bestFit="1" customWidth="1"/>
    <col min="1637" max="1637" width="13.3984375" bestFit="1" customWidth="1"/>
    <col min="1638" max="1638" width="14.3984375" bestFit="1" customWidth="1"/>
    <col min="1639" max="1639" width="15.3984375" bestFit="1" customWidth="1"/>
    <col min="1640" max="1640" width="14.3984375" bestFit="1" customWidth="1"/>
    <col min="1641" max="1641" width="15.3984375" bestFit="1" customWidth="1"/>
    <col min="1642" max="1642" width="13.3984375" bestFit="1" customWidth="1"/>
    <col min="1643" max="1643" width="14.3984375" bestFit="1" customWidth="1"/>
    <col min="1644" max="1645" width="13.3984375" bestFit="1" customWidth="1"/>
    <col min="1646" max="1647" width="14.3984375" bestFit="1" customWidth="1"/>
    <col min="1648" max="1648" width="13.3984375" bestFit="1" customWidth="1"/>
    <col min="1649" max="1649" width="12.33203125" bestFit="1" customWidth="1"/>
    <col min="1650" max="1650" width="13.3984375" bestFit="1" customWidth="1"/>
    <col min="1651" max="1652" width="14.3984375" bestFit="1" customWidth="1"/>
    <col min="1653" max="1654" width="13.3984375" bestFit="1" customWidth="1"/>
    <col min="1655" max="1657" width="14.3984375" bestFit="1" customWidth="1"/>
    <col min="1658" max="1658" width="13.3984375" bestFit="1" customWidth="1"/>
    <col min="1659" max="1662" width="12.33203125" bestFit="1" customWidth="1"/>
    <col min="1663" max="1663" width="13.3984375" bestFit="1" customWidth="1"/>
    <col min="1664" max="1664" width="12.33203125" bestFit="1" customWidth="1"/>
    <col min="1665" max="1665" width="13.3984375" bestFit="1" customWidth="1"/>
    <col min="1666" max="1666" width="14.3984375" bestFit="1" customWidth="1"/>
    <col min="1667" max="1667" width="13.3984375" bestFit="1" customWidth="1"/>
    <col min="1668" max="1669" width="14.3984375" bestFit="1" customWidth="1"/>
    <col min="1670" max="1670" width="11.73046875" bestFit="1" customWidth="1"/>
    <col min="1671" max="1672" width="14.3984375" bestFit="1" customWidth="1"/>
    <col min="1673" max="1674" width="13.3984375" bestFit="1" customWidth="1"/>
    <col min="1675" max="1676" width="14.3984375" bestFit="1" customWidth="1"/>
    <col min="1677" max="1677" width="13.3984375" bestFit="1" customWidth="1"/>
    <col min="1678" max="1679" width="14.3984375" bestFit="1" customWidth="1"/>
    <col min="1680" max="1680" width="12.33203125" bestFit="1" customWidth="1"/>
    <col min="1681" max="1681" width="13.3984375" bestFit="1" customWidth="1"/>
    <col min="1682" max="1683" width="14.3984375" bestFit="1" customWidth="1"/>
    <col min="1684" max="1685" width="13.3984375" bestFit="1" customWidth="1"/>
    <col min="1686" max="1687" width="14.3984375" bestFit="1" customWidth="1"/>
    <col min="1688" max="1690" width="13.3984375" bestFit="1" customWidth="1"/>
    <col min="1691" max="1691" width="14.3984375" bestFit="1" customWidth="1"/>
    <col min="1692" max="1692" width="13.3984375" bestFit="1" customWidth="1"/>
    <col min="1693" max="1694" width="14.3984375" bestFit="1" customWidth="1"/>
    <col min="1695" max="1697" width="13.3984375" bestFit="1" customWidth="1"/>
    <col min="1698" max="1701" width="14.3984375" bestFit="1" customWidth="1"/>
    <col min="1702" max="1704" width="13.3984375" bestFit="1" customWidth="1"/>
    <col min="1705" max="1705" width="14.3984375" bestFit="1" customWidth="1"/>
    <col min="1706" max="1706" width="13.3984375" bestFit="1" customWidth="1"/>
    <col min="1707" max="1711" width="14.3984375" bestFit="1" customWidth="1"/>
    <col min="1712" max="1712" width="15.3984375" bestFit="1" customWidth="1"/>
    <col min="1713" max="1713" width="14.3984375" bestFit="1" customWidth="1"/>
    <col min="1714" max="1715" width="15.3984375" bestFit="1" customWidth="1"/>
    <col min="1716" max="1717" width="14.3984375" bestFit="1" customWidth="1"/>
    <col min="1718" max="1720" width="15.3984375" bestFit="1" customWidth="1"/>
    <col min="1721" max="1721" width="14.3984375" bestFit="1" customWidth="1"/>
    <col min="1722" max="1722" width="15.3984375" bestFit="1" customWidth="1"/>
    <col min="1723" max="1723" width="14.3984375" bestFit="1" customWidth="1"/>
    <col min="1724" max="1727" width="15.3984375" bestFit="1" customWidth="1"/>
    <col min="1728" max="1730" width="14.3984375" bestFit="1" customWidth="1"/>
    <col min="1731" max="1732" width="15.3984375" bestFit="1" customWidth="1"/>
    <col min="1733" max="1733" width="12.33203125" bestFit="1" customWidth="1"/>
    <col min="1734" max="1738" width="13.3984375" bestFit="1" customWidth="1"/>
    <col min="1739" max="1741" width="14.3984375" bestFit="1" customWidth="1"/>
    <col min="1742" max="1742" width="13.3984375" bestFit="1" customWidth="1"/>
    <col min="1743" max="1745" width="14.3984375" bestFit="1" customWidth="1"/>
    <col min="1746" max="1746" width="13.3984375" bestFit="1" customWidth="1"/>
    <col min="1747" max="1748" width="14.3984375" bestFit="1" customWidth="1"/>
    <col min="1749" max="1749" width="13.3984375" bestFit="1" customWidth="1"/>
    <col min="1750" max="1751" width="12.33203125" bestFit="1" customWidth="1"/>
    <col min="1752" max="1754" width="13.3984375" bestFit="1" customWidth="1"/>
    <col min="1755" max="1755" width="12.33203125" bestFit="1" customWidth="1"/>
    <col min="1756" max="1756" width="13.3984375" bestFit="1" customWidth="1"/>
    <col min="1757" max="1758" width="14.3984375" bestFit="1" customWidth="1"/>
    <col min="1759" max="1759" width="13.3984375" bestFit="1" customWidth="1"/>
    <col min="1760" max="1764" width="14.3984375" bestFit="1" customWidth="1"/>
    <col min="1765" max="1767" width="13.3984375" bestFit="1" customWidth="1"/>
    <col min="1768" max="1769" width="14.3984375" bestFit="1" customWidth="1"/>
    <col min="1770" max="1773" width="13.3984375" bestFit="1" customWidth="1"/>
    <col min="1774" max="1777" width="14.3984375" bestFit="1" customWidth="1"/>
    <col min="1778" max="1778" width="13.3984375" bestFit="1" customWidth="1"/>
    <col min="1779" max="1780" width="12.33203125" bestFit="1" customWidth="1"/>
    <col min="1781" max="1784" width="14.3984375" bestFit="1" customWidth="1"/>
    <col min="1785" max="1785" width="12.33203125" bestFit="1" customWidth="1"/>
    <col min="1786" max="1787" width="13.3984375" bestFit="1" customWidth="1"/>
    <col min="1788" max="1793" width="14.3984375" bestFit="1" customWidth="1"/>
    <col min="1794" max="1795" width="13.3984375" bestFit="1" customWidth="1"/>
    <col min="1796" max="1797" width="14.3984375" bestFit="1" customWidth="1"/>
    <col min="1798" max="1798" width="13.3984375" bestFit="1" customWidth="1"/>
    <col min="1799" max="1800" width="14.3984375" bestFit="1" customWidth="1"/>
    <col min="1801" max="1803" width="15.3984375" bestFit="1" customWidth="1"/>
    <col min="1804" max="1804" width="14.3984375" bestFit="1" customWidth="1"/>
    <col min="1805" max="1810" width="15.3984375" bestFit="1" customWidth="1"/>
    <col min="1811" max="1812" width="13.3984375" bestFit="1" customWidth="1"/>
    <col min="1813" max="1815" width="14.3984375" bestFit="1" customWidth="1"/>
    <col min="1816" max="1818" width="13.3984375" bestFit="1" customWidth="1"/>
    <col min="1819" max="1821" width="14.3984375" bestFit="1" customWidth="1"/>
    <col min="1822" max="1822" width="13.3984375" bestFit="1" customWidth="1"/>
    <col min="1823" max="1826" width="14.3984375" bestFit="1" customWidth="1"/>
    <col min="1827" max="1831" width="13.3984375" bestFit="1" customWidth="1"/>
    <col min="1832" max="1835" width="14.3984375" bestFit="1" customWidth="1"/>
    <col min="1836" max="1836" width="12.33203125" bestFit="1" customWidth="1"/>
    <col min="1837" max="1837" width="13.3984375" bestFit="1" customWidth="1"/>
    <col min="1838" max="1841" width="14.3984375" bestFit="1" customWidth="1"/>
    <col min="1842" max="1843" width="12.33203125" bestFit="1" customWidth="1"/>
    <col min="1844" max="1844" width="13.3984375" bestFit="1" customWidth="1"/>
    <col min="1845" max="1847" width="14.3984375" bestFit="1" customWidth="1"/>
    <col min="1848" max="1848" width="12.33203125" bestFit="1" customWidth="1"/>
    <col min="1849" max="1849" width="13.3984375" bestFit="1" customWidth="1"/>
    <col min="1850" max="1850" width="14.3984375" bestFit="1" customWidth="1"/>
    <col min="1851" max="1854" width="13.3984375" bestFit="1" customWidth="1"/>
    <col min="1855" max="1855" width="14.3984375" bestFit="1" customWidth="1"/>
    <col min="1856" max="1858" width="13.3984375" bestFit="1" customWidth="1"/>
    <col min="1859" max="1859" width="14.3984375" bestFit="1" customWidth="1"/>
    <col min="1860" max="1861" width="13.3984375" bestFit="1" customWidth="1"/>
    <col min="1862" max="1863" width="14.3984375" bestFit="1" customWidth="1"/>
    <col min="1864" max="1864" width="13.3984375" bestFit="1" customWidth="1"/>
    <col min="1865" max="1868" width="14.3984375" bestFit="1" customWidth="1"/>
    <col min="1869" max="1870" width="15.3984375" bestFit="1" customWidth="1"/>
    <col min="1871" max="1876" width="14.3984375" bestFit="1" customWidth="1"/>
    <col min="1877" max="1878" width="15.3984375" bestFit="1" customWidth="1"/>
    <col min="1879" max="1882" width="13.3984375" bestFit="1" customWidth="1"/>
    <col min="1883" max="1887" width="14.3984375" bestFit="1" customWidth="1"/>
    <col min="1888" max="1888" width="13.3984375" bestFit="1" customWidth="1"/>
    <col min="1889" max="1890" width="14.3984375" bestFit="1" customWidth="1"/>
    <col min="1891" max="1891" width="15.86328125" bestFit="1" customWidth="1"/>
    <col min="1892" max="1892" width="13.3984375" bestFit="1" customWidth="1"/>
    <col min="1893" max="1893" width="14.3984375" bestFit="1" customWidth="1"/>
    <col min="1894" max="1894" width="12.33203125" bestFit="1" customWidth="1"/>
    <col min="1895" max="1895" width="13.3984375" bestFit="1" customWidth="1"/>
    <col min="1896" max="1897" width="14.3984375" bestFit="1" customWidth="1"/>
    <col min="1898" max="1900" width="13.3984375" bestFit="1" customWidth="1"/>
    <col min="1901" max="1904" width="14.3984375" bestFit="1" customWidth="1"/>
    <col min="1905" max="1905" width="13.3984375" bestFit="1" customWidth="1"/>
    <col min="1906" max="1907" width="14.3984375" bestFit="1" customWidth="1"/>
    <col min="1908" max="1908" width="13.3984375" bestFit="1" customWidth="1"/>
    <col min="1909" max="1909" width="15.3984375" bestFit="1" customWidth="1"/>
    <col min="1910" max="1914" width="14.3984375" bestFit="1" customWidth="1"/>
    <col min="1915" max="1916" width="13.3984375" bestFit="1" customWidth="1"/>
    <col min="1917" max="1917" width="14.3984375" bestFit="1" customWidth="1"/>
    <col min="1918" max="1918" width="13.3984375" bestFit="1" customWidth="1"/>
    <col min="1919" max="1921" width="14.3984375" bestFit="1" customWidth="1"/>
    <col min="1922" max="1923" width="13.3984375" bestFit="1" customWidth="1"/>
    <col min="1924" max="1924" width="14.3984375" bestFit="1" customWidth="1"/>
    <col min="1925" max="1925" width="12.33203125" bestFit="1" customWidth="1"/>
    <col min="1926" max="1926" width="13.3984375" bestFit="1" customWidth="1"/>
    <col min="1927" max="1928" width="14.3984375" bestFit="1" customWidth="1"/>
    <col min="1929" max="1929" width="13.3984375" bestFit="1" customWidth="1"/>
    <col min="1930" max="1931" width="14.3984375" bestFit="1" customWidth="1"/>
    <col min="1932" max="1933" width="13.3984375" bestFit="1" customWidth="1"/>
    <col min="1934" max="1935" width="14.3984375" bestFit="1" customWidth="1"/>
    <col min="1936" max="1936" width="12.33203125" bestFit="1" customWidth="1"/>
    <col min="1937" max="1938" width="15.3984375" bestFit="1" customWidth="1"/>
    <col min="1939" max="1939" width="14.3984375" bestFit="1" customWidth="1"/>
    <col min="1940" max="1940" width="15.3984375" bestFit="1" customWidth="1"/>
    <col min="1941" max="1941" width="14.3984375" bestFit="1" customWidth="1"/>
    <col min="1942" max="1943" width="13.3984375" bestFit="1" customWidth="1"/>
    <col min="1944" max="1945" width="14.3984375" bestFit="1" customWidth="1"/>
    <col min="1946" max="1946" width="15.3984375" bestFit="1" customWidth="1"/>
    <col min="1947" max="1951" width="14.3984375" bestFit="1" customWidth="1"/>
    <col min="1952" max="1953" width="12.33203125" bestFit="1" customWidth="1"/>
    <col min="1954" max="1955" width="14.3984375" bestFit="1" customWidth="1"/>
    <col min="1956" max="1959" width="13.3984375" bestFit="1" customWidth="1"/>
    <col min="1960" max="1962" width="14.3984375" bestFit="1" customWidth="1"/>
    <col min="1963" max="1963" width="13.3984375" bestFit="1" customWidth="1"/>
    <col min="1964" max="1965" width="14.3984375" bestFit="1" customWidth="1"/>
    <col min="1966" max="1966" width="13.3984375" bestFit="1" customWidth="1"/>
    <col min="1967" max="1967" width="12.33203125" bestFit="1" customWidth="1"/>
    <col min="1968" max="1968" width="14.3984375" bestFit="1" customWidth="1"/>
    <col min="1969" max="1971" width="13.3984375" bestFit="1" customWidth="1"/>
    <col min="1972" max="1975" width="14.3984375" bestFit="1" customWidth="1"/>
    <col min="1976" max="1976" width="13.3984375" bestFit="1" customWidth="1"/>
    <col min="1977" max="1979" width="14.3984375" bestFit="1" customWidth="1"/>
    <col min="1980" max="1980" width="13.3984375" bestFit="1" customWidth="1"/>
    <col min="1981" max="1982" width="14.3984375" bestFit="1" customWidth="1"/>
    <col min="1983" max="1984" width="15.3984375" bestFit="1" customWidth="1"/>
    <col min="1985" max="1985" width="14.3984375" bestFit="1" customWidth="1"/>
    <col min="1986" max="1986" width="15.3984375" bestFit="1" customWidth="1"/>
    <col min="1987" max="1987" width="13.3984375" bestFit="1" customWidth="1"/>
    <col min="1988" max="1989" width="14.3984375" bestFit="1" customWidth="1"/>
    <col min="1990" max="1991" width="13.3984375" bestFit="1" customWidth="1"/>
    <col min="1992" max="1998" width="14.3984375" bestFit="1" customWidth="1"/>
    <col min="1999" max="2002" width="13.3984375" bestFit="1" customWidth="1"/>
    <col min="2003" max="2004" width="14.3984375" bestFit="1" customWidth="1"/>
    <col min="2005" max="2005" width="13.3984375" bestFit="1" customWidth="1"/>
    <col min="2006" max="2018" width="14.3984375" bestFit="1" customWidth="1"/>
    <col min="2019" max="2021" width="15.3984375" bestFit="1" customWidth="1"/>
    <col min="2022" max="2024" width="13.3984375" bestFit="1" customWidth="1"/>
    <col min="2025" max="2026" width="15.3984375" bestFit="1" customWidth="1"/>
    <col min="2027" max="2027" width="14.3984375" bestFit="1" customWidth="1"/>
    <col min="2028" max="2030" width="15.3984375" bestFit="1" customWidth="1"/>
    <col min="2031" max="2031" width="12.33203125" bestFit="1" customWidth="1"/>
    <col min="2032" max="2032" width="13.3984375" bestFit="1" customWidth="1"/>
    <col min="2033" max="2035" width="14.3984375" bestFit="1" customWidth="1"/>
    <col min="2036" max="2036" width="13.3984375" bestFit="1" customWidth="1"/>
    <col min="2037" max="2037" width="14.3984375" bestFit="1" customWidth="1"/>
    <col min="2038" max="2042" width="13.3984375" bestFit="1" customWidth="1"/>
    <col min="2043" max="2043" width="14.3984375" bestFit="1" customWidth="1"/>
    <col min="2044" max="2044" width="13.3984375" bestFit="1" customWidth="1"/>
    <col min="2045" max="2045" width="14.3984375" bestFit="1" customWidth="1"/>
    <col min="2046" max="2047" width="13.3984375" bestFit="1" customWidth="1"/>
    <col min="2048" max="2048" width="12.33203125" bestFit="1" customWidth="1"/>
    <col min="2049" max="2049" width="13.3984375" bestFit="1" customWidth="1"/>
    <col min="2050" max="2050" width="14.3984375" bestFit="1" customWidth="1"/>
    <col min="2051" max="2053" width="13.3984375" bestFit="1" customWidth="1"/>
    <col min="2054" max="2057" width="14.3984375" bestFit="1" customWidth="1"/>
    <col min="2058" max="2058" width="12.33203125" bestFit="1" customWidth="1"/>
    <col min="2059" max="2061" width="14.3984375" bestFit="1" customWidth="1"/>
    <col min="2062" max="2062" width="13.3984375" bestFit="1" customWidth="1"/>
    <col min="2063" max="2063" width="14.3984375" bestFit="1" customWidth="1"/>
    <col min="2064" max="2064" width="13.3984375" bestFit="1" customWidth="1"/>
    <col min="2065" max="2067" width="14.3984375" bestFit="1" customWidth="1"/>
    <col min="2068" max="2070" width="13.3984375" bestFit="1" customWidth="1"/>
    <col min="2071" max="2071" width="14.3984375" bestFit="1" customWidth="1"/>
    <col min="2072" max="2076" width="15.3984375" bestFit="1" customWidth="1"/>
    <col min="2077" max="2077" width="14.3984375" bestFit="1" customWidth="1"/>
    <col min="2078" max="2079" width="13.3984375" bestFit="1" customWidth="1"/>
    <col min="2080" max="2080" width="15.3984375" bestFit="1" customWidth="1"/>
    <col min="2081" max="2081" width="14.3984375" bestFit="1" customWidth="1"/>
    <col min="2082" max="2083" width="13.3984375" bestFit="1" customWidth="1"/>
    <col min="2084" max="2085" width="15.3984375" bestFit="1" customWidth="1"/>
    <col min="2086" max="2086" width="14.3984375" bestFit="1" customWidth="1"/>
    <col min="2087" max="2088" width="13.3984375" bestFit="1" customWidth="1"/>
    <col min="2089" max="2090" width="14.3984375" bestFit="1" customWidth="1"/>
    <col min="2091" max="2092" width="12.33203125" bestFit="1" customWidth="1"/>
    <col min="2093" max="2093" width="13.3984375" bestFit="1" customWidth="1"/>
    <col min="2094" max="2094" width="14.3984375" bestFit="1" customWidth="1"/>
    <col min="2095" max="2096" width="13.3984375" bestFit="1" customWidth="1"/>
    <col min="2097" max="2097" width="14.3984375" bestFit="1" customWidth="1"/>
    <col min="2098" max="2098" width="13.3984375" bestFit="1" customWidth="1"/>
    <col min="2099" max="2101" width="14.3984375" bestFit="1" customWidth="1"/>
    <col min="2102" max="2102" width="13.3984375" bestFit="1" customWidth="1"/>
    <col min="2103" max="2103" width="12.33203125" bestFit="1" customWidth="1"/>
    <col min="2104" max="2104" width="13.3984375" bestFit="1" customWidth="1"/>
    <col min="2105" max="2105" width="12.33203125" bestFit="1" customWidth="1"/>
    <col min="2106" max="2107" width="13.3984375" bestFit="1" customWidth="1"/>
    <col min="2108" max="2108" width="14.3984375" bestFit="1" customWidth="1"/>
    <col min="2109" max="2109" width="13.3984375" bestFit="1" customWidth="1"/>
    <col min="2110" max="2110" width="14.3984375" bestFit="1" customWidth="1"/>
    <col min="2111" max="2111" width="13.3984375" bestFit="1" customWidth="1"/>
    <col min="2112" max="2112" width="14.3984375" bestFit="1" customWidth="1"/>
    <col min="2113" max="2115" width="13.3984375" bestFit="1" customWidth="1"/>
    <col min="2116" max="2117" width="14.3984375" bestFit="1" customWidth="1"/>
    <col min="2118" max="2119" width="15.3984375" bestFit="1" customWidth="1"/>
    <col min="2120" max="2120" width="14.3984375" bestFit="1" customWidth="1"/>
    <col min="2121" max="2121" width="15.3984375" bestFit="1" customWidth="1"/>
    <col min="2122" max="2122" width="14.3984375" bestFit="1" customWidth="1"/>
    <col min="2123" max="2123" width="13.3984375" bestFit="1" customWidth="1"/>
    <col min="2124" max="2124" width="14.3984375" bestFit="1" customWidth="1"/>
    <col min="2125" max="2125" width="15.3984375" bestFit="1" customWidth="1"/>
    <col min="2126" max="2128" width="13.3984375" bestFit="1" customWidth="1"/>
    <col min="2129" max="2129" width="13.796875" bestFit="1" customWidth="1"/>
    <col min="2130" max="2130" width="15.3984375" bestFit="1" customWidth="1"/>
    <col min="2131" max="2132" width="13.3984375" bestFit="1" customWidth="1"/>
    <col min="2133" max="2133" width="14.3984375" bestFit="1" customWidth="1"/>
    <col min="2134" max="2136" width="13.3984375" bestFit="1" customWidth="1"/>
    <col min="2137" max="2138" width="14.3984375" bestFit="1" customWidth="1"/>
    <col min="2139" max="2139" width="12.33203125" bestFit="1" customWidth="1"/>
    <col min="2140" max="2143" width="13.3984375" bestFit="1" customWidth="1"/>
    <col min="2144" max="2144" width="12.33203125" bestFit="1" customWidth="1"/>
    <col min="2145" max="2146" width="13.3984375" bestFit="1" customWidth="1"/>
    <col min="2147" max="2148" width="14.3984375" bestFit="1" customWidth="1"/>
    <col min="2149" max="2149" width="13.3984375" bestFit="1" customWidth="1"/>
    <col min="2150" max="2150" width="14.3984375" bestFit="1" customWidth="1"/>
    <col min="2151" max="2151" width="13.3984375" bestFit="1" customWidth="1"/>
    <col min="2152" max="2152" width="14.3984375" bestFit="1" customWidth="1"/>
    <col min="2153" max="2153" width="15.3984375" bestFit="1" customWidth="1"/>
    <col min="2154" max="2158" width="13.3984375" bestFit="1" customWidth="1"/>
    <col min="2159" max="2161" width="14.3984375" bestFit="1" customWidth="1"/>
    <col min="2162" max="2162" width="13.3984375" bestFit="1" customWidth="1"/>
    <col min="2163" max="2163" width="14.3984375" bestFit="1" customWidth="1"/>
    <col min="2164" max="2164" width="13.3984375" bestFit="1" customWidth="1"/>
    <col min="2165" max="2165" width="14.3984375" bestFit="1" customWidth="1"/>
    <col min="2166" max="2166" width="13.3984375" bestFit="1" customWidth="1"/>
    <col min="2167" max="2167" width="14.3984375" bestFit="1" customWidth="1"/>
    <col min="2168" max="2168" width="13.3984375" bestFit="1" customWidth="1"/>
    <col min="2169" max="2169" width="14.3984375" bestFit="1" customWidth="1"/>
    <col min="2170" max="2171" width="13.3984375" bestFit="1" customWidth="1"/>
    <col min="2172" max="2173" width="14.3984375" bestFit="1" customWidth="1"/>
    <col min="2174" max="2176" width="15.3984375" bestFit="1" customWidth="1"/>
    <col min="2177" max="2177" width="14.3984375" bestFit="1" customWidth="1"/>
    <col min="2178" max="2178" width="15.3984375" bestFit="1" customWidth="1"/>
    <col min="2179" max="2183" width="14.3984375" bestFit="1" customWidth="1"/>
    <col min="2184" max="2185" width="13.3984375" bestFit="1" customWidth="1"/>
    <col min="2186" max="2187" width="14.3984375" bestFit="1" customWidth="1"/>
    <col min="2188" max="2188" width="13.3984375" bestFit="1" customWidth="1"/>
    <col min="2189" max="2189" width="14.3984375" bestFit="1" customWidth="1"/>
    <col min="2190" max="2193" width="13.3984375" bestFit="1" customWidth="1"/>
    <col min="2194" max="2194" width="12.33203125" bestFit="1" customWidth="1"/>
    <col min="2195" max="2195" width="13.3984375" bestFit="1" customWidth="1"/>
    <col min="2196" max="2196" width="14.3984375" bestFit="1" customWidth="1"/>
    <col min="2197" max="2198" width="13.3984375" bestFit="1" customWidth="1"/>
    <col min="2199" max="2199" width="14.3984375" bestFit="1" customWidth="1"/>
    <col min="2200" max="2200" width="13.3984375" bestFit="1" customWidth="1"/>
    <col min="2201" max="2201" width="14.3984375" bestFit="1" customWidth="1"/>
    <col min="2202" max="2202" width="12.33203125" bestFit="1" customWidth="1"/>
    <col min="2203" max="2204" width="14.3984375" bestFit="1" customWidth="1"/>
    <col min="2205" max="2205" width="13.3984375" bestFit="1" customWidth="1"/>
    <col min="2206" max="2207" width="14.3984375" bestFit="1" customWidth="1"/>
    <col min="2208" max="2208" width="13.3984375" bestFit="1" customWidth="1"/>
    <col min="2209" max="2213" width="14.3984375" bestFit="1" customWidth="1"/>
    <col min="2214" max="2214" width="12.33203125" bestFit="1" customWidth="1"/>
    <col min="2215" max="2216" width="13.3984375" bestFit="1" customWidth="1"/>
    <col min="2217" max="2228" width="14.3984375" bestFit="1" customWidth="1"/>
    <col min="2229" max="2235" width="13.3984375" bestFit="1" customWidth="1"/>
    <col min="2236" max="2236" width="14.3984375" bestFit="1" customWidth="1"/>
    <col min="2237" max="2237" width="13.3984375" bestFit="1" customWidth="1"/>
    <col min="2238" max="2244" width="14.3984375" bestFit="1" customWidth="1"/>
    <col min="2245" max="2246" width="13.3984375" bestFit="1" customWidth="1"/>
    <col min="2247" max="2254" width="14.3984375" bestFit="1" customWidth="1"/>
    <col min="2255" max="2255" width="13.3984375" bestFit="1" customWidth="1"/>
    <col min="2256" max="2256" width="14.3984375" bestFit="1" customWidth="1"/>
    <col min="2257" max="2257" width="13.3984375" bestFit="1" customWidth="1"/>
    <col min="2258" max="2258" width="14.3984375" bestFit="1" customWidth="1"/>
    <col min="2259" max="2260" width="15.3984375" bestFit="1" customWidth="1"/>
    <col min="2261" max="2262" width="14.3984375" bestFit="1" customWidth="1"/>
    <col min="2263" max="2264" width="15.3984375" bestFit="1" customWidth="1"/>
    <col min="2265" max="2267" width="14.3984375" bestFit="1" customWidth="1"/>
    <col min="2268" max="2269" width="15.3984375" bestFit="1" customWidth="1"/>
    <col min="2270" max="2270" width="14.3984375" bestFit="1" customWidth="1"/>
    <col min="2271" max="2271" width="15.3984375" bestFit="1" customWidth="1"/>
    <col min="2272" max="2272" width="14.3984375" bestFit="1" customWidth="1"/>
    <col min="2273" max="2273" width="13.3984375" bestFit="1" customWidth="1"/>
    <col min="2274" max="2277" width="14.3984375" bestFit="1" customWidth="1"/>
    <col min="2278" max="2279" width="13.3984375" bestFit="1" customWidth="1"/>
    <col min="2280" max="2280" width="14.3984375" bestFit="1" customWidth="1"/>
    <col min="2281" max="2284" width="15.3984375" bestFit="1" customWidth="1"/>
    <col min="2285" max="2285" width="14.3984375" bestFit="1" customWidth="1"/>
    <col min="2286" max="2286" width="15.3984375" bestFit="1" customWidth="1"/>
    <col min="2287" max="2287" width="14.3984375" bestFit="1" customWidth="1"/>
    <col min="2288" max="2289" width="15.3984375" bestFit="1" customWidth="1"/>
    <col min="2290" max="2290" width="14.3984375" bestFit="1" customWidth="1"/>
    <col min="2291" max="2291" width="15.3984375" bestFit="1" customWidth="1"/>
    <col min="2292" max="2294" width="14.3984375" bestFit="1" customWidth="1"/>
    <col min="2295" max="2297" width="15.3984375" bestFit="1" customWidth="1"/>
    <col min="2298" max="2298" width="13.3984375" bestFit="1" customWidth="1"/>
    <col min="2299" max="2299" width="14.3984375" bestFit="1" customWidth="1"/>
    <col min="2300" max="2300" width="13.3984375" bestFit="1" customWidth="1"/>
    <col min="2301" max="2303" width="14.3984375" bestFit="1" customWidth="1"/>
    <col min="2304" max="2304" width="13.3984375" bestFit="1" customWidth="1"/>
    <col min="2305" max="2305" width="14.3984375" bestFit="1" customWidth="1"/>
    <col min="2306" max="2306" width="13.3984375" bestFit="1" customWidth="1"/>
    <col min="2307" max="2307" width="15.3984375" bestFit="1" customWidth="1"/>
    <col min="2308" max="2308" width="14.3984375" bestFit="1" customWidth="1"/>
    <col min="2309" max="2311" width="15.3984375" bestFit="1" customWidth="1"/>
    <col min="2312" max="2313" width="14.3984375" bestFit="1" customWidth="1"/>
    <col min="2314" max="2317" width="13.3984375" bestFit="1" customWidth="1"/>
    <col min="2318" max="2319" width="14.3984375" bestFit="1" customWidth="1"/>
    <col min="2320" max="2320" width="13.3984375" bestFit="1" customWidth="1"/>
    <col min="2321" max="2321" width="14.3984375" bestFit="1" customWidth="1"/>
    <col min="2322" max="2324" width="13.3984375" bestFit="1" customWidth="1"/>
    <col min="2325" max="2326" width="14.3984375" bestFit="1" customWidth="1"/>
    <col min="2327" max="2329" width="13.3984375" bestFit="1" customWidth="1"/>
    <col min="2330" max="2330" width="12.33203125" bestFit="1" customWidth="1"/>
    <col min="2331" max="2331" width="13.3984375" bestFit="1" customWidth="1"/>
    <col min="2332" max="2339" width="14.3984375" bestFit="1" customWidth="1"/>
    <col min="2340" max="2340" width="13.3984375" bestFit="1" customWidth="1"/>
    <col min="2341" max="2341" width="14.3984375" bestFit="1" customWidth="1"/>
    <col min="2342" max="2342" width="13.3984375" bestFit="1" customWidth="1"/>
    <col min="2343" max="2343" width="14.3984375" bestFit="1" customWidth="1"/>
    <col min="2344" max="2346" width="13.3984375" bestFit="1" customWidth="1"/>
    <col min="2347" max="2348" width="14.3984375" bestFit="1" customWidth="1"/>
    <col min="2349" max="2350" width="13.3984375" bestFit="1" customWidth="1"/>
    <col min="2351" max="2353" width="14.3984375" bestFit="1" customWidth="1"/>
    <col min="2354" max="2354" width="13.3984375" bestFit="1" customWidth="1"/>
    <col min="2355" max="2356" width="14.3984375" bestFit="1" customWidth="1"/>
    <col min="2357" max="2357" width="13.3984375" bestFit="1" customWidth="1"/>
    <col min="2358" max="2359" width="14.3984375" bestFit="1" customWidth="1"/>
    <col min="2360" max="2360" width="13.3984375" bestFit="1" customWidth="1"/>
    <col min="2361" max="2361" width="14.3984375" bestFit="1" customWidth="1"/>
    <col min="2362" max="2362" width="13.3984375" bestFit="1" customWidth="1"/>
    <col min="2363" max="2363" width="14.3984375" bestFit="1" customWidth="1"/>
    <col min="2364" max="2364" width="13.3984375" bestFit="1" customWidth="1"/>
    <col min="2365" max="2365" width="14.3984375" bestFit="1" customWidth="1"/>
    <col min="2366" max="2366" width="12.33203125" bestFit="1" customWidth="1"/>
    <col min="2367" max="2370" width="13.3984375" bestFit="1" customWidth="1"/>
    <col min="2371" max="2372" width="12.33203125" bestFit="1" customWidth="1"/>
    <col min="2373" max="2373" width="13.3984375" bestFit="1" customWidth="1"/>
    <col min="2374" max="2377" width="14.3984375" bestFit="1" customWidth="1"/>
    <col min="2378" max="2378" width="13.3984375" bestFit="1" customWidth="1"/>
    <col min="2379" max="2382" width="14.3984375" bestFit="1" customWidth="1"/>
    <col min="2383" max="2383" width="13.3984375" bestFit="1" customWidth="1"/>
    <col min="2384" max="2384" width="14.3984375" bestFit="1" customWidth="1"/>
    <col min="2385" max="2385" width="13.3984375" bestFit="1" customWidth="1"/>
    <col min="2386" max="2386" width="12.33203125" bestFit="1" customWidth="1"/>
    <col min="2387" max="2390" width="13.3984375" bestFit="1" customWidth="1"/>
    <col min="2391" max="2397" width="14.3984375" bestFit="1" customWidth="1"/>
    <col min="2398" max="2398" width="12.33203125" bestFit="1" customWidth="1"/>
    <col min="2399" max="2399" width="13.3984375" bestFit="1" customWidth="1"/>
    <col min="2400" max="2400" width="12.33203125" bestFit="1" customWidth="1"/>
    <col min="2401" max="2403" width="13.3984375" bestFit="1" customWidth="1"/>
    <col min="2404" max="2406" width="14.3984375" bestFit="1" customWidth="1"/>
    <col min="2407" max="2407" width="13.3984375" bestFit="1" customWidth="1"/>
    <col min="2408" max="2410" width="14.3984375" bestFit="1" customWidth="1"/>
    <col min="2411" max="2411" width="13.3984375" bestFit="1" customWidth="1"/>
    <col min="2412" max="2412" width="14.3984375" bestFit="1" customWidth="1"/>
    <col min="2413" max="2413" width="13.3984375" bestFit="1" customWidth="1"/>
    <col min="2414" max="2414" width="14.3984375" bestFit="1" customWidth="1"/>
    <col min="2415" max="2415" width="13.3984375" bestFit="1" customWidth="1"/>
    <col min="2416" max="2416" width="12.33203125" bestFit="1" customWidth="1"/>
    <col min="2417" max="2420" width="13.3984375" bestFit="1" customWidth="1"/>
    <col min="2421" max="2421" width="12.33203125" bestFit="1" customWidth="1"/>
    <col min="2422" max="2424" width="13.3984375" bestFit="1" customWidth="1"/>
    <col min="2425" max="2427" width="14.3984375" bestFit="1" customWidth="1"/>
    <col min="2428" max="2429" width="13.3984375" bestFit="1" customWidth="1"/>
    <col min="2430" max="2432" width="14.3984375" bestFit="1" customWidth="1"/>
    <col min="2433" max="2433" width="13.3984375" bestFit="1" customWidth="1"/>
    <col min="2434" max="2437" width="14.3984375" bestFit="1" customWidth="1"/>
    <col min="2438" max="2438" width="13.3984375" bestFit="1" customWidth="1"/>
    <col min="2439" max="2439" width="14.3984375" bestFit="1" customWidth="1"/>
    <col min="2440" max="2440" width="12.33203125" bestFit="1" customWidth="1"/>
    <col min="2441" max="2443" width="13.3984375" bestFit="1" customWidth="1"/>
    <col min="2444" max="2445" width="14.3984375" bestFit="1" customWidth="1"/>
    <col min="2446" max="2446" width="13.3984375" bestFit="1" customWidth="1"/>
    <col min="2447" max="2447" width="14.3984375" bestFit="1" customWidth="1"/>
    <col min="2448" max="2448" width="13.3984375" bestFit="1" customWidth="1"/>
    <col min="2449" max="2449" width="14.3984375" bestFit="1" customWidth="1"/>
    <col min="2450" max="2452" width="13.3984375" bestFit="1" customWidth="1"/>
    <col min="2453" max="2453" width="12.33203125" bestFit="1" customWidth="1"/>
    <col min="2454" max="2454" width="13.3984375" bestFit="1" customWidth="1"/>
    <col min="2455" max="2455" width="14.3984375" bestFit="1" customWidth="1"/>
    <col min="2456" max="2456" width="13.3984375" bestFit="1" customWidth="1"/>
    <col min="2457" max="2463" width="14.3984375" bestFit="1" customWidth="1"/>
    <col min="2464" max="2464" width="13.3984375" bestFit="1" customWidth="1"/>
    <col min="2465" max="2466" width="14.3984375" bestFit="1" customWidth="1"/>
    <col min="2467" max="2468" width="13.3984375" bestFit="1" customWidth="1"/>
    <col min="2469" max="2472" width="14.3984375" bestFit="1" customWidth="1"/>
    <col min="2473" max="2473" width="13.3984375" bestFit="1" customWidth="1"/>
    <col min="2474" max="2474" width="14.3984375" bestFit="1" customWidth="1"/>
    <col min="2475" max="2475" width="13.3984375" bestFit="1" customWidth="1"/>
    <col min="2476" max="2476" width="14.3984375" bestFit="1" customWidth="1"/>
    <col min="2477" max="2484" width="15.3984375" bestFit="1" customWidth="1"/>
    <col min="2485" max="2485" width="14.3984375" bestFit="1" customWidth="1"/>
    <col min="2486" max="2486" width="13.3984375" bestFit="1" customWidth="1"/>
    <col min="2487" max="2487" width="14.3984375" bestFit="1" customWidth="1"/>
    <col min="2488" max="2488" width="13.3984375" bestFit="1" customWidth="1"/>
    <col min="2489" max="2490" width="14.3984375" bestFit="1" customWidth="1"/>
    <col min="2491" max="2492" width="15.3984375" bestFit="1" customWidth="1"/>
    <col min="2493" max="2495" width="14.3984375" bestFit="1" customWidth="1"/>
    <col min="2496" max="2504" width="15.3984375" bestFit="1" customWidth="1"/>
    <col min="2505" max="2512" width="14.3984375" bestFit="1" customWidth="1"/>
    <col min="2513" max="2513" width="13.3984375" bestFit="1" customWidth="1"/>
    <col min="2514" max="2516" width="15.3984375" bestFit="1" customWidth="1"/>
    <col min="2517" max="2517" width="14.3984375" bestFit="1" customWidth="1"/>
    <col min="2518" max="2518" width="15.3984375" bestFit="1" customWidth="1"/>
    <col min="2519" max="2519" width="13.3984375" bestFit="1" customWidth="1"/>
    <col min="2520" max="2520" width="12.33203125" bestFit="1" customWidth="1"/>
    <col min="2521" max="2522" width="13.3984375" bestFit="1" customWidth="1"/>
    <col min="2523" max="2527" width="14.3984375" bestFit="1" customWidth="1"/>
    <col min="2528" max="2528" width="13.3984375" bestFit="1" customWidth="1"/>
    <col min="2529" max="2536" width="14.3984375" bestFit="1" customWidth="1"/>
    <col min="2537" max="2537" width="13.3984375" bestFit="1" customWidth="1"/>
    <col min="2538" max="2538" width="14.3984375" bestFit="1" customWidth="1"/>
    <col min="2539" max="2540" width="13.3984375" bestFit="1" customWidth="1"/>
    <col min="2541" max="2541" width="12.33203125" bestFit="1" customWidth="1"/>
    <col min="2542" max="2546" width="14.3984375" bestFit="1" customWidth="1"/>
    <col min="2547" max="2549" width="13.3984375" bestFit="1" customWidth="1"/>
    <col min="2550" max="2552" width="14.3984375" bestFit="1" customWidth="1"/>
    <col min="2553" max="2553" width="13.3984375" bestFit="1" customWidth="1"/>
    <col min="2554" max="2554" width="12.33203125" bestFit="1" customWidth="1"/>
    <col min="2555" max="2556" width="13.3984375" bestFit="1" customWidth="1"/>
    <col min="2557" max="2560" width="14.3984375" bestFit="1" customWidth="1"/>
    <col min="2561" max="2561" width="13.3984375" bestFit="1" customWidth="1"/>
    <col min="2562" max="2563" width="14.3984375" bestFit="1" customWidth="1"/>
    <col min="2564" max="2566" width="13.3984375" bestFit="1" customWidth="1"/>
    <col min="2567" max="2570" width="14.3984375" bestFit="1" customWidth="1"/>
    <col min="2571" max="2571" width="13.3984375" bestFit="1" customWidth="1"/>
    <col min="2572" max="2574" width="14.3984375" bestFit="1" customWidth="1"/>
    <col min="2575" max="2575" width="13.3984375" bestFit="1" customWidth="1"/>
    <col min="2576" max="2576" width="12.33203125" bestFit="1" customWidth="1"/>
    <col min="2577" max="2578" width="13.3984375" bestFit="1" customWidth="1"/>
    <col min="2579" max="2579" width="14.3984375" bestFit="1" customWidth="1"/>
    <col min="2580" max="2581" width="13.3984375" bestFit="1" customWidth="1"/>
    <col min="2582" max="2583" width="14.3984375" bestFit="1" customWidth="1"/>
    <col min="2584" max="2584" width="13.3984375" bestFit="1" customWidth="1"/>
    <col min="2585" max="2587" width="14.3984375" bestFit="1" customWidth="1"/>
    <col min="2588" max="2588" width="13.3984375" bestFit="1" customWidth="1"/>
    <col min="2589" max="2590" width="14.3984375" bestFit="1" customWidth="1"/>
    <col min="2591" max="2591" width="13.3984375" bestFit="1" customWidth="1"/>
    <col min="2592" max="2593" width="12.33203125" bestFit="1" customWidth="1"/>
    <col min="2594" max="2598" width="13.3984375" bestFit="1" customWidth="1"/>
    <col min="2599" max="2601" width="14.3984375" bestFit="1" customWidth="1"/>
    <col min="2602" max="2602" width="13.3984375" bestFit="1" customWidth="1"/>
    <col min="2603" max="2606" width="14.3984375" bestFit="1" customWidth="1"/>
    <col min="2607" max="2607" width="13.3984375" bestFit="1" customWidth="1"/>
    <col min="2608" max="2610" width="14.3984375" bestFit="1" customWidth="1"/>
    <col min="2611" max="2613" width="13.3984375" bestFit="1" customWidth="1"/>
    <col min="2614" max="2614" width="14.3984375" bestFit="1" customWidth="1"/>
    <col min="2615" max="2615" width="13.3984375" bestFit="1" customWidth="1"/>
    <col min="2616" max="2621" width="14.3984375" bestFit="1" customWidth="1"/>
    <col min="2622" max="2623" width="12.33203125" bestFit="1" customWidth="1"/>
    <col min="2624" max="2625" width="14.3984375" bestFit="1" customWidth="1"/>
    <col min="2626" max="2626" width="13.3984375" bestFit="1" customWidth="1"/>
    <col min="2627" max="2634" width="14.3984375" bestFit="1" customWidth="1"/>
    <col min="2635" max="2635" width="12.33203125" bestFit="1" customWidth="1"/>
    <col min="2636" max="2638" width="13.3984375" bestFit="1" customWidth="1"/>
    <col min="2639" max="2639" width="12.33203125" bestFit="1" customWidth="1"/>
    <col min="2640" max="2643" width="14.3984375" bestFit="1" customWidth="1"/>
    <col min="2644" max="2644" width="13.3984375" bestFit="1" customWidth="1"/>
    <col min="2645" max="2649" width="14.3984375" bestFit="1" customWidth="1"/>
    <col min="2650" max="2650" width="13.3984375" bestFit="1" customWidth="1"/>
    <col min="2651" max="2655" width="14.3984375" bestFit="1" customWidth="1"/>
    <col min="2656" max="2659" width="15.3984375" bestFit="1" customWidth="1"/>
    <col min="2660" max="2661" width="14.3984375" bestFit="1" customWidth="1"/>
    <col min="2662" max="2666" width="15.3984375" bestFit="1" customWidth="1"/>
    <col min="2667" max="2675" width="14.3984375" bestFit="1" customWidth="1"/>
    <col min="2676" max="2679" width="15.3984375" bestFit="1" customWidth="1"/>
    <col min="2680" max="2681" width="14.3984375" bestFit="1" customWidth="1"/>
    <col min="2682" max="2683" width="15.3984375" bestFit="1" customWidth="1"/>
    <col min="2684" max="2684" width="14.3984375" bestFit="1" customWidth="1"/>
    <col min="2685" max="2689" width="15.3984375" bestFit="1" customWidth="1"/>
    <col min="2690" max="2691" width="14.3984375" bestFit="1" customWidth="1"/>
    <col min="2692" max="2692" width="15.3984375" bestFit="1" customWidth="1"/>
    <col min="2693" max="2697" width="14.3984375" bestFit="1" customWidth="1"/>
    <col min="2698" max="2699" width="15.3984375" bestFit="1" customWidth="1"/>
    <col min="2700" max="2700" width="14.3984375" bestFit="1" customWidth="1"/>
    <col min="2701" max="2701" width="15.3984375" bestFit="1" customWidth="1"/>
    <col min="2702" max="2703" width="14.3984375" bestFit="1" customWidth="1"/>
    <col min="2704" max="2705" width="15.3984375" bestFit="1" customWidth="1"/>
    <col min="2706" max="2706" width="14.3984375" bestFit="1" customWidth="1"/>
    <col min="2707" max="2708" width="15.3984375" bestFit="1" customWidth="1"/>
    <col min="2709" max="2710" width="13.3984375" bestFit="1" customWidth="1"/>
    <col min="2711" max="2711" width="12.33203125" bestFit="1" customWidth="1"/>
    <col min="2712" max="2712" width="14.3984375" bestFit="1" customWidth="1"/>
    <col min="2713" max="2716" width="13.3984375" bestFit="1" customWidth="1"/>
    <col min="2717" max="2719" width="14.3984375" bestFit="1" customWidth="1"/>
    <col min="2720" max="2720" width="13.3984375" bestFit="1" customWidth="1"/>
    <col min="2721" max="2722" width="14.3984375" bestFit="1" customWidth="1"/>
    <col min="2723" max="2726" width="13.3984375" bestFit="1" customWidth="1"/>
    <col min="2727" max="2732" width="14.3984375" bestFit="1" customWidth="1"/>
    <col min="2733" max="2733" width="15.3984375" bestFit="1" customWidth="1"/>
    <col min="2734" max="2735" width="13.3984375" bestFit="1" customWidth="1"/>
    <col min="2736" max="2736" width="14.3984375" bestFit="1" customWidth="1"/>
    <col min="2737" max="2737" width="13.3984375" bestFit="1" customWidth="1"/>
    <col min="2738" max="2738" width="14.3984375" bestFit="1" customWidth="1"/>
    <col min="2739" max="2739" width="13.3984375" bestFit="1" customWidth="1"/>
    <col min="2740" max="2741" width="14.3984375" bestFit="1" customWidth="1"/>
    <col min="2742" max="2742" width="13.3984375" bestFit="1" customWidth="1"/>
    <col min="2743" max="2743" width="14.3984375" bestFit="1" customWidth="1"/>
    <col min="2744" max="2745" width="15.3984375" bestFit="1" customWidth="1"/>
    <col min="2746" max="2746" width="13.3984375" bestFit="1" customWidth="1"/>
    <col min="2747" max="2748" width="14.3984375" bestFit="1" customWidth="1"/>
    <col min="2749" max="2749" width="12.33203125" bestFit="1" customWidth="1"/>
    <col min="2750" max="2752" width="14.3984375" bestFit="1" customWidth="1"/>
    <col min="2753" max="2753" width="13.3984375" bestFit="1" customWidth="1"/>
    <col min="2754" max="2754" width="14.3984375" bestFit="1" customWidth="1"/>
    <col min="2755" max="2755" width="15.3984375" bestFit="1" customWidth="1"/>
    <col min="2756" max="2756" width="14.3984375" bestFit="1" customWidth="1"/>
    <col min="2757" max="2757" width="12.33203125" bestFit="1" customWidth="1"/>
    <col min="2758" max="2760" width="14.3984375" bestFit="1" customWidth="1"/>
    <col min="2761" max="2761" width="13.3984375" bestFit="1" customWidth="1"/>
    <col min="2762" max="2771" width="14.3984375" bestFit="1" customWidth="1"/>
    <col min="2772" max="2780" width="13.3984375" bestFit="1" customWidth="1"/>
    <col min="2781" max="2781" width="12.33203125" bestFit="1" customWidth="1"/>
    <col min="2782" max="2784" width="13.3984375" bestFit="1" customWidth="1"/>
    <col min="2785" max="2785" width="14.3984375" bestFit="1" customWidth="1"/>
    <col min="2786" max="2786" width="13.3984375" bestFit="1" customWidth="1"/>
    <col min="2787" max="2792" width="14.3984375" bestFit="1" customWidth="1"/>
    <col min="2793" max="2794" width="13.3984375" bestFit="1" customWidth="1"/>
    <col min="2795" max="2796" width="14.3984375" bestFit="1" customWidth="1"/>
    <col min="2797" max="2798" width="13.3984375" bestFit="1" customWidth="1"/>
    <col min="2799" max="2802" width="14.3984375" bestFit="1" customWidth="1"/>
    <col min="2803" max="2803" width="13.3984375" bestFit="1" customWidth="1"/>
    <col min="2804" max="2807" width="14.3984375" bestFit="1" customWidth="1"/>
    <col min="2808" max="2809" width="13.3984375" bestFit="1" customWidth="1"/>
    <col min="2810" max="2817" width="14.3984375" bestFit="1" customWidth="1"/>
    <col min="2818" max="2818" width="13.3984375" bestFit="1" customWidth="1"/>
    <col min="2819" max="2819" width="14.3984375" bestFit="1" customWidth="1"/>
    <col min="2820" max="2820" width="13.3984375" bestFit="1" customWidth="1"/>
    <col min="2821" max="2822" width="14.3984375" bestFit="1" customWidth="1"/>
    <col min="2823" max="2823" width="13.3984375" bestFit="1" customWidth="1"/>
    <col min="2824" max="2825" width="14.3984375" bestFit="1" customWidth="1"/>
    <col min="2826" max="2829" width="13.3984375" bestFit="1" customWidth="1"/>
    <col min="2830" max="2831" width="12.33203125" bestFit="1" customWidth="1"/>
    <col min="2832" max="2840" width="13.3984375" bestFit="1" customWidth="1"/>
    <col min="2841" max="2841" width="12.33203125" bestFit="1" customWidth="1"/>
    <col min="2842" max="2843" width="13.3984375" bestFit="1" customWidth="1"/>
    <col min="2844" max="2849" width="14.3984375" bestFit="1" customWidth="1"/>
    <col min="2850" max="2850" width="13.3984375" bestFit="1" customWidth="1"/>
    <col min="2851" max="2853" width="14.3984375" bestFit="1" customWidth="1"/>
    <col min="2854" max="2854" width="13.3984375" bestFit="1" customWidth="1"/>
    <col min="2855" max="2858" width="14.3984375" bestFit="1" customWidth="1"/>
    <col min="2859" max="2860" width="13.3984375" bestFit="1" customWidth="1"/>
    <col min="2861" max="2861" width="14.3984375" bestFit="1" customWidth="1"/>
    <col min="2862" max="2862" width="13.3984375" bestFit="1" customWidth="1"/>
    <col min="2863" max="2866" width="14.3984375" bestFit="1" customWidth="1"/>
    <col min="2867" max="2867" width="13.3984375" bestFit="1" customWidth="1"/>
    <col min="2868" max="2877" width="14.3984375" bestFit="1" customWidth="1"/>
    <col min="2878" max="2878" width="12.33203125" bestFit="1" customWidth="1"/>
    <col min="2879" max="2882" width="13.3984375" bestFit="1" customWidth="1"/>
    <col min="2883" max="2883" width="12.33203125" bestFit="1" customWidth="1"/>
    <col min="2884" max="2888" width="13.3984375" bestFit="1" customWidth="1"/>
    <col min="2889" max="2889" width="12.33203125" bestFit="1" customWidth="1"/>
    <col min="2890" max="2892" width="13.3984375" bestFit="1" customWidth="1"/>
    <col min="2893" max="2893" width="12.33203125" bestFit="1" customWidth="1"/>
    <col min="2894" max="2903" width="13.3984375" bestFit="1" customWidth="1"/>
    <col min="2904" max="2909" width="14.3984375" bestFit="1" customWidth="1"/>
    <col min="2910" max="2910" width="13.3984375" bestFit="1" customWidth="1"/>
    <col min="2911" max="2912" width="14.3984375" bestFit="1" customWidth="1"/>
    <col min="2913" max="2913" width="13.3984375" bestFit="1" customWidth="1"/>
    <col min="2914" max="2917" width="14.3984375" bestFit="1" customWidth="1"/>
    <col min="2918" max="2918" width="13.3984375" bestFit="1" customWidth="1"/>
    <col min="2919" max="2919" width="14.3984375" bestFit="1" customWidth="1"/>
    <col min="2920" max="2921" width="13.3984375" bestFit="1" customWidth="1"/>
    <col min="2922" max="2922" width="14.3984375" bestFit="1" customWidth="1"/>
    <col min="2923" max="2923" width="13.3984375" bestFit="1" customWidth="1"/>
    <col min="2924" max="2926" width="14.3984375" bestFit="1" customWidth="1"/>
    <col min="2927" max="2927" width="13.3984375" bestFit="1" customWidth="1"/>
    <col min="2928" max="2929" width="14.3984375" bestFit="1" customWidth="1"/>
    <col min="2930" max="2930" width="13.3984375" bestFit="1" customWidth="1"/>
    <col min="2931" max="2933" width="14.3984375" bestFit="1" customWidth="1"/>
    <col min="2934" max="2934" width="13.3984375" bestFit="1" customWidth="1"/>
    <col min="2935" max="2941" width="14.3984375" bestFit="1" customWidth="1"/>
    <col min="2942" max="2942" width="13.3984375" bestFit="1" customWidth="1"/>
    <col min="2943" max="2943" width="14.3984375" bestFit="1" customWidth="1"/>
    <col min="2944" max="2944" width="13.3984375" bestFit="1" customWidth="1"/>
    <col min="2945" max="2948" width="14.3984375" bestFit="1" customWidth="1"/>
    <col min="2949" max="2950" width="13.3984375" bestFit="1" customWidth="1"/>
    <col min="2951" max="2951" width="12.33203125" bestFit="1" customWidth="1"/>
    <col min="2952" max="2954" width="13.3984375" bestFit="1" customWidth="1"/>
    <col min="2955" max="2955" width="12.33203125" bestFit="1" customWidth="1"/>
    <col min="2956" max="2957" width="13.3984375" bestFit="1" customWidth="1"/>
    <col min="2958" max="2960" width="12.33203125" bestFit="1" customWidth="1"/>
    <col min="2961" max="2961" width="13.3984375" bestFit="1" customWidth="1"/>
    <col min="2962" max="2967" width="14.3984375" bestFit="1" customWidth="1"/>
    <col min="2968" max="2968" width="13.3984375" bestFit="1" customWidth="1"/>
    <col min="2969" max="2974" width="14.3984375" bestFit="1" customWidth="1"/>
    <col min="2975" max="2975" width="13.3984375" bestFit="1" customWidth="1"/>
    <col min="2976" max="2984" width="14.3984375" bestFit="1" customWidth="1"/>
    <col min="2985" max="2985" width="13.3984375" bestFit="1" customWidth="1"/>
    <col min="2986" max="2990" width="14.3984375" bestFit="1" customWidth="1"/>
    <col min="2991" max="2991" width="13.3984375" bestFit="1" customWidth="1"/>
    <col min="2992" max="2995" width="14.3984375" bestFit="1" customWidth="1"/>
    <col min="2996" max="2996" width="13.3984375" bestFit="1" customWidth="1"/>
    <col min="2997" max="2998" width="14.3984375" bestFit="1" customWidth="1"/>
    <col min="2999" max="2999" width="13.3984375" bestFit="1" customWidth="1"/>
    <col min="3000" max="3002" width="14.3984375" bestFit="1" customWidth="1"/>
    <col min="3003" max="3003" width="13.3984375" bestFit="1" customWidth="1"/>
    <col min="3004" max="3005" width="14.3984375" bestFit="1" customWidth="1"/>
    <col min="3006" max="3006" width="13.3984375" bestFit="1" customWidth="1"/>
    <col min="3007" max="3007" width="12.33203125" bestFit="1" customWidth="1"/>
    <col min="3008" max="3009" width="13.3984375" bestFit="1" customWidth="1"/>
    <col min="3010" max="3010" width="12.33203125" bestFit="1" customWidth="1"/>
    <col min="3011" max="3012" width="13.3984375" bestFit="1" customWidth="1"/>
    <col min="3013" max="3014" width="12.33203125" bestFit="1" customWidth="1"/>
    <col min="3015" max="3016" width="13.3984375" bestFit="1" customWidth="1"/>
    <col min="3017" max="3018" width="12.33203125" bestFit="1" customWidth="1"/>
    <col min="3019" max="3021" width="13.3984375" bestFit="1" customWidth="1"/>
    <col min="3022" max="3026" width="14.3984375" bestFit="1" customWidth="1"/>
    <col min="3027" max="3028" width="13.3984375" bestFit="1" customWidth="1"/>
    <col min="3029" max="3029" width="14.3984375" bestFit="1" customWidth="1"/>
    <col min="3030" max="3032" width="13.3984375" bestFit="1" customWidth="1"/>
    <col min="3033" max="3041" width="14.3984375" bestFit="1" customWidth="1"/>
    <col min="3042" max="3043" width="13.3984375" bestFit="1" customWidth="1"/>
    <col min="3044" max="3044" width="14.3984375" bestFit="1" customWidth="1"/>
    <col min="3045" max="3045" width="13.3984375" bestFit="1" customWidth="1"/>
    <col min="3046" max="3050" width="14.3984375" bestFit="1" customWidth="1"/>
    <col min="3051" max="3051" width="13.3984375" bestFit="1" customWidth="1"/>
    <col min="3052" max="3053" width="14.3984375" bestFit="1" customWidth="1"/>
    <col min="3054" max="3055" width="13.3984375" bestFit="1" customWidth="1"/>
    <col min="3056" max="3056" width="14.3984375" bestFit="1" customWidth="1"/>
    <col min="3057" max="3058" width="15.3984375" bestFit="1" customWidth="1"/>
    <col min="3059" max="3059" width="14.3984375" bestFit="1" customWidth="1"/>
    <col min="3060" max="3062" width="15.3984375" bestFit="1" customWidth="1"/>
    <col min="3063" max="3063" width="14.3984375" bestFit="1" customWidth="1"/>
    <col min="3064" max="3066" width="15.3984375" bestFit="1" customWidth="1"/>
    <col min="3067" max="3067" width="14.3984375" bestFit="1" customWidth="1"/>
    <col min="3068" max="3069" width="15.3984375" bestFit="1" customWidth="1"/>
    <col min="3070" max="3070" width="14.3984375" bestFit="1" customWidth="1"/>
    <col min="3071" max="3071" width="15.3984375" bestFit="1" customWidth="1"/>
    <col min="3072" max="3072" width="14.3984375" bestFit="1" customWidth="1"/>
    <col min="3073" max="3073" width="15.3984375" bestFit="1" customWidth="1"/>
    <col min="3074" max="3074" width="14.3984375" bestFit="1" customWidth="1"/>
    <col min="3075" max="3079" width="15.3984375" bestFit="1" customWidth="1"/>
    <col min="3080" max="3080" width="14.3984375" bestFit="1" customWidth="1"/>
    <col min="3081" max="3089" width="15.3984375" bestFit="1" customWidth="1"/>
    <col min="3090" max="3096" width="14.3984375" bestFit="1" customWidth="1"/>
    <col min="3097" max="3098" width="13.3984375" bestFit="1" customWidth="1"/>
    <col min="3099" max="3099" width="14.3984375" bestFit="1" customWidth="1"/>
    <col min="3100" max="3102" width="15.3984375" bestFit="1" customWidth="1"/>
    <col min="3103" max="3103" width="14.3984375" bestFit="1" customWidth="1"/>
    <col min="3104" max="3107" width="15.3984375" bestFit="1" customWidth="1"/>
    <col min="3108" max="3108" width="14.3984375" bestFit="1" customWidth="1"/>
    <col min="3109" max="3110" width="15.3984375" bestFit="1" customWidth="1"/>
    <col min="3111" max="3111" width="14.3984375" bestFit="1" customWidth="1"/>
    <col min="3112" max="3114" width="15.3984375" bestFit="1" customWidth="1"/>
    <col min="3115" max="3117" width="14.3984375" bestFit="1" customWidth="1"/>
    <col min="3118" max="3118" width="15.3984375" bestFit="1" customWidth="1"/>
    <col min="3119" max="3121" width="14.3984375" bestFit="1" customWidth="1"/>
    <col min="3122" max="3122" width="13.3984375" bestFit="1" customWidth="1"/>
    <col min="3123" max="3126" width="14.3984375" bestFit="1" customWidth="1"/>
    <col min="3127" max="3128" width="13.3984375" bestFit="1" customWidth="1"/>
    <col min="3129" max="3129" width="14.3984375" bestFit="1" customWidth="1"/>
    <col min="3130" max="3130" width="13.3984375" bestFit="1" customWidth="1"/>
    <col min="3131" max="3137" width="14.3984375" bestFit="1" customWidth="1"/>
    <col min="3138" max="3141" width="15.3984375" bestFit="1" customWidth="1"/>
    <col min="3142" max="3142" width="14.3984375" bestFit="1" customWidth="1"/>
    <col min="3143" max="3148" width="15.3984375" bestFit="1" customWidth="1"/>
    <col min="3149" max="3149" width="14.3984375" bestFit="1" customWidth="1"/>
    <col min="3150" max="3150" width="15.3984375" bestFit="1" customWidth="1"/>
    <col min="3151" max="3151" width="14.3984375" bestFit="1" customWidth="1"/>
    <col min="3152" max="3159" width="15.3984375" bestFit="1" customWidth="1"/>
    <col min="3160" max="3160" width="13.3984375" bestFit="1" customWidth="1"/>
    <col min="3161" max="3161" width="12.33203125" bestFit="1" customWidth="1"/>
    <col min="3162" max="3163" width="13.3984375" bestFit="1" customWidth="1"/>
    <col min="3164" max="3165" width="12.33203125" bestFit="1" customWidth="1"/>
    <col min="3166" max="3168" width="13.3984375" bestFit="1" customWidth="1"/>
    <col min="3169" max="3185" width="14.3984375" bestFit="1" customWidth="1"/>
    <col min="3186" max="3186" width="13.3984375" bestFit="1" customWidth="1"/>
    <col min="3187" max="3189" width="14.3984375" bestFit="1" customWidth="1"/>
    <col min="3190" max="3191" width="13.3984375" bestFit="1" customWidth="1"/>
    <col min="3192" max="3196" width="14.3984375" bestFit="1" customWidth="1"/>
    <col min="3197" max="3199" width="13.3984375" bestFit="1" customWidth="1"/>
    <col min="3200" max="3201" width="14.3984375" bestFit="1" customWidth="1"/>
    <col min="3202" max="3202" width="13.3984375" bestFit="1" customWidth="1"/>
    <col min="3203" max="3206" width="14.3984375" bestFit="1" customWidth="1"/>
    <col min="3207" max="3207" width="12.33203125" bestFit="1" customWidth="1"/>
    <col min="3208" max="3214" width="13.3984375" bestFit="1" customWidth="1"/>
    <col min="3215" max="3216" width="12.33203125" bestFit="1" customWidth="1"/>
    <col min="3217" max="3217" width="13.3984375" bestFit="1" customWidth="1"/>
    <col min="3218" max="3218" width="12.33203125" bestFit="1" customWidth="1"/>
    <col min="3219" max="3221" width="13.3984375" bestFit="1" customWidth="1"/>
    <col min="3222" max="3223" width="12.33203125" bestFit="1" customWidth="1"/>
    <col min="3224" max="3224" width="13.3984375" bestFit="1" customWidth="1"/>
    <col min="3225" max="3225" width="14.3984375" bestFit="1" customWidth="1"/>
    <col min="3226" max="3226" width="13.3984375" bestFit="1" customWidth="1"/>
    <col min="3227" max="3228" width="14.3984375" bestFit="1" customWidth="1"/>
    <col min="3229" max="3230" width="13.3984375" bestFit="1" customWidth="1"/>
    <col min="3231" max="3232" width="14.3984375" bestFit="1" customWidth="1"/>
    <col min="3233" max="3234" width="13.3984375" bestFit="1" customWidth="1"/>
    <col min="3235" max="3241" width="14.3984375" bestFit="1" customWidth="1"/>
    <col min="3242" max="3242" width="13.3984375" bestFit="1" customWidth="1"/>
    <col min="3243" max="3244" width="14.3984375" bestFit="1" customWidth="1"/>
    <col min="3245" max="3245" width="13.3984375" bestFit="1" customWidth="1"/>
    <col min="3246" max="3246" width="14.3984375" bestFit="1" customWidth="1"/>
    <col min="3247" max="3249" width="13.3984375" bestFit="1" customWidth="1"/>
    <col min="3250" max="3250" width="14.3984375" bestFit="1" customWidth="1"/>
    <col min="3251" max="3252" width="13.3984375" bestFit="1" customWidth="1"/>
    <col min="3253" max="3256" width="14.3984375" bestFit="1" customWidth="1"/>
    <col min="3257" max="3258" width="13.3984375" bestFit="1" customWidth="1"/>
    <col min="3259" max="3261" width="14.3984375" bestFit="1" customWidth="1"/>
    <col min="3262" max="3263" width="13.3984375" bestFit="1" customWidth="1"/>
    <col min="3264" max="3264" width="14.3984375" bestFit="1" customWidth="1"/>
    <col min="3265" max="3265" width="13.3984375" bestFit="1" customWidth="1"/>
    <col min="3266" max="3266" width="14.3984375" bestFit="1" customWidth="1"/>
    <col min="3267" max="3267" width="13.3984375" bestFit="1" customWidth="1"/>
    <col min="3268" max="3269" width="14.3984375" bestFit="1" customWidth="1"/>
    <col min="3270" max="3270" width="12.33203125" bestFit="1" customWidth="1"/>
    <col min="3271" max="3272" width="13.3984375" bestFit="1" customWidth="1"/>
    <col min="3273" max="3273" width="12.33203125" bestFit="1" customWidth="1"/>
    <col min="3274" max="3277" width="13.3984375" bestFit="1" customWidth="1"/>
    <col min="3278" max="3278" width="12.33203125" bestFit="1" customWidth="1"/>
    <col min="3279" max="3280" width="13.3984375" bestFit="1" customWidth="1"/>
    <col min="3281" max="3281" width="12.33203125" bestFit="1" customWidth="1"/>
    <col min="3282" max="3282" width="13.3984375" bestFit="1" customWidth="1"/>
    <col min="3283" max="3283" width="12.33203125" bestFit="1" customWidth="1"/>
    <col min="3284" max="3284" width="13.3984375" bestFit="1" customWidth="1"/>
    <col min="3285" max="3285" width="14.3984375" bestFit="1" customWidth="1"/>
    <col min="3286" max="3286" width="13.3984375" bestFit="1" customWidth="1"/>
    <col min="3287" max="3289" width="14.3984375" bestFit="1" customWidth="1"/>
    <col min="3290" max="3291" width="13.3984375" bestFit="1" customWidth="1"/>
    <col min="3292" max="3294" width="14.3984375" bestFit="1" customWidth="1"/>
    <col min="3295" max="3295" width="13.3984375" bestFit="1" customWidth="1"/>
    <col min="3296" max="3301" width="14.3984375" bestFit="1" customWidth="1"/>
    <col min="3302" max="3302" width="13.3984375" bestFit="1" customWidth="1"/>
    <col min="3303" max="3307" width="14.3984375" bestFit="1" customWidth="1"/>
    <col min="3308" max="3309" width="12.33203125" bestFit="1" customWidth="1"/>
    <col min="3310" max="3314" width="13.3984375" bestFit="1" customWidth="1"/>
    <col min="3315" max="3315" width="12.33203125" bestFit="1" customWidth="1"/>
    <col min="3316" max="3322" width="13.3984375" bestFit="1" customWidth="1"/>
    <col min="3323" max="3325" width="12.33203125" bestFit="1" customWidth="1"/>
    <col min="3326" max="3328" width="13.3984375" bestFit="1" customWidth="1"/>
    <col min="3329" max="3329" width="14.3984375" bestFit="1" customWidth="1"/>
    <col min="3330" max="3332" width="13.3984375" bestFit="1" customWidth="1"/>
    <col min="3333" max="3343" width="14.3984375" bestFit="1" customWidth="1"/>
    <col min="3344" max="3344" width="13.3984375" bestFit="1" customWidth="1"/>
    <col min="3345" max="3346" width="14.3984375" bestFit="1" customWidth="1"/>
    <col min="3347" max="3348" width="13.3984375" bestFit="1" customWidth="1"/>
    <col min="3349" max="3350" width="14.3984375" bestFit="1" customWidth="1"/>
    <col min="3351" max="3351" width="13.3984375" bestFit="1" customWidth="1"/>
    <col min="3352" max="3360" width="14.3984375" bestFit="1" customWidth="1"/>
    <col min="3361" max="3371" width="13.3984375" bestFit="1" customWidth="1"/>
    <col min="3372" max="3372" width="12.33203125" bestFit="1" customWidth="1"/>
    <col min="3373" max="3376" width="13.3984375" bestFit="1" customWidth="1"/>
    <col min="3377" max="3378" width="14.3984375" bestFit="1" customWidth="1"/>
    <col min="3379" max="3380" width="13.3984375" bestFit="1" customWidth="1"/>
    <col min="3381" max="3383" width="14.3984375" bestFit="1" customWidth="1"/>
    <col min="3384" max="3384" width="13.3984375" bestFit="1" customWidth="1"/>
    <col min="3385" max="3386" width="14.3984375" bestFit="1" customWidth="1"/>
    <col min="3387" max="3387" width="13.3984375" bestFit="1" customWidth="1"/>
    <col min="3388" max="3398" width="14.3984375" bestFit="1" customWidth="1"/>
    <col min="3399" max="3401" width="13.3984375" bestFit="1" customWidth="1"/>
    <col min="3402" max="3412" width="14.3984375" bestFit="1" customWidth="1"/>
    <col min="3413" max="3414" width="13.3984375" bestFit="1" customWidth="1"/>
    <col min="3415" max="3419" width="14.3984375" bestFit="1" customWidth="1"/>
    <col min="3420" max="3420" width="13.3984375" bestFit="1" customWidth="1"/>
    <col min="3421" max="3422" width="14.3984375" bestFit="1" customWidth="1"/>
    <col min="3423" max="3427" width="13.3984375" bestFit="1" customWidth="1"/>
    <col min="3428" max="3429" width="12.33203125" bestFit="1" customWidth="1"/>
    <col min="3430" max="3432" width="13.3984375" bestFit="1" customWidth="1"/>
    <col min="3433" max="3434" width="12.33203125" bestFit="1" customWidth="1"/>
    <col min="3435" max="3435" width="13.3984375" bestFit="1" customWidth="1"/>
    <col min="3436" max="3437" width="14.3984375" bestFit="1" customWidth="1"/>
    <col min="3438" max="3439" width="13.3984375" bestFit="1" customWidth="1"/>
    <col min="3440" max="3442" width="14.3984375" bestFit="1" customWidth="1"/>
    <col min="3443" max="3443" width="13.3984375" bestFit="1" customWidth="1"/>
    <col min="3444" max="3448" width="14.3984375" bestFit="1" customWidth="1"/>
    <col min="3449" max="3451" width="13.3984375" bestFit="1" customWidth="1"/>
    <col min="3452" max="3470" width="14.3984375" bestFit="1" customWidth="1"/>
    <col min="3471" max="3471" width="13.3984375" bestFit="1" customWidth="1"/>
    <col min="3472" max="3473" width="14.3984375" bestFit="1" customWidth="1"/>
    <col min="3474" max="3478" width="13.3984375" bestFit="1" customWidth="1"/>
    <col min="3479" max="3479" width="14.3984375" bestFit="1" customWidth="1"/>
    <col min="3480" max="3480" width="13.3984375" bestFit="1" customWidth="1"/>
    <col min="3481" max="3482" width="14.3984375" bestFit="1" customWidth="1"/>
    <col min="3483" max="3483" width="12.33203125" bestFit="1" customWidth="1"/>
    <col min="3484" max="3486" width="13.3984375" bestFit="1" customWidth="1"/>
    <col min="3487" max="3487" width="12.33203125" bestFit="1" customWidth="1"/>
    <col min="3488" max="3495" width="13.3984375" bestFit="1" customWidth="1"/>
    <col min="3496" max="3496" width="12.33203125" bestFit="1" customWidth="1"/>
    <col min="3497" max="3497" width="14.3984375" bestFit="1" customWidth="1"/>
    <col min="3498" max="3499" width="13.3984375" bestFit="1" customWidth="1"/>
    <col min="3500" max="3506" width="14.3984375" bestFit="1" customWidth="1"/>
    <col min="3507" max="3507" width="13.3984375" bestFit="1" customWidth="1"/>
    <col min="3508" max="3509" width="14.3984375" bestFit="1" customWidth="1"/>
    <col min="3510" max="3510" width="13.3984375" bestFit="1" customWidth="1"/>
    <col min="3511" max="3517" width="14.3984375" bestFit="1" customWidth="1"/>
    <col min="3518" max="3518" width="13.3984375" bestFit="1" customWidth="1"/>
    <col min="3519" max="3520" width="12.33203125" bestFit="1" customWidth="1"/>
    <col min="3521" max="3525" width="13.3984375" bestFit="1" customWidth="1"/>
    <col min="3526" max="3526" width="12.33203125" bestFit="1" customWidth="1"/>
    <col min="3527" max="3529" width="13.3984375" bestFit="1" customWidth="1"/>
    <col min="3530" max="3533" width="14.3984375" bestFit="1" customWidth="1"/>
    <col min="3534" max="3536" width="13.3984375" bestFit="1" customWidth="1"/>
    <col min="3537" max="3539" width="14.3984375" bestFit="1" customWidth="1"/>
    <col min="3540" max="3540" width="13.3984375" bestFit="1" customWidth="1"/>
    <col min="3541" max="3545" width="14.3984375" bestFit="1" customWidth="1"/>
    <col min="3546" max="3547" width="13.3984375" bestFit="1" customWidth="1"/>
    <col min="3548" max="3548" width="14.3984375" bestFit="1" customWidth="1"/>
    <col min="3549" max="3550" width="13.3984375" bestFit="1" customWidth="1"/>
    <col min="3551" max="3555" width="14.3984375" bestFit="1" customWidth="1"/>
    <col min="3556" max="3557" width="13.3984375" bestFit="1" customWidth="1"/>
    <col min="3558" max="3558" width="14.3984375" bestFit="1" customWidth="1"/>
    <col min="3559" max="3567" width="13.3984375" bestFit="1" customWidth="1"/>
    <col min="3568" max="3569" width="12.33203125" bestFit="1" customWidth="1"/>
    <col min="3570" max="3573" width="13.3984375" bestFit="1" customWidth="1"/>
    <col min="3574" max="3577" width="14.3984375" bestFit="1" customWidth="1"/>
    <col min="3578" max="3578" width="13.3984375" bestFit="1" customWidth="1"/>
    <col min="3579" max="3579" width="14.3984375" bestFit="1" customWidth="1"/>
    <col min="3580" max="3581" width="13.3984375" bestFit="1" customWidth="1"/>
    <col min="3582" max="3583" width="14.3984375" bestFit="1" customWidth="1"/>
    <col min="3584" max="3586" width="13.3984375" bestFit="1" customWidth="1"/>
    <col min="3587" max="3592" width="14.3984375" bestFit="1" customWidth="1"/>
    <col min="3593" max="3593" width="13.3984375" bestFit="1" customWidth="1"/>
    <col min="3594" max="3605" width="14.3984375" bestFit="1" customWidth="1"/>
    <col min="3606" max="3606" width="13.3984375" bestFit="1" customWidth="1"/>
    <col min="3607" max="3607" width="14.3984375" bestFit="1" customWidth="1"/>
    <col min="3608" max="3612" width="15.3984375" bestFit="1" customWidth="1"/>
    <col min="3613" max="3613" width="14.3984375" bestFit="1" customWidth="1"/>
    <col min="3614" max="3620" width="15.3984375" bestFit="1" customWidth="1"/>
    <col min="3621" max="3621" width="14.3984375" bestFit="1" customWidth="1"/>
    <col min="3622" max="3625" width="15.3984375" bestFit="1" customWidth="1"/>
    <col min="3626" max="3626" width="14.3984375" bestFit="1" customWidth="1"/>
    <col min="3627" max="3631" width="15.3984375" bestFit="1" customWidth="1"/>
    <col min="3632" max="3632" width="14.3984375" bestFit="1" customWidth="1"/>
    <col min="3633" max="3634" width="15.3984375" bestFit="1" customWidth="1"/>
    <col min="3635" max="3635" width="14.3984375" bestFit="1" customWidth="1"/>
    <col min="3636" max="3636" width="13.3984375" bestFit="1" customWidth="1"/>
    <col min="3637" max="3645" width="14.3984375" bestFit="1" customWidth="1"/>
    <col min="3646" max="3647" width="15.3984375" bestFit="1" customWidth="1"/>
    <col min="3648" max="3649" width="14.3984375" bestFit="1" customWidth="1"/>
    <col min="3650" max="3658" width="15.3984375" bestFit="1" customWidth="1"/>
    <col min="3659" max="3659" width="14.3984375" bestFit="1" customWidth="1"/>
    <col min="3660" max="3661" width="15.3984375" bestFit="1" customWidth="1"/>
    <col min="3662" max="3662" width="13.3984375" bestFit="1" customWidth="1"/>
    <col min="3663" max="3666" width="14.3984375" bestFit="1" customWidth="1"/>
    <col min="3667" max="3667" width="13.3984375" bestFit="1" customWidth="1"/>
    <col min="3668" max="3668" width="15.3984375" bestFit="1" customWidth="1"/>
    <col min="3669" max="3669" width="14.3984375" bestFit="1" customWidth="1"/>
    <col min="3670" max="3674" width="15.3984375" bestFit="1" customWidth="1"/>
    <col min="3675" max="3675" width="14.3984375" bestFit="1" customWidth="1"/>
    <col min="3676" max="3676" width="15.3984375" bestFit="1" customWidth="1"/>
    <col min="3677" max="3677" width="14.3984375" bestFit="1" customWidth="1"/>
    <col min="3678" max="3678" width="12.33203125" bestFit="1" customWidth="1"/>
    <col min="3679" max="3681" width="13.3984375" bestFit="1" customWidth="1"/>
    <col min="3682" max="3682" width="12.33203125" bestFit="1" customWidth="1"/>
    <col min="3683" max="3686" width="13.3984375" bestFit="1" customWidth="1"/>
    <col min="3687" max="3687" width="12.33203125" bestFit="1" customWidth="1"/>
    <col min="3688" max="3688" width="13.3984375" bestFit="1" customWidth="1"/>
    <col min="3689" max="3694" width="14.3984375" bestFit="1" customWidth="1"/>
    <col min="3695" max="3696" width="13.3984375" bestFit="1" customWidth="1"/>
    <col min="3697" max="3697" width="14.3984375" bestFit="1" customWidth="1"/>
    <col min="3698" max="3698" width="13.3984375" bestFit="1" customWidth="1"/>
    <col min="3699" max="3699" width="14.3984375" bestFit="1" customWidth="1"/>
    <col min="3700" max="3700" width="13.3984375" bestFit="1" customWidth="1"/>
    <col min="3701" max="3707" width="14.3984375" bestFit="1" customWidth="1"/>
    <col min="3708" max="3713" width="13.3984375" bestFit="1" customWidth="1"/>
    <col min="3714" max="3714" width="12.33203125" bestFit="1" customWidth="1"/>
    <col min="3715" max="3716" width="13.3984375" bestFit="1" customWidth="1"/>
    <col min="3717" max="3717" width="12.33203125" bestFit="1" customWidth="1"/>
    <col min="3718" max="3718" width="13.3984375" bestFit="1" customWidth="1"/>
    <col min="3719" max="3719" width="12.33203125" bestFit="1" customWidth="1"/>
    <col min="3720" max="3721" width="13.3984375" bestFit="1" customWidth="1"/>
    <col min="3722" max="3723" width="14.3984375" bestFit="1" customWidth="1"/>
    <col min="3724" max="3726" width="13.3984375" bestFit="1" customWidth="1"/>
    <col min="3727" max="3730" width="14.3984375" bestFit="1" customWidth="1"/>
    <col min="3731" max="3731" width="13.3984375" bestFit="1" customWidth="1"/>
    <col min="3732" max="3732" width="14.3984375" bestFit="1" customWidth="1"/>
    <col min="3733" max="3733" width="13.3984375" bestFit="1" customWidth="1"/>
    <col min="3734" max="3734" width="14.3984375" bestFit="1" customWidth="1"/>
    <col min="3735" max="3737" width="13.3984375" bestFit="1" customWidth="1"/>
    <col min="3738" max="3738" width="14.3984375" bestFit="1" customWidth="1"/>
    <col min="3739" max="3739" width="13.3984375" bestFit="1" customWidth="1"/>
    <col min="3740" max="3742" width="14.3984375" bestFit="1" customWidth="1"/>
    <col min="3743" max="3743" width="13.3984375" bestFit="1" customWidth="1"/>
    <col min="3744" max="3744" width="14.3984375" bestFit="1" customWidth="1"/>
    <col min="3745" max="3745" width="12.33203125" bestFit="1" customWidth="1"/>
    <col min="3746" max="3747" width="13.3984375" bestFit="1" customWidth="1"/>
    <col min="3748" max="3749" width="12.33203125" bestFit="1" customWidth="1"/>
    <col min="3750" max="3751" width="13.3984375" bestFit="1" customWidth="1"/>
    <col min="3752" max="3752" width="12.33203125" bestFit="1" customWidth="1"/>
    <col min="3753" max="3757" width="13.3984375" bestFit="1" customWidth="1"/>
    <col min="3758" max="3759" width="12.33203125" bestFit="1" customWidth="1"/>
    <col min="3760" max="3761" width="13.3984375" bestFit="1" customWidth="1"/>
    <col min="3762" max="3762" width="14.3984375" bestFit="1" customWidth="1"/>
    <col min="3763" max="3763" width="13.3984375" bestFit="1" customWidth="1"/>
    <col min="3764" max="3767" width="14.3984375" bestFit="1" customWidth="1"/>
    <col min="3768" max="3768" width="13.3984375" bestFit="1" customWidth="1"/>
    <col min="3769" max="3770" width="14.3984375" bestFit="1" customWidth="1"/>
    <col min="3771" max="3771" width="13.3984375" bestFit="1" customWidth="1"/>
    <col min="3772" max="3778" width="14.3984375" bestFit="1" customWidth="1"/>
    <col min="3779" max="3779" width="13.3984375" bestFit="1" customWidth="1"/>
    <col min="3780" max="3786" width="14.3984375" bestFit="1" customWidth="1"/>
    <col min="3787" max="3787" width="13.3984375" bestFit="1" customWidth="1"/>
    <col min="3788" max="3789" width="14.3984375" bestFit="1" customWidth="1"/>
    <col min="3790" max="3793" width="13.3984375" bestFit="1" customWidth="1"/>
    <col min="3794" max="3796" width="14.3984375" bestFit="1" customWidth="1"/>
    <col min="3797" max="3799" width="13.3984375" bestFit="1" customWidth="1"/>
    <col min="3800" max="3800" width="12.33203125" bestFit="1" customWidth="1"/>
    <col min="3801" max="3803" width="13.3984375" bestFit="1" customWidth="1"/>
    <col min="3804" max="3805" width="12.33203125" bestFit="1" customWidth="1"/>
    <col min="3806" max="3807" width="13.3984375" bestFit="1" customWidth="1"/>
    <col min="3808" max="3808" width="12.33203125" bestFit="1" customWidth="1"/>
    <col min="3809" max="3810" width="13.3984375" bestFit="1" customWidth="1"/>
    <col min="3811" max="3811" width="12.33203125" bestFit="1" customWidth="1"/>
    <col min="3812" max="3812" width="13.3984375" bestFit="1" customWidth="1"/>
    <col min="3813" max="3813" width="12.33203125" bestFit="1" customWidth="1"/>
    <col min="3814" max="3816" width="13.3984375" bestFit="1" customWidth="1"/>
    <col min="3817" max="3817" width="14.3984375" bestFit="1" customWidth="1"/>
    <col min="3818" max="3818" width="13.3984375" bestFit="1" customWidth="1"/>
    <col min="3819" max="3820" width="14.3984375" bestFit="1" customWidth="1"/>
    <col min="3821" max="3821" width="13.3984375" bestFit="1" customWidth="1"/>
    <col min="3822" max="3823" width="14.3984375" bestFit="1" customWidth="1"/>
    <col min="3824" max="3824" width="13.3984375" bestFit="1" customWidth="1"/>
    <col min="3825" max="3827" width="14.3984375" bestFit="1" customWidth="1"/>
    <col min="3828" max="3828" width="13.3984375" bestFit="1" customWidth="1"/>
    <col min="3829" max="3830" width="14.3984375" bestFit="1" customWidth="1"/>
    <col min="3831" max="3831" width="13.3984375" bestFit="1" customWidth="1"/>
    <col min="3832" max="3833" width="14.3984375" bestFit="1" customWidth="1"/>
    <col min="3834" max="3838" width="13.3984375" bestFit="1" customWidth="1"/>
    <col min="3839" max="3839" width="12.33203125" bestFit="1" customWidth="1"/>
    <col min="3840" max="3850" width="13.3984375" bestFit="1" customWidth="1"/>
    <col min="3851" max="3854" width="12.33203125" bestFit="1" customWidth="1"/>
    <col min="3855" max="3858" width="13.3984375" bestFit="1" customWidth="1"/>
    <col min="3859" max="3865" width="14.3984375" bestFit="1" customWidth="1"/>
    <col min="3866" max="3868" width="13.3984375" bestFit="1" customWidth="1"/>
    <col min="3869" max="3871" width="14.3984375" bestFit="1" customWidth="1"/>
    <col min="3872" max="3872" width="13.3984375" bestFit="1" customWidth="1"/>
    <col min="3873" max="3877" width="14.3984375" bestFit="1" customWidth="1"/>
    <col min="3878" max="3879" width="13.3984375" bestFit="1" customWidth="1"/>
    <col min="3880" max="3880" width="14.3984375" bestFit="1" customWidth="1"/>
    <col min="3881" max="3884" width="13.3984375" bestFit="1" customWidth="1"/>
    <col min="3885" max="3885" width="14.3984375" bestFit="1" customWidth="1"/>
    <col min="3886" max="3888" width="12.33203125" bestFit="1" customWidth="1"/>
    <col min="3889" max="3891" width="13.3984375" bestFit="1" customWidth="1"/>
    <col min="3892" max="3892" width="12.33203125" bestFit="1" customWidth="1"/>
    <col min="3893" max="3893" width="13.3984375" bestFit="1" customWidth="1"/>
    <col min="3894" max="3894" width="12.33203125" bestFit="1" customWidth="1"/>
    <col min="3895" max="3897" width="13.3984375" bestFit="1" customWidth="1"/>
    <col min="3898" max="3898" width="14.3984375" bestFit="1" customWidth="1"/>
    <col min="3899" max="3899" width="13.3984375" bestFit="1" customWidth="1"/>
    <col min="3900" max="3904" width="14.3984375" bestFit="1" customWidth="1"/>
    <col min="3905" max="3905" width="13.3984375" bestFit="1" customWidth="1"/>
    <col min="3906" max="3921" width="14.3984375" bestFit="1" customWidth="1"/>
    <col min="3922" max="3922" width="13.3984375" bestFit="1" customWidth="1"/>
    <col min="3923" max="3923" width="14.3984375" bestFit="1" customWidth="1"/>
    <col min="3924" max="3924" width="13.3984375" bestFit="1" customWidth="1"/>
    <col min="3925" max="3925" width="12.33203125" bestFit="1" customWidth="1"/>
    <col min="3926" max="3927" width="13.3984375" bestFit="1" customWidth="1"/>
    <col min="3928" max="3928" width="12.33203125" bestFit="1" customWidth="1"/>
    <col min="3929" max="3931" width="13.3984375" bestFit="1" customWidth="1"/>
    <col min="3932" max="3932" width="12.33203125" bestFit="1" customWidth="1"/>
    <col min="3933" max="3936" width="13.3984375" bestFit="1" customWidth="1"/>
    <col min="3937" max="3941" width="14.3984375" bestFit="1" customWidth="1"/>
    <col min="3942" max="3942" width="13.3984375" bestFit="1" customWidth="1"/>
    <col min="3943" max="3944" width="14.3984375" bestFit="1" customWidth="1"/>
    <col min="3945" max="3945" width="13.3984375" bestFit="1" customWidth="1"/>
    <col min="3946" max="3949" width="14.3984375" bestFit="1" customWidth="1"/>
    <col min="3950" max="3951" width="13.3984375" bestFit="1" customWidth="1"/>
    <col min="3952" max="3952" width="14.3984375" bestFit="1" customWidth="1"/>
    <col min="3953" max="3960" width="13.3984375" bestFit="1" customWidth="1"/>
    <col min="3961" max="3969" width="14.3984375" bestFit="1" customWidth="1"/>
    <col min="3970" max="3971" width="13.3984375" bestFit="1" customWidth="1"/>
    <col min="3972" max="3972" width="14.3984375" bestFit="1" customWidth="1"/>
    <col min="3973" max="3973" width="13.3984375" bestFit="1" customWidth="1"/>
    <col min="3974" max="3974" width="14.3984375" bestFit="1" customWidth="1"/>
    <col min="3975" max="3975" width="13.3984375" bestFit="1" customWidth="1"/>
    <col min="3976" max="3977" width="14.3984375" bestFit="1" customWidth="1"/>
    <col min="3978" max="3978" width="12.33203125" bestFit="1" customWidth="1"/>
    <col min="3979" max="3979" width="13.3984375" bestFit="1" customWidth="1"/>
    <col min="3980" max="3982" width="12.33203125" bestFit="1" customWidth="1"/>
    <col min="3983" max="3986" width="13.3984375" bestFit="1" customWidth="1"/>
    <col min="3987" max="3987" width="12.33203125" bestFit="1" customWidth="1"/>
    <col min="3988" max="3989" width="13.3984375" bestFit="1" customWidth="1"/>
    <col min="3990" max="3990" width="14.3984375" bestFit="1" customWidth="1"/>
    <col min="3991" max="3991" width="13.3984375" bestFit="1" customWidth="1"/>
    <col min="3992" max="3999" width="14.3984375" bestFit="1" customWidth="1"/>
    <col min="4000" max="4002" width="13.3984375" bestFit="1" customWidth="1"/>
    <col min="4003" max="4004" width="14.3984375" bestFit="1" customWidth="1"/>
    <col min="4005" max="4005" width="13.3984375" bestFit="1" customWidth="1"/>
    <col min="4006" max="4009" width="14.3984375" bestFit="1" customWidth="1"/>
    <col min="4010" max="4011" width="15.3984375" bestFit="1" customWidth="1"/>
    <col min="4012" max="4013" width="14.3984375" bestFit="1" customWidth="1"/>
    <col min="4014" max="4015" width="15.3984375" bestFit="1" customWidth="1"/>
    <col min="4016" max="4016" width="14.3984375" bestFit="1" customWidth="1"/>
    <col min="4017" max="4017" width="15.3984375" bestFit="1" customWidth="1"/>
    <col min="4018" max="4018" width="14.3984375" bestFit="1" customWidth="1"/>
    <col min="4019" max="4020" width="15.3984375" bestFit="1" customWidth="1"/>
    <col min="4021" max="4021" width="14.3984375" bestFit="1" customWidth="1"/>
    <col min="4022" max="4025" width="15.3984375" bestFit="1" customWidth="1"/>
    <col min="4026" max="4027" width="13.3984375" bestFit="1" customWidth="1"/>
    <col min="4028" max="4029" width="14.3984375" bestFit="1" customWidth="1"/>
    <col min="4030" max="4030" width="13.3984375" bestFit="1" customWidth="1"/>
    <col min="4031" max="4032" width="14.3984375" bestFit="1" customWidth="1"/>
    <col min="4033" max="4033" width="13.3984375" bestFit="1" customWidth="1"/>
    <col min="4034" max="4035" width="14.3984375" bestFit="1" customWidth="1"/>
    <col min="4036" max="4036" width="13.3984375" bestFit="1" customWidth="1"/>
    <col min="4037" max="4037" width="15.3984375" bestFit="1" customWidth="1"/>
    <col min="4038" max="4041" width="14.3984375" bestFit="1" customWidth="1"/>
    <col min="4042" max="4042" width="15.3984375" bestFit="1" customWidth="1"/>
    <col min="4043" max="4043" width="14.3984375" bestFit="1" customWidth="1"/>
    <col min="4044" max="4044" width="15.3984375" bestFit="1" customWidth="1"/>
    <col min="4045" max="4045" width="14.3984375" bestFit="1" customWidth="1"/>
    <col min="4046" max="4047" width="15.3984375" bestFit="1" customWidth="1"/>
    <col min="4048" max="4049" width="14.3984375" bestFit="1" customWidth="1"/>
    <col min="4050" max="4051" width="15.3984375" bestFit="1" customWidth="1"/>
    <col min="4052" max="4052" width="14.3984375" bestFit="1" customWidth="1"/>
    <col min="4053" max="4054" width="15.3984375" bestFit="1" customWidth="1"/>
    <col min="4055" max="4055" width="13.3984375" bestFit="1" customWidth="1"/>
    <col min="4056" max="4057" width="14.3984375" bestFit="1" customWidth="1"/>
    <col min="4058" max="4058" width="13.3984375" bestFit="1" customWidth="1"/>
    <col min="4059" max="4062" width="15.3984375" bestFit="1" customWidth="1"/>
    <col min="4063" max="4063" width="14.3984375" bestFit="1" customWidth="1"/>
    <col min="4064" max="4068" width="15.3984375" bestFit="1" customWidth="1"/>
    <col min="4069" max="4070" width="13.3984375" bestFit="1" customWidth="1"/>
    <col min="4071" max="4071" width="12.33203125" bestFit="1" customWidth="1"/>
    <col min="4072" max="4074" width="13.3984375" bestFit="1" customWidth="1"/>
    <col min="4075" max="4076" width="14.3984375" bestFit="1" customWidth="1"/>
    <col min="4077" max="4077" width="13.3984375" bestFit="1" customWidth="1"/>
    <col min="4078" max="4078" width="14.3984375" bestFit="1" customWidth="1"/>
    <col min="4079" max="4079" width="13.3984375" bestFit="1" customWidth="1"/>
    <col min="4080" max="4080" width="14.3984375" bestFit="1" customWidth="1"/>
    <col min="4081" max="4081" width="13.3984375" bestFit="1" customWidth="1"/>
    <col min="4082" max="4082" width="14.3984375" bestFit="1" customWidth="1"/>
    <col min="4083" max="4083" width="13.3984375" bestFit="1" customWidth="1"/>
    <col min="4084" max="4088" width="14.3984375" bestFit="1" customWidth="1"/>
    <col min="4089" max="4089" width="12.33203125" bestFit="1" customWidth="1"/>
    <col min="4090" max="4092" width="13.3984375" bestFit="1" customWidth="1"/>
    <col min="4093" max="4093" width="12.33203125" bestFit="1" customWidth="1"/>
    <col min="4094" max="4098" width="13.3984375" bestFit="1" customWidth="1"/>
    <col min="4099" max="4103" width="14.3984375" bestFit="1" customWidth="1"/>
    <col min="4104" max="4105" width="13.3984375" bestFit="1" customWidth="1"/>
    <col min="4106" max="4109" width="14.3984375" bestFit="1" customWidth="1"/>
    <col min="4110" max="4119" width="13.3984375" bestFit="1" customWidth="1"/>
    <col min="4120" max="4120" width="14.3984375" bestFit="1" customWidth="1"/>
    <col min="4121" max="4121" width="13.3984375" bestFit="1" customWidth="1"/>
    <col min="4122" max="4123" width="14.3984375" bestFit="1" customWidth="1"/>
    <col min="4124" max="4124" width="11.73046875" bestFit="1" customWidth="1"/>
    <col min="4125" max="4125" width="8.19921875" bestFit="1" customWidth="1"/>
    <col min="4126" max="4126" width="10.9296875" bestFit="1" customWidth="1"/>
    <col min="4127" max="4127" width="11.73046875" bestFit="1" customWidth="1"/>
  </cols>
  <sheetData>
    <row r="3" spans="1:7" x14ac:dyDescent="0.45">
      <c r="A3" s="6" t="s">
        <v>8412</v>
      </c>
      <c r="B3" s="6" t="s">
        <v>8311</v>
      </c>
    </row>
    <row r="4" spans="1:7" x14ac:dyDescent="0.45">
      <c r="A4" s="6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8401</v>
      </c>
      <c r="G4" t="s">
        <v>8312</v>
      </c>
    </row>
    <row r="5" spans="1:7" x14ac:dyDescent="0.45">
      <c r="A5" s="7" t="s">
        <v>8314</v>
      </c>
      <c r="B5" s="5">
        <v>5.7509193948237461E-2</v>
      </c>
      <c r="C5" s="5">
        <v>7.1659421637956675E-2</v>
      </c>
      <c r="D5" s="5"/>
      <c r="E5" s="5">
        <v>1.323453155489922</v>
      </c>
      <c r="F5" s="5"/>
      <c r="G5" s="5">
        <v>0.79275963519180415</v>
      </c>
    </row>
    <row r="6" spans="1:7" x14ac:dyDescent="0.45">
      <c r="A6" s="13" t="s">
        <v>8324</v>
      </c>
      <c r="B6" s="5"/>
      <c r="C6" s="5">
        <v>5.0599727796653934E-2</v>
      </c>
      <c r="D6" s="5"/>
      <c r="E6" s="5"/>
      <c r="F6" s="5"/>
      <c r="G6" s="5">
        <v>5.0599727796653934E-2</v>
      </c>
    </row>
    <row r="7" spans="1:7" x14ac:dyDescent="0.45">
      <c r="A7" s="13" t="s">
        <v>8329</v>
      </c>
      <c r="B7" s="5"/>
      <c r="C7" s="5"/>
      <c r="D7" s="5"/>
      <c r="E7" s="5">
        <v>1.2428360487133872</v>
      </c>
      <c r="F7" s="5"/>
      <c r="G7" s="5">
        <v>1.2428360487133872</v>
      </c>
    </row>
    <row r="8" spans="1:7" x14ac:dyDescent="0.45">
      <c r="A8" s="13" t="s">
        <v>8330</v>
      </c>
      <c r="B8" s="5"/>
      <c r="C8" s="5">
        <v>9.7984038939585114E-2</v>
      </c>
      <c r="D8" s="5"/>
      <c r="E8" s="5"/>
      <c r="F8" s="5"/>
      <c r="G8" s="5">
        <v>9.7984038939585114E-2</v>
      </c>
    </row>
    <row r="9" spans="1:7" x14ac:dyDescent="0.45">
      <c r="A9" s="13" t="s">
        <v>8353</v>
      </c>
      <c r="B9" s="5">
        <v>5.7509193948237461E-2</v>
      </c>
      <c r="C9" s="5"/>
      <c r="D9" s="5"/>
      <c r="E9" s="5"/>
      <c r="F9" s="5"/>
      <c r="G9" s="5">
        <v>5.7509193948237461E-2</v>
      </c>
    </row>
    <row r="10" spans="1:7" x14ac:dyDescent="0.45">
      <c r="A10" s="13" t="s">
        <v>8354</v>
      </c>
      <c r="B10" s="5"/>
      <c r="C10" s="5"/>
      <c r="D10" s="5"/>
      <c r="E10" s="5">
        <v>1.6897980109908608</v>
      </c>
      <c r="F10" s="5"/>
      <c r="G10" s="5">
        <v>1.6897980109908608</v>
      </c>
    </row>
    <row r="11" spans="1:7" x14ac:dyDescent="0.45">
      <c r="A11" s="13" t="s">
        <v>8359</v>
      </c>
      <c r="B11" s="5"/>
      <c r="C11" s="5"/>
      <c r="D11" s="5"/>
      <c r="E11" s="5">
        <v>1.1989596203185862</v>
      </c>
      <c r="F11" s="5"/>
      <c r="G11" s="5">
        <v>1.1989596203185862</v>
      </c>
    </row>
    <row r="12" spans="1:7" x14ac:dyDescent="0.45">
      <c r="A12" s="7" t="s">
        <v>8315</v>
      </c>
      <c r="B12" s="5">
        <v>3.2893965201465205E-3</v>
      </c>
      <c r="C12" s="5">
        <v>3.3862217953222348E-2</v>
      </c>
      <c r="D12" s="5">
        <v>0.19953740646016863</v>
      </c>
      <c r="E12" s="5">
        <v>1.6768389467160265</v>
      </c>
      <c r="F12" s="5"/>
      <c r="G12" s="5">
        <v>0.31508123535479987</v>
      </c>
    </row>
    <row r="13" spans="1:7" x14ac:dyDescent="0.45">
      <c r="A13" s="13" t="s">
        <v>8334</v>
      </c>
      <c r="B13" s="5">
        <v>3.2893965201465205E-3</v>
      </c>
      <c r="C13" s="5">
        <v>3.6618807707786513E-2</v>
      </c>
      <c r="D13" s="5"/>
      <c r="E13" s="5"/>
      <c r="F13" s="5"/>
      <c r="G13" s="5">
        <v>3.1857463252409381E-2</v>
      </c>
    </row>
    <row r="14" spans="1:7" x14ac:dyDescent="0.45">
      <c r="A14" s="13" t="s">
        <v>8351</v>
      </c>
      <c r="B14" s="5"/>
      <c r="C14" s="5">
        <v>1.7322679425837321E-2</v>
      </c>
      <c r="D14" s="5"/>
      <c r="E14" s="5"/>
      <c r="F14" s="5"/>
      <c r="G14" s="5">
        <v>1.7322679425837321E-2</v>
      </c>
    </row>
    <row r="15" spans="1:7" x14ac:dyDescent="0.45">
      <c r="A15" s="13" t="s">
        <v>8355</v>
      </c>
      <c r="B15" s="5"/>
      <c r="C15" s="5"/>
      <c r="D15" s="5">
        <v>0.19953740646016863</v>
      </c>
      <c r="E15" s="5">
        <v>1.6768389467160265</v>
      </c>
      <c r="F15" s="5"/>
      <c r="G15" s="5">
        <v>1.4552437156776477</v>
      </c>
    </row>
    <row r="16" spans="1:7" x14ac:dyDescent="0.45">
      <c r="A16" s="7" t="s">
        <v>8316</v>
      </c>
      <c r="B16" s="5"/>
      <c r="C16" s="5">
        <v>6.2282643806287563E-2</v>
      </c>
      <c r="D16" s="5"/>
      <c r="E16" s="5">
        <v>120.93670783493323</v>
      </c>
      <c r="F16" s="5"/>
      <c r="G16" s="5">
        <v>44.016619076943357</v>
      </c>
    </row>
    <row r="17" spans="1:7" x14ac:dyDescent="0.45">
      <c r="A17" s="13" t="s">
        <v>8341</v>
      </c>
      <c r="B17" s="5"/>
      <c r="C17" s="5">
        <v>5.7757159055029442E-2</v>
      </c>
      <c r="D17" s="5"/>
      <c r="E17" s="5"/>
      <c r="F17" s="5"/>
      <c r="G17" s="5">
        <v>5.7757159055029442E-2</v>
      </c>
    </row>
    <row r="18" spans="1:7" x14ac:dyDescent="0.45">
      <c r="A18" s="13" t="s">
        <v>8358</v>
      </c>
      <c r="B18" s="5"/>
      <c r="C18" s="5"/>
      <c r="D18" s="5"/>
      <c r="E18" s="5">
        <v>120.93670783493323</v>
      </c>
      <c r="F18" s="5"/>
      <c r="G18" s="5">
        <v>120.93670783493323</v>
      </c>
    </row>
    <row r="19" spans="1:7" x14ac:dyDescent="0.45">
      <c r="A19" s="13" t="s">
        <v>8361</v>
      </c>
      <c r="B19" s="5"/>
      <c r="C19" s="5">
        <v>6.4092837706790848E-2</v>
      </c>
      <c r="D19" s="5"/>
      <c r="E19" s="5"/>
      <c r="F19" s="5"/>
      <c r="G19" s="5">
        <v>6.4092837706790848E-2</v>
      </c>
    </row>
    <row r="20" spans="1:7" x14ac:dyDescent="0.45">
      <c r="A20" s="7" t="s">
        <v>8317</v>
      </c>
      <c r="B20" s="5">
        <v>4.6690005724683896E-2</v>
      </c>
      <c r="C20" s="5"/>
      <c r="D20" s="5"/>
      <c r="E20" s="5"/>
      <c r="F20" s="5"/>
      <c r="G20" s="5">
        <v>4.6690005724683896E-2</v>
      </c>
    </row>
    <row r="21" spans="1:7" x14ac:dyDescent="0.45">
      <c r="A21" s="13" t="s">
        <v>8326</v>
      </c>
      <c r="B21" s="5">
        <v>4.6690005724683896E-2</v>
      </c>
      <c r="C21" s="5"/>
      <c r="D21" s="5"/>
      <c r="E21" s="5"/>
      <c r="F21" s="5"/>
      <c r="G21" s="5">
        <v>4.6690005724683896E-2</v>
      </c>
    </row>
    <row r="22" spans="1:7" x14ac:dyDescent="0.45">
      <c r="A22" s="7" t="s">
        <v>8318</v>
      </c>
      <c r="B22" s="5">
        <v>7.3465067806467138E-2</v>
      </c>
      <c r="C22" s="5">
        <v>0.10131752758700803</v>
      </c>
      <c r="D22" s="5">
        <v>0.34464634879185452</v>
      </c>
      <c r="E22" s="5">
        <v>6.9346652585998561</v>
      </c>
      <c r="F22" s="5"/>
      <c r="G22" s="5">
        <v>5.3789136732661857</v>
      </c>
    </row>
    <row r="23" spans="1:7" x14ac:dyDescent="0.45">
      <c r="A23" s="13" t="s">
        <v>8328</v>
      </c>
      <c r="B23" s="5"/>
      <c r="C23" s="5"/>
      <c r="D23" s="5"/>
      <c r="E23" s="5">
        <v>1.1305957714253168</v>
      </c>
      <c r="F23" s="5"/>
      <c r="G23" s="5">
        <v>1.1305957714253168</v>
      </c>
    </row>
    <row r="24" spans="1:7" x14ac:dyDescent="0.45">
      <c r="A24" s="13" t="s">
        <v>8331</v>
      </c>
      <c r="B24" s="5"/>
      <c r="C24" s="5"/>
      <c r="D24" s="5"/>
      <c r="E24" s="5">
        <v>1.6239138916985159</v>
      </c>
      <c r="F24" s="5"/>
      <c r="G24" s="5">
        <v>1.6239138916985159</v>
      </c>
    </row>
    <row r="25" spans="1:7" x14ac:dyDescent="0.45">
      <c r="A25" s="13" t="s">
        <v>8332</v>
      </c>
      <c r="B25" s="5"/>
      <c r="C25" s="5">
        <v>7.795485855207894E-2</v>
      </c>
      <c r="D25" s="5">
        <v>0.34464634879185452</v>
      </c>
      <c r="E25" s="5"/>
      <c r="F25" s="5"/>
      <c r="G25" s="5">
        <v>0.16685202196533749</v>
      </c>
    </row>
    <row r="26" spans="1:7" x14ac:dyDescent="0.45">
      <c r="A26" s="13" t="s">
        <v>8337</v>
      </c>
      <c r="B26" s="5"/>
      <c r="C26" s="5">
        <v>0.18874576566137566</v>
      </c>
      <c r="D26" s="5"/>
      <c r="E26" s="5">
        <v>1.2441557760646433</v>
      </c>
      <c r="F26" s="5"/>
      <c r="G26" s="5">
        <v>1.1122295247642346</v>
      </c>
    </row>
    <row r="27" spans="1:7" x14ac:dyDescent="0.45">
      <c r="A27" s="13" t="s">
        <v>8338</v>
      </c>
      <c r="B27" s="5"/>
      <c r="C27" s="5">
        <v>8.7749894252171542E-2</v>
      </c>
      <c r="D27" s="5"/>
      <c r="E27" s="5"/>
      <c r="F27" s="5"/>
      <c r="G27" s="5">
        <v>8.7749894252171542E-2</v>
      </c>
    </row>
    <row r="28" spans="1:7" x14ac:dyDescent="0.45">
      <c r="A28" s="13" t="s">
        <v>8340</v>
      </c>
      <c r="B28" s="5"/>
      <c r="C28" s="5"/>
      <c r="D28" s="5"/>
      <c r="E28" s="5">
        <v>1.3142752085607645</v>
      </c>
      <c r="F28" s="5"/>
      <c r="G28" s="5">
        <v>1.3142752085607645</v>
      </c>
    </row>
    <row r="29" spans="1:7" x14ac:dyDescent="0.45">
      <c r="A29" s="13" t="s">
        <v>8349</v>
      </c>
      <c r="B29" s="5"/>
      <c r="C29" s="5"/>
      <c r="D29" s="5"/>
      <c r="E29" s="5">
        <v>1.4944123799416551</v>
      </c>
      <c r="F29" s="5"/>
      <c r="G29" s="5">
        <v>1.4944123799416551</v>
      </c>
    </row>
    <row r="30" spans="1:7" x14ac:dyDescent="0.45">
      <c r="A30" s="13" t="s">
        <v>8352</v>
      </c>
      <c r="B30" s="5"/>
      <c r="C30" s="5"/>
      <c r="D30" s="5"/>
      <c r="E30" s="5">
        <v>12.978057865773222</v>
      </c>
      <c r="F30" s="5"/>
      <c r="G30" s="5">
        <v>12.978057865773222</v>
      </c>
    </row>
    <row r="31" spans="1:7" x14ac:dyDescent="0.45">
      <c r="A31" s="13" t="s">
        <v>8364</v>
      </c>
      <c r="B31" s="5">
        <v>7.3465067806467138E-2</v>
      </c>
      <c r="C31" s="5"/>
      <c r="D31" s="5"/>
      <c r="E31" s="5"/>
      <c r="F31" s="5"/>
      <c r="G31" s="5">
        <v>7.3465067806467138E-2</v>
      </c>
    </row>
    <row r="32" spans="1:7" x14ac:dyDescent="0.45">
      <c r="A32" s="7" t="s">
        <v>8319</v>
      </c>
      <c r="B32" s="5"/>
      <c r="C32" s="5">
        <v>0.14803428268645083</v>
      </c>
      <c r="D32" s="5"/>
      <c r="E32" s="5">
        <v>1.6614702584996033</v>
      </c>
      <c r="F32" s="5"/>
      <c r="G32" s="5">
        <v>0.85659748954442683</v>
      </c>
    </row>
    <row r="33" spans="1:7" x14ac:dyDescent="0.45">
      <c r="A33" s="13" t="s">
        <v>8343</v>
      </c>
      <c r="B33" s="5"/>
      <c r="C33" s="5">
        <v>9.8264293097083802E-2</v>
      </c>
      <c r="D33" s="5"/>
      <c r="E33" s="5"/>
      <c r="F33" s="5"/>
      <c r="G33" s="5">
        <v>9.8264293097083802E-2</v>
      </c>
    </row>
    <row r="34" spans="1:7" x14ac:dyDescent="0.45">
      <c r="A34" s="13" t="s">
        <v>8345</v>
      </c>
      <c r="B34" s="5"/>
      <c r="C34" s="5">
        <v>7.450742546432064E-2</v>
      </c>
      <c r="D34" s="5"/>
      <c r="E34" s="5"/>
      <c r="F34" s="5"/>
      <c r="G34" s="5">
        <v>7.450742546432064E-2</v>
      </c>
    </row>
    <row r="35" spans="1:7" x14ac:dyDescent="0.45">
      <c r="A35" s="13" t="s">
        <v>8346</v>
      </c>
      <c r="B35" s="5"/>
      <c r="C35" s="5">
        <v>0.21685516436411084</v>
      </c>
      <c r="D35" s="5"/>
      <c r="E35" s="5">
        <v>1.6614702584996033</v>
      </c>
      <c r="F35" s="5"/>
      <c r="G35" s="5">
        <v>1.1468261312138341</v>
      </c>
    </row>
    <row r="36" spans="1:7" x14ac:dyDescent="0.45">
      <c r="A36" s="13" t="s">
        <v>8347</v>
      </c>
      <c r="B36" s="5"/>
      <c r="C36" s="5">
        <v>7.5191616716616699E-2</v>
      </c>
      <c r="D36" s="5"/>
      <c r="E36" s="5"/>
      <c r="F36" s="5"/>
      <c r="G36" s="5">
        <v>7.5191616716616699E-2</v>
      </c>
    </row>
    <row r="37" spans="1:7" x14ac:dyDescent="0.45">
      <c r="A37" s="7" t="s">
        <v>8320</v>
      </c>
      <c r="B37" s="5">
        <v>5.3555855373369918E-2</v>
      </c>
      <c r="C37" s="5">
        <v>6.2412593023172161E-2</v>
      </c>
      <c r="D37" s="5"/>
      <c r="E37" s="5">
        <v>1.5399231720760194</v>
      </c>
      <c r="F37" s="5"/>
      <c r="G37" s="5">
        <v>0.56002923519504411</v>
      </c>
    </row>
    <row r="38" spans="1:7" x14ac:dyDescent="0.45">
      <c r="A38" s="13" t="s">
        <v>8325</v>
      </c>
      <c r="B38" s="5">
        <v>7.3199934586628573E-2</v>
      </c>
      <c r="C38" s="5"/>
      <c r="D38" s="5"/>
      <c r="E38" s="5"/>
      <c r="F38" s="5"/>
      <c r="G38" s="5">
        <v>7.3199934586628573E-2</v>
      </c>
    </row>
    <row r="39" spans="1:7" x14ac:dyDescent="0.45">
      <c r="A39" s="13" t="s">
        <v>8327</v>
      </c>
      <c r="B39" s="5"/>
      <c r="C39" s="5">
        <v>7.8358840596119722E-2</v>
      </c>
      <c r="D39" s="5"/>
      <c r="E39" s="5"/>
      <c r="F39" s="5"/>
      <c r="G39" s="5">
        <v>7.8358840596119722E-2</v>
      </c>
    </row>
    <row r="40" spans="1:7" x14ac:dyDescent="0.45">
      <c r="A40" s="13" t="s">
        <v>8333</v>
      </c>
      <c r="B40" s="5"/>
      <c r="C40" s="5">
        <v>7.521982919818529E-2</v>
      </c>
      <c r="D40" s="5"/>
      <c r="E40" s="5"/>
      <c r="F40" s="5"/>
      <c r="G40" s="5">
        <v>7.521982919818529E-2</v>
      </c>
    </row>
    <row r="41" spans="1:7" x14ac:dyDescent="0.45">
      <c r="A41" s="13" t="s">
        <v>8344</v>
      </c>
      <c r="B41" s="5"/>
      <c r="C41" s="5"/>
      <c r="D41" s="5"/>
      <c r="E41" s="5">
        <v>1.3184278232164097</v>
      </c>
      <c r="F41" s="5"/>
      <c r="G41" s="5">
        <v>1.3184278232164097</v>
      </c>
    </row>
    <row r="42" spans="1:7" x14ac:dyDescent="0.45">
      <c r="A42" s="13" t="s">
        <v>8350</v>
      </c>
      <c r="B42" s="5"/>
      <c r="C42" s="5"/>
      <c r="D42" s="5"/>
      <c r="E42" s="5">
        <v>2.2044092186548467</v>
      </c>
      <c r="F42" s="5"/>
      <c r="G42" s="5">
        <v>2.2044092186548467</v>
      </c>
    </row>
    <row r="43" spans="1:7" x14ac:dyDescent="0.45">
      <c r="A43" s="13" t="s">
        <v>8360</v>
      </c>
      <c r="B43" s="5">
        <v>1.426769694685262E-2</v>
      </c>
      <c r="C43" s="5">
        <v>3.7941543024907744E-2</v>
      </c>
      <c r="D43" s="5"/>
      <c r="E43" s="5"/>
      <c r="F43" s="5"/>
      <c r="G43" s="5">
        <v>3.3788236695424384E-2</v>
      </c>
    </row>
    <row r="44" spans="1:7" x14ac:dyDescent="0.45">
      <c r="A44" s="7" t="s">
        <v>8321</v>
      </c>
      <c r="B44" s="5">
        <v>1.3016283227306908</v>
      </c>
      <c r="C44" s="5">
        <v>0.11942622782595422</v>
      </c>
      <c r="D44" s="5"/>
      <c r="E44" s="5">
        <v>111.45653044912736</v>
      </c>
      <c r="F44" s="5"/>
      <c r="G44" s="5">
        <v>39.252570819734338</v>
      </c>
    </row>
    <row r="45" spans="1:7" x14ac:dyDescent="0.45">
      <c r="A45" s="13" t="s">
        <v>8335</v>
      </c>
      <c r="B45" s="5"/>
      <c r="C45" s="5">
        <v>0.18242858014699928</v>
      </c>
      <c r="D45" s="5"/>
      <c r="E45" s="5"/>
      <c r="F45" s="5"/>
      <c r="G45" s="5">
        <v>0.18242858014699928</v>
      </c>
    </row>
    <row r="46" spans="1:7" x14ac:dyDescent="0.45">
      <c r="A46" s="13" t="s">
        <v>8336</v>
      </c>
      <c r="B46" s="5"/>
      <c r="C46" s="5"/>
      <c r="D46" s="5"/>
      <c r="E46" s="5">
        <v>165.0954793344512</v>
      </c>
      <c r="F46" s="5"/>
      <c r="G46" s="5">
        <v>165.0954793344512</v>
      </c>
    </row>
    <row r="47" spans="1:7" x14ac:dyDescent="0.45">
      <c r="A47" s="13" t="s">
        <v>8339</v>
      </c>
      <c r="B47" s="5"/>
      <c r="C47" s="5">
        <v>0.19823443984339734</v>
      </c>
      <c r="D47" s="5"/>
      <c r="E47" s="5">
        <v>1.2296160502645506</v>
      </c>
      <c r="F47" s="5"/>
      <c r="G47" s="5">
        <v>0.66235616453291624</v>
      </c>
    </row>
    <row r="48" spans="1:7" x14ac:dyDescent="0.45">
      <c r="A48" s="13" t="s">
        <v>8356</v>
      </c>
      <c r="B48" s="5">
        <v>6.9995506021297407E-2</v>
      </c>
      <c r="C48" s="5">
        <v>5.0000000000000001E-3</v>
      </c>
      <c r="D48" s="5"/>
      <c r="E48" s="5">
        <v>3.1676361143517062</v>
      </c>
      <c r="F48" s="5"/>
      <c r="G48" s="5">
        <v>2.1329227280408598</v>
      </c>
    </row>
    <row r="49" spans="1:7" x14ac:dyDescent="0.45">
      <c r="A49" s="13" t="s">
        <v>8362</v>
      </c>
      <c r="B49" s="5">
        <v>3.8129148663452264</v>
      </c>
      <c r="C49" s="5">
        <v>0.14961386554809064</v>
      </c>
      <c r="D49" s="5"/>
      <c r="E49" s="5">
        <v>2.1637884008998296</v>
      </c>
      <c r="F49" s="5"/>
      <c r="G49" s="5">
        <v>1.4500216193224063</v>
      </c>
    </row>
    <row r="50" spans="1:7" x14ac:dyDescent="0.45">
      <c r="A50" s="13" t="s">
        <v>8363</v>
      </c>
      <c r="B50" s="5">
        <v>1.6550303569660387E-2</v>
      </c>
      <c r="C50" s="5">
        <v>2.7416203665666616E-2</v>
      </c>
      <c r="D50" s="5"/>
      <c r="E50" s="5"/>
      <c r="F50" s="5"/>
      <c r="G50" s="5">
        <v>2.0625016105662714E-2</v>
      </c>
    </row>
    <row r="51" spans="1:7" x14ac:dyDescent="0.45">
      <c r="A51" s="7" t="s">
        <v>8322</v>
      </c>
      <c r="B51" s="5">
        <v>8.6154769917610313E-2</v>
      </c>
      <c r="C51" s="5">
        <v>0.10903344801458872</v>
      </c>
      <c r="D51" s="5">
        <v>0.31575125227220585</v>
      </c>
      <c r="E51" s="5">
        <v>1.2784555423881623</v>
      </c>
      <c r="F51" s="5"/>
      <c r="G51" s="5">
        <v>0.81632695368007613</v>
      </c>
    </row>
    <row r="52" spans="1:7" x14ac:dyDescent="0.45">
      <c r="A52" s="13" t="s">
        <v>8342</v>
      </c>
      <c r="B52" s="5">
        <v>4.947262376343476E-2</v>
      </c>
      <c r="C52" s="5">
        <v>0.13191688944938459</v>
      </c>
      <c r="D52" s="5"/>
      <c r="E52" s="5">
        <v>1.1045781875880536</v>
      </c>
      <c r="F52" s="5"/>
      <c r="G52" s="5">
        <v>0.53699397926796444</v>
      </c>
    </row>
    <row r="53" spans="1:7" x14ac:dyDescent="0.45">
      <c r="A53" s="13" t="s">
        <v>8348</v>
      </c>
      <c r="B53" s="5"/>
      <c r="C53" s="5">
        <v>0.11066429658977261</v>
      </c>
      <c r="D53" s="5">
        <v>0.29310569744010057</v>
      </c>
      <c r="E53" s="5">
        <v>1.283495663810815</v>
      </c>
      <c r="F53" s="5"/>
      <c r="G53" s="5">
        <v>0.87746669383889031</v>
      </c>
    </row>
    <row r="54" spans="1:7" x14ac:dyDescent="0.45">
      <c r="A54" s="13" t="s">
        <v>8357</v>
      </c>
      <c r="B54" s="5">
        <v>0.12931023598134631</v>
      </c>
      <c r="C54" s="5">
        <v>8.4674747600493663E-2</v>
      </c>
      <c r="D54" s="5">
        <v>0.40180436063420588</v>
      </c>
      <c r="E54" s="5">
        <v>1.3600413896903583</v>
      </c>
      <c r="F54" s="5"/>
      <c r="G54" s="5">
        <v>0.67692403073034157</v>
      </c>
    </row>
    <row r="55" spans="1:7" x14ac:dyDescent="0.45">
      <c r="A55" s="7" t="s">
        <v>8401</v>
      </c>
      <c r="B55" s="5"/>
      <c r="C55" s="5"/>
      <c r="D55" s="5"/>
      <c r="E55" s="5"/>
      <c r="F55" s="5"/>
      <c r="G55" s="5"/>
    </row>
    <row r="56" spans="1:7" x14ac:dyDescent="0.45">
      <c r="A56" s="13" t="s">
        <v>8401</v>
      </c>
      <c r="B56" s="5"/>
      <c r="C56" s="5"/>
      <c r="D56" s="5"/>
      <c r="E56" s="5"/>
      <c r="F56" s="5"/>
      <c r="G56" s="5"/>
    </row>
    <row r="57" spans="1:7" x14ac:dyDescent="0.45">
      <c r="A57" s="7" t="s">
        <v>8312</v>
      </c>
      <c r="B57" s="5">
        <v>0.69180590480249249</v>
      </c>
      <c r="C57" s="5">
        <v>9.3434487998681454E-2</v>
      </c>
      <c r="D57" s="5">
        <v>0.3133636293826208</v>
      </c>
      <c r="E57" s="5">
        <v>17.63618704420908</v>
      </c>
      <c r="F57" s="5"/>
      <c r="G57" s="5">
        <v>9.4640573409042101</v>
      </c>
    </row>
  </sheetData>
  <conditionalFormatting pivot="1" sqref="B6:E57 B5:G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6:G5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38A9B-6947-44FE-B008-F102F4CFDB51}">
  <dimension ref="A3:C14"/>
  <sheetViews>
    <sheetView workbookViewId="0">
      <selection activeCell="A5" sqref="A5"/>
    </sheetView>
  </sheetViews>
  <sheetFormatPr defaultRowHeight="14.25" x14ac:dyDescent="0.45"/>
  <cols>
    <col min="1" max="1" width="12.06640625" bestFit="1" customWidth="1"/>
    <col min="2" max="2" width="22.796875" bestFit="1" customWidth="1"/>
    <col min="3" max="3" width="12.86328125" bestFit="1" customWidth="1"/>
  </cols>
  <sheetData>
    <row r="3" spans="1:3" x14ac:dyDescent="0.45">
      <c r="A3" s="6" t="s">
        <v>8313</v>
      </c>
      <c r="B3" t="s">
        <v>8412</v>
      </c>
      <c r="C3" t="s">
        <v>8411</v>
      </c>
    </row>
    <row r="4" spans="1:3" x14ac:dyDescent="0.45">
      <c r="A4" s="7" t="s">
        <v>8413</v>
      </c>
      <c r="B4" s="8"/>
      <c r="C4" s="8"/>
    </row>
    <row r="5" spans="1:3" x14ac:dyDescent="0.45">
      <c r="A5" s="7" t="s">
        <v>8402</v>
      </c>
      <c r="B5" s="8">
        <v>0.7237107521645022</v>
      </c>
      <c r="C5" s="8">
        <v>14</v>
      </c>
    </row>
    <row r="6" spans="1:3" x14ac:dyDescent="0.45">
      <c r="A6" s="7" t="s">
        <v>8403</v>
      </c>
      <c r="B6" s="8">
        <v>1.0409133460326256</v>
      </c>
      <c r="C6" s="8">
        <v>65</v>
      </c>
    </row>
    <row r="7" spans="1:3" x14ac:dyDescent="0.45">
      <c r="A7" s="7" t="s">
        <v>8404</v>
      </c>
      <c r="B7" s="8">
        <v>1.0404810122828896</v>
      </c>
      <c r="C7" s="8">
        <v>171</v>
      </c>
    </row>
    <row r="8" spans="1:3" x14ac:dyDescent="0.45">
      <c r="A8" s="7" t="s">
        <v>8405</v>
      </c>
      <c r="B8" s="8">
        <v>1.2454023486651176</v>
      </c>
      <c r="C8" s="8">
        <v>282</v>
      </c>
    </row>
    <row r="9" spans="1:3" x14ac:dyDescent="0.45">
      <c r="A9" s="7" t="s">
        <v>8406</v>
      </c>
      <c r="B9" s="8">
        <v>1.7728487114304612</v>
      </c>
      <c r="C9" s="8">
        <v>274</v>
      </c>
    </row>
    <row r="10" spans="1:3" x14ac:dyDescent="0.45">
      <c r="A10" s="7" t="s">
        <v>8407</v>
      </c>
      <c r="B10" s="8">
        <v>3.8518505260142404</v>
      </c>
      <c r="C10" s="8">
        <v>976</v>
      </c>
    </row>
    <row r="11" spans="1:3" x14ac:dyDescent="0.45">
      <c r="A11" s="7" t="s">
        <v>8408</v>
      </c>
      <c r="B11" s="8">
        <v>0.70545091325051867</v>
      </c>
      <c r="C11" s="8">
        <v>1225</v>
      </c>
    </row>
    <row r="12" spans="1:3" x14ac:dyDescent="0.45">
      <c r="A12" s="7" t="s">
        <v>8409</v>
      </c>
      <c r="B12" s="8">
        <v>25.02894133536596</v>
      </c>
      <c r="C12" s="8">
        <v>950</v>
      </c>
    </row>
    <row r="13" spans="1:3" x14ac:dyDescent="0.45">
      <c r="A13" s="7" t="s">
        <v>8410</v>
      </c>
      <c r="B13" s="8">
        <v>60.136156492879948</v>
      </c>
      <c r="C13" s="8">
        <v>157</v>
      </c>
    </row>
    <row r="14" spans="1:3" x14ac:dyDescent="0.45">
      <c r="A14" s="7" t="s">
        <v>8312</v>
      </c>
      <c r="B14" s="8">
        <v>9.4640573409042084</v>
      </c>
      <c r="C14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by Category</vt:lpstr>
      <vt:lpstr>Pivot by Sub-category</vt:lpstr>
      <vt:lpstr>Pivot by Created Date</vt:lpstr>
      <vt:lpstr>Bonus - Goal</vt:lpstr>
      <vt:lpstr>Heat Map - Percent Funded</vt:lpstr>
      <vt:lpstr>Percent Funded Over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CAF CAF</cp:lastModifiedBy>
  <dcterms:created xsi:type="dcterms:W3CDTF">2017-04-20T15:17:24Z</dcterms:created>
  <dcterms:modified xsi:type="dcterms:W3CDTF">2018-02-04T03:07:41Z</dcterms:modified>
</cp:coreProperties>
</file>