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ocuments\Deakin\SIT374 PM\Assignment 2-SIT374-Fengdan Cui-215012915\"/>
    </mc:Choice>
  </mc:AlternateContent>
  <bookViews>
    <workbookView xWindow="0" yWindow="0" windowWidth="25200" windowHeight="11985"/>
  </bookViews>
  <sheets>
    <sheet name="Part A" sheetId="2" r:id="rId1"/>
    <sheet name="Mortgage benefit" sheetId="5" r:id="rId2"/>
    <sheet name="Payback" sheetId="6" r:id="rId3"/>
    <sheet name="Score for SOI" sheetId="7" r:id="rId4"/>
    <sheet name="Weighed Scoring" sheetId="8" r:id="rId5"/>
  </sheets>
  <calcPr calcId="152511"/>
</workbook>
</file>

<file path=xl/calcChain.xml><?xml version="1.0" encoding="utf-8"?>
<calcChain xmlns="http://schemas.openxmlformats.org/spreadsheetml/2006/main">
  <c r="J4" i="8" l="1"/>
  <c r="J5" i="8"/>
  <c r="J3" i="8"/>
  <c r="H4" i="8"/>
  <c r="H5" i="8"/>
  <c r="H3" i="8"/>
  <c r="F4" i="8"/>
  <c r="F5" i="8"/>
  <c r="F3" i="8"/>
  <c r="D5" i="8"/>
  <c r="D4" i="8"/>
  <c r="D3" i="8"/>
  <c r="B6" i="8"/>
  <c r="F6" i="8" l="1"/>
  <c r="J6" i="8"/>
  <c r="H6" i="8"/>
  <c r="D6" i="8"/>
  <c r="B5" i="2"/>
  <c r="K61" i="2" l="1"/>
  <c r="D4" i="5"/>
  <c r="D5" i="5"/>
  <c r="D6" i="5"/>
  <c r="D7" i="5"/>
  <c r="D8" i="5"/>
  <c r="D9" i="5"/>
  <c r="D10" i="5"/>
  <c r="D11" i="5"/>
  <c r="D12" i="5"/>
  <c r="K66" i="2" l="1"/>
  <c r="J66" i="2"/>
  <c r="D3" i="5"/>
  <c r="B3" i="5"/>
  <c r="J61" i="2" l="1"/>
  <c r="I66" i="2"/>
  <c r="I61" i="2"/>
  <c r="H66" i="2"/>
  <c r="H61" i="2"/>
  <c r="G66" i="2"/>
  <c r="G61" i="2"/>
  <c r="F66" i="2"/>
  <c r="F61" i="2"/>
  <c r="E66" i="2"/>
  <c r="E61" i="2"/>
  <c r="D66" i="2"/>
  <c r="D61" i="2"/>
  <c r="C66" i="2"/>
  <c r="C61" i="2"/>
  <c r="B66" i="2"/>
  <c r="B67" i="6" l="1"/>
  <c r="C47" i="6"/>
  <c r="D47" i="6"/>
  <c r="E47" i="6"/>
  <c r="F47" i="6"/>
  <c r="G47" i="6"/>
  <c r="H47" i="6"/>
  <c r="I47" i="6"/>
  <c r="J47" i="6"/>
  <c r="K47" i="6"/>
  <c r="B47" i="6"/>
  <c r="C46" i="6"/>
  <c r="D46" i="6"/>
  <c r="E46" i="6"/>
  <c r="F46" i="6"/>
  <c r="G46" i="6"/>
  <c r="H46" i="6"/>
  <c r="I46" i="6"/>
  <c r="J46" i="6"/>
  <c r="K46" i="6"/>
  <c r="B46" i="6"/>
  <c r="C25" i="6"/>
  <c r="D25" i="6"/>
  <c r="E25" i="6"/>
  <c r="F25" i="6"/>
  <c r="G25" i="6"/>
  <c r="H25" i="6"/>
  <c r="I25" i="6"/>
  <c r="J25" i="6"/>
  <c r="K25" i="6"/>
  <c r="B25" i="6"/>
  <c r="C5" i="6" l="1"/>
  <c r="D5" i="6"/>
  <c r="E5" i="6"/>
  <c r="F5" i="6"/>
  <c r="G5" i="6"/>
  <c r="H5" i="6"/>
  <c r="I5" i="6"/>
  <c r="J5" i="6"/>
  <c r="K5" i="6"/>
  <c r="B5" i="6"/>
  <c r="D2" i="5"/>
  <c r="C12" i="5"/>
  <c r="C11" i="5"/>
  <c r="C10" i="5"/>
  <c r="C9" i="5"/>
  <c r="C8" i="5"/>
  <c r="C7" i="5"/>
  <c r="C6" i="5"/>
  <c r="C5" i="5"/>
  <c r="C4" i="5"/>
  <c r="C3" i="5"/>
  <c r="B12" i="5"/>
  <c r="B11" i="5"/>
  <c r="B10" i="5"/>
  <c r="B9" i="5"/>
  <c r="B8" i="5"/>
  <c r="B7" i="5"/>
  <c r="B6" i="5"/>
  <c r="B5" i="5"/>
  <c r="B4" i="5"/>
  <c r="J68" i="2" l="1"/>
  <c r="K68" i="2"/>
  <c r="C67" i="2"/>
  <c r="D67" i="2"/>
  <c r="E67" i="2"/>
  <c r="F67" i="2"/>
  <c r="G67" i="2"/>
  <c r="H67" i="2"/>
  <c r="I67" i="2"/>
  <c r="J67" i="2"/>
  <c r="K67" i="2"/>
  <c r="B67" i="2"/>
  <c r="L62" i="2"/>
  <c r="B63" i="2"/>
  <c r="B64" i="2" s="1"/>
  <c r="K62" i="2"/>
  <c r="J62" i="2"/>
  <c r="I62" i="2"/>
  <c r="H62" i="2"/>
  <c r="G62" i="2"/>
  <c r="F62" i="2"/>
  <c r="E62" i="2"/>
  <c r="D62" i="2"/>
  <c r="C62" i="2"/>
  <c r="B62" i="2"/>
  <c r="B57" i="2"/>
  <c r="B56" i="2"/>
  <c r="C54" i="2"/>
  <c r="D54" i="2"/>
  <c r="L54" i="2" s="1"/>
  <c r="E54" i="2"/>
  <c r="F54" i="2"/>
  <c r="G54" i="2"/>
  <c r="H54" i="2"/>
  <c r="I54" i="2"/>
  <c r="J54" i="2"/>
  <c r="K54" i="2"/>
  <c r="B54" i="2"/>
  <c r="C53" i="2"/>
  <c r="D53" i="2"/>
  <c r="E53" i="2"/>
  <c r="F53" i="2"/>
  <c r="G53" i="2"/>
  <c r="H53" i="2"/>
  <c r="I53" i="2"/>
  <c r="J53" i="2"/>
  <c r="K53" i="2"/>
  <c r="B53" i="2"/>
  <c r="L52" i="2"/>
  <c r="C52" i="2"/>
  <c r="D52" i="2"/>
  <c r="E52" i="2"/>
  <c r="F52" i="2"/>
  <c r="G52" i="2"/>
  <c r="H52" i="2"/>
  <c r="I52" i="2"/>
  <c r="J52" i="2"/>
  <c r="K52" i="2"/>
  <c r="B52" i="2"/>
  <c r="K50" i="2"/>
  <c r="J50" i="2"/>
  <c r="I50" i="2"/>
  <c r="H50" i="2"/>
  <c r="G50" i="2"/>
  <c r="F50" i="2"/>
  <c r="E50" i="2"/>
  <c r="D50" i="2"/>
  <c r="C50" i="2"/>
  <c r="B50" i="2"/>
  <c r="L48" i="2"/>
  <c r="L49" i="2"/>
  <c r="L47" i="2"/>
  <c r="C49" i="2"/>
  <c r="D49" i="2"/>
  <c r="E49" i="2"/>
  <c r="F49" i="2"/>
  <c r="G49" i="2"/>
  <c r="H49" i="2"/>
  <c r="I49" i="2"/>
  <c r="J49" i="2"/>
  <c r="K49" i="2"/>
  <c r="B49" i="2"/>
  <c r="C48" i="2"/>
  <c r="D48" i="2"/>
  <c r="E48" i="2"/>
  <c r="F48" i="2"/>
  <c r="G48" i="2"/>
  <c r="H48" i="2"/>
  <c r="I48" i="2"/>
  <c r="J48" i="2"/>
  <c r="K48" i="2"/>
  <c r="B48" i="2"/>
  <c r="G47" i="2"/>
  <c r="K45" i="2"/>
  <c r="J45" i="2"/>
  <c r="I45" i="2"/>
  <c r="H45" i="2"/>
  <c r="G45" i="2"/>
  <c r="F45" i="2"/>
  <c r="E45" i="2"/>
  <c r="D45" i="2"/>
  <c r="C45" i="2"/>
  <c r="B45" i="2"/>
  <c r="C44" i="2"/>
  <c r="D44" i="2"/>
  <c r="E44" i="2"/>
  <c r="F44" i="2"/>
  <c r="G44" i="2"/>
  <c r="H44" i="2"/>
  <c r="I44" i="2"/>
  <c r="J44" i="2"/>
  <c r="K44" i="2"/>
  <c r="B44" i="2"/>
  <c r="L43" i="2"/>
  <c r="L42" i="2"/>
  <c r="K43" i="2"/>
  <c r="J43" i="2"/>
  <c r="I43" i="2"/>
  <c r="H43" i="2"/>
  <c r="G43" i="2"/>
  <c r="F43" i="2"/>
  <c r="E43" i="2"/>
  <c r="D43" i="2"/>
  <c r="C43" i="2"/>
  <c r="B43" i="2"/>
  <c r="L29" i="2"/>
  <c r="C29" i="2"/>
  <c r="D29" i="2"/>
  <c r="E29" i="2"/>
  <c r="F29" i="2"/>
  <c r="G29" i="2"/>
  <c r="H29" i="2"/>
  <c r="I29" i="2"/>
  <c r="J29" i="2"/>
  <c r="K29" i="2"/>
  <c r="B29" i="2"/>
  <c r="K26" i="2"/>
  <c r="J26" i="2"/>
  <c r="I26" i="2"/>
  <c r="H26" i="2"/>
  <c r="G26" i="2"/>
  <c r="F26" i="2"/>
  <c r="E26" i="2"/>
  <c r="D26" i="2"/>
  <c r="C26" i="2"/>
  <c r="B26" i="2"/>
  <c r="C25" i="2"/>
  <c r="D25" i="2"/>
  <c r="E25" i="2"/>
  <c r="L25" i="2" s="1"/>
  <c r="F25" i="2"/>
  <c r="G25" i="2"/>
  <c r="H25" i="2"/>
  <c r="I25" i="2"/>
  <c r="J25" i="2"/>
  <c r="K25" i="2"/>
  <c r="B25" i="2"/>
  <c r="I28" i="2"/>
  <c r="F28" i="2"/>
  <c r="E28" i="2"/>
  <c r="B28" i="2"/>
  <c r="L24" i="2"/>
  <c r="L23" i="2"/>
  <c r="K24" i="2"/>
  <c r="J24" i="2"/>
  <c r="I24" i="2"/>
  <c r="H24" i="2"/>
  <c r="G24" i="2"/>
  <c r="F24" i="2"/>
  <c r="E24" i="2"/>
  <c r="D24" i="2"/>
  <c r="C24" i="2"/>
  <c r="B24" i="2"/>
  <c r="C14" i="2"/>
  <c r="D14" i="2"/>
  <c r="E14" i="2"/>
  <c r="F14" i="2"/>
  <c r="G14" i="2"/>
  <c r="H14" i="2"/>
  <c r="I14" i="2"/>
  <c r="J14" i="2"/>
  <c r="K14" i="2"/>
  <c r="B14" i="2"/>
  <c r="C63" i="2" l="1"/>
  <c r="C64" i="2" s="1"/>
  <c r="C67" i="6" s="1"/>
  <c r="J28" i="2"/>
  <c r="J33" i="2" s="1"/>
  <c r="D28" i="2"/>
  <c r="D33" i="2" s="1"/>
  <c r="H28" i="2"/>
  <c r="H30" i="2" s="1"/>
  <c r="H34" i="2" s="1"/>
  <c r="G28" i="2"/>
  <c r="G30" i="2" s="1"/>
  <c r="G34" i="2" s="1"/>
  <c r="K28" i="2"/>
  <c r="K33" i="2" s="1"/>
  <c r="D30" i="2"/>
  <c r="D34" i="2" s="1"/>
  <c r="E33" i="2"/>
  <c r="E30" i="2"/>
  <c r="E34" i="2" s="1"/>
  <c r="F33" i="2"/>
  <c r="F30" i="2"/>
  <c r="F34" i="2" s="1"/>
  <c r="I33" i="2"/>
  <c r="I30" i="2"/>
  <c r="I34" i="2" s="1"/>
  <c r="B33" i="2"/>
  <c r="B30" i="2"/>
  <c r="B68" i="2"/>
  <c r="B71" i="2"/>
  <c r="L67" i="2"/>
  <c r="L53" i="2"/>
  <c r="L50" i="2"/>
  <c r="L45" i="2"/>
  <c r="L44" i="2"/>
  <c r="L26" i="2"/>
  <c r="C28" i="2"/>
  <c r="C15" i="2"/>
  <c r="D15" i="2"/>
  <c r="E15" i="2"/>
  <c r="F15" i="2"/>
  <c r="G15" i="2"/>
  <c r="H15" i="2"/>
  <c r="I15" i="2"/>
  <c r="J15" i="2"/>
  <c r="K15" i="2"/>
  <c r="B15" i="2"/>
  <c r="B16" i="2" s="1"/>
  <c r="C16" i="2" s="1"/>
  <c r="D16" i="2" s="1"/>
  <c r="L14" i="2"/>
  <c r="K12" i="2"/>
  <c r="J12" i="2"/>
  <c r="I12" i="2"/>
  <c r="H12" i="2"/>
  <c r="G12" i="2"/>
  <c r="F12" i="2"/>
  <c r="E12" i="2"/>
  <c r="D12" i="2"/>
  <c r="C12" i="2"/>
  <c r="B12" i="2"/>
  <c r="C11" i="2"/>
  <c r="D11" i="2"/>
  <c r="E11" i="2"/>
  <c r="F11" i="2"/>
  <c r="G11" i="2"/>
  <c r="H11" i="2"/>
  <c r="I11" i="2"/>
  <c r="J11" i="2"/>
  <c r="K11" i="2"/>
  <c r="B11" i="2"/>
  <c r="L11" i="2" s="1"/>
  <c r="L10" i="2"/>
  <c r="L9" i="2"/>
  <c r="K10" i="2"/>
  <c r="J10" i="2"/>
  <c r="I10" i="2"/>
  <c r="H10" i="2"/>
  <c r="G10" i="2"/>
  <c r="F10" i="2"/>
  <c r="E10" i="2"/>
  <c r="D10" i="2"/>
  <c r="C10" i="2"/>
  <c r="B10" i="2"/>
  <c r="C6" i="2"/>
  <c r="D6" i="2"/>
  <c r="E6" i="2"/>
  <c r="F6" i="2"/>
  <c r="G6" i="2"/>
  <c r="H6" i="2"/>
  <c r="I6" i="2"/>
  <c r="J6" i="2"/>
  <c r="K6" i="2"/>
  <c r="B6" i="2"/>
  <c r="B7" i="2" s="1"/>
  <c r="K5" i="2"/>
  <c r="J5" i="2"/>
  <c r="I5" i="2"/>
  <c r="H5" i="2"/>
  <c r="G5" i="2"/>
  <c r="F5" i="2"/>
  <c r="E5" i="2"/>
  <c r="D5" i="2"/>
  <c r="C5" i="2"/>
  <c r="L4" i="2"/>
  <c r="B4" i="6" l="1"/>
  <c r="C7" i="2"/>
  <c r="L6" i="2"/>
  <c r="D63" i="2"/>
  <c r="D64" i="2" s="1"/>
  <c r="D67" i="6" s="1"/>
  <c r="J30" i="2"/>
  <c r="J34" i="2" s="1"/>
  <c r="G33" i="2"/>
  <c r="H33" i="2"/>
  <c r="L28" i="2"/>
  <c r="K30" i="2"/>
  <c r="K34" i="2" s="1"/>
  <c r="C33" i="2"/>
  <c r="C30" i="2"/>
  <c r="C34" i="2" s="1"/>
  <c r="B34" i="2"/>
  <c r="B31" i="2"/>
  <c r="B26" i="6" s="1"/>
  <c r="B72" i="2"/>
  <c r="B69" i="2"/>
  <c r="B68" i="6" s="1"/>
  <c r="D71" i="2"/>
  <c r="D68" i="2"/>
  <c r="C71" i="2"/>
  <c r="C68" i="2"/>
  <c r="E16" i="2"/>
  <c r="F16" i="2" s="1"/>
  <c r="G16" i="2" s="1"/>
  <c r="H16" i="2" s="1"/>
  <c r="I16" i="2" s="1"/>
  <c r="J16" i="2" s="1"/>
  <c r="K16" i="2" s="1"/>
  <c r="L15" i="2"/>
  <c r="L12" i="2"/>
  <c r="L5" i="2"/>
  <c r="C66" i="6"/>
  <c r="D66" i="6" s="1"/>
  <c r="E66" i="6" s="1"/>
  <c r="F66" i="6" s="1"/>
  <c r="G66" i="6" s="1"/>
  <c r="H66" i="6" s="1"/>
  <c r="I66" i="6" s="1"/>
  <c r="J66" i="6" s="1"/>
  <c r="K66" i="6" s="1"/>
  <c r="C45" i="6"/>
  <c r="D45" i="6" s="1"/>
  <c r="E45" i="6" s="1"/>
  <c r="F45" i="6" s="1"/>
  <c r="G45" i="6" s="1"/>
  <c r="H45" i="6" s="1"/>
  <c r="I45" i="6" s="1"/>
  <c r="J45" i="6" s="1"/>
  <c r="K45" i="6" s="1"/>
  <c r="C24" i="6"/>
  <c r="D24" i="6" s="1"/>
  <c r="E24" i="6" s="1"/>
  <c r="F24" i="6" s="1"/>
  <c r="G24" i="6" s="1"/>
  <c r="H24" i="6" s="1"/>
  <c r="I24" i="6" s="1"/>
  <c r="J24" i="6" s="1"/>
  <c r="K24" i="6" s="1"/>
  <c r="C3" i="6"/>
  <c r="D3" i="6" s="1"/>
  <c r="E3" i="6" s="1"/>
  <c r="F3" i="6" s="1"/>
  <c r="G3" i="6" s="1"/>
  <c r="H3" i="6" s="1"/>
  <c r="I3" i="6" s="1"/>
  <c r="J3" i="6" s="1"/>
  <c r="K3" i="6" s="1"/>
  <c r="B18" i="2" l="1"/>
  <c r="B19" i="2"/>
  <c r="C4" i="6"/>
  <c r="D7" i="2"/>
  <c r="D72" i="2"/>
  <c r="E63" i="2"/>
  <c r="E64" i="2" s="1"/>
  <c r="E67" i="6" s="1"/>
  <c r="L33" i="2"/>
  <c r="L34" i="2"/>
  <c r="B35" i="2"/>
  <c r="C31" i="2"/>
  <c r="C26" i="6" s="1"/>
  <c r="L30" i="2"/>
  <c r="C69" i="2"/>
  <c r="C68" i="6" s="1"/>
  <c r="B73" i="2"/>
  <c r="C72" i="2"/>
  <c r="E71" i="2"/>
  <c r="E68" i="2"/>
  <c r="L16" i="2"/>
  <c r="C3" i="2"/>
  <c r="D3" i="2" s="1"/>
  <c r="B22" i="2"/>
  <c r="B41" i="2" s="1"/>
  <c r="B60" i="2" s="1"/>
  <c r="D4" i="6" l="1"/>
  <c r="E7" i="2"/>
  <c r="F68" i="2"/>
  <c r="E72" i="2"/>
  <c r="F63" i="2"/>
  <c r="F64" i="2" s="1"/>
  <c r="F67" i="6" s="1"/>
  <c r="D31" i="2"/>
  <c r="D26" i="6" s="1"/>
  <c r="C35" i="2"/>
  <c r="B38" i="2"/>
  <c r="B37" i="2"/>
  <c r="C73" i="2"/>
  <c r="D69" i="2"/>
  <c r="D68" i="6" s="1"/>
  <c r="C22" i="2"/>
  <c r="C41" i="2" s="1"/>
  <c r="C60" i="2" s="1"/>
  <c r="D22" i="2"/>
  <c r="D41" i="2" s="1"/>
  <c r="D60" i="2" s="1"/>
  <c r="E3" i="2"/>
  <c r="E4" i="6" l="1"/>
  <c r="F7" i="2"/>
  <c r="F71" i="2"/>
  <c r="G71" i="2"/>
  <c r="F72" i="2"/>
  <c r="D35" i="2"/>
  <c r="E31" i="2"/>
  <c r="E26" i="6" s="1"/>
  <c r="D73" i="2"/>
  <c r="E69" i="2"/>
  <c r="E68" i="6" s="1"/>
  <c r="F3" i="2"/>
  <c r="E22" i="2"/>
  <c r="E41" i="2" s="1"/>
  <c r="E60" i="2" s="1"/>
  <c r="F4" i="6" l="1"/>
  <c r="G7" i="2"/>
  <c r="G63" i="2"/>
  <c r="G64" i="2" s="1"/>
  <c r="G67" i="6" s="1"/>
  <c r="G68" i="2"/>
  <c r="E35" i="2"/>
  <c r="F31" i="2"/>
  <c r="F26" i="6" s="1"/>
  <c r="F69" i="2"/>
  <c r="F68" i="6" s="1"/>
  <c r="E73" i="2"/>
  <c r="G3" i="2"/>
  <c r="F22" i="2"/>
  <c r="F41" i="2" s="1"/>
  <c r="F60" i="2" s="1"/>
  <c r="G4" i="6" l="1"/>
  <c r="H7" i="2"/>
  <c r="H63" i="2"/>
  <c r="H64" i="2" s="1"/>
  <c r="H67" i="6" s="1"/>
  <c r="G72" i="2"/>
  <c r="H68" i="2"/>
  <c r="I68" i="2"/>
  <c r="H71" i="2"/>
  <c r="G31" i="2"/>
  <c r="G26" i="6" s="1"/>
  <c r="F35" i="2"/>
  <c r="F73" i="2"/>
  <c r="G69" i="2"/>
  <c r="G68" i="6" s="1"/>
  <c r="H3" i="2"/>
  <c r="G22" i="2"/>
  <c r="H4" i="6" l="1"/>
  <c r="I7" i="2"/>
  <c r="L68" i="2"/>
  <c r="I63" i="2"/>
  <c r="I72" i="2" s="1"/>
  <c r="J63" i="2"/>
  <c r="L66" i="2"/>
  <c r="H72" i="2"/>
  <c r="I71" i="2"/>
  <c r="J71" i="2"/>
  <c r="H31" i="2"/>
  <c r="H26" i="6" s="1"/>
  <c r="G35" i="2"/>
  <c r="G73" i="2"/>
  <c r="H69" i="2"/>
  <c r="H68" i="6" s="1"/>
  <c r="G41" i="2"/>
  <c r="G60" i="2" s="1"/>
  <c r="I3" i="2"/>
  <c r="H22" i="2"/>
  <c r="I4" i="6" l="1"/>
  <c r="J7" i="2"/>
  <c r="L61" i="2"/>
  <c r="I64" i="2"/>
  <c r="I67" i="6" s="1"/>
  <c r="J72" i="2"/>
  <c r="H35" i="2"/>
  <c r="I31" i="2"/>
  <c r="I26" i="6" s="1"/>
  <c r="H73" i="2"/>
  <c r="I69" i="2"/>
  <c r="I68" i="6" s="1"/>
  <c r="H41" i="2"/>
  <c r="H60" i="2" s="1"/>
  <c r="J3" i="2"/>
  <c r="I22" i="2"/>
  <c r="J4" i="6" l="1"/>
  <c r="K7" i="2"/>
  <c r="K4" i="6" s="1"/>
  <c r="K71" i="2"/>
  <c r="L71" i="2" s="1"/>
  <c r="K63" i="2"/>
  <c r="K72" i="2" s="1"/>
  <c r="L72" i="2" s="1"/>
  <c r="J64" i="2"/>
  <c r="J67" i="6" s="1"/>
  <c r="I35" i="2"/>
  <c r="J31" i="2"/>
  <c r="J26" i="6" s="1"/>
  <c r="J69" i="2"/>
  <c r="J68" i="6" s="1"/>
  <c r="I73" i="2"/>
  <c r="I60" i="2"/>
  <c r="I41" i="2"/>
  <c r="K3" i="2"/>
  <c r="J22" i="2"/>
  <c r="L7" i="2" l="1"/>
  <c r="L63" i="2"/>
  <c r="B76" i="2" s="1"/>
  <c r="K64" i="2"/>
  <c r="K67" i="6" s="1"/>
  <c r="J35" i="2"/>
  <c r="K31" i="2"/>
  <c r="J73" i="2"/>
  <c r="K69" i="2"/>
  <c r="K68" i="6" s="1"/>
  <c r="J41" i="2"/>
  <c r="J60" i="2" s="1"/>
  <c r="K22" i="2"/>
  <c r="K35" i="2" l="1"/>
  <c r="L35" i="2" s="1"/>
  <c r="K26" i="6"/>
  <c r="B75" i="2"/>
  <c r="L31" i="2"/>
  <c r="K73" i="2"/>
  <c r="L73" i="2" s="1"/>
  <c r="L69" i="2"/>
  <c r="K60" i="2"/>
  <c r="K41" i="2"/>
  <c r="L64" i="2"/>
</calcChain>
</file>

<file path=xl/sharedStrings.xml><?xml version="1.0" encoding="utf-8"?>
<sst xmlns="http://schemas.openxmlformats.org/spreadsheetml/2006/main" count="121" uniqueCount="55">
  <si>
    <t>Discount rate</t>
  </si>
  <si>
    <t>Year</t>
  </si>
  <si>
    <t>Total</t>
  </si>
  <si>
    <t>Costs</t>
  </si>
  <si>
    <t>Discount factor</t>
  </si>
  <si>
    <t>Discounted costs</t>
  </si>
  <si>
    <t>Benefits</t>
  </si>
  <si>
    <t>Discounted benefits</t>
  </si>
  <si>
    <t>Discounted benefits - costs</t>
  </si>
  <si>
    <t>Cumulative benefits - costs</t>
  </si>
  <si>
    <t>NPV</t>
  </si>
  <si>
    <t>Cash flow</t>
  </si>
  <si>
    <t>Cumulative discounted costs</t>
  </si>
  <si>
    <t>Cumulative discounted benefits</t>
  </si>
  <si>
    <t>Mortgage value without investment</t>
  </si>
  <si>
    <t>Mortgage value with investement</t>
  </si>
  <si>
    <t>Benefit based on investment</t>
  </si>
  <si>
    <t>Comments</t>
  </si>
  <si>
    <t>ROI</t>
  </si>
  <si>
    <t>PROJECT 1
(Insulate Office)</t>
  </si>
  <si>
    <t>PROJECT 2
(Mortgage Payment)</t>
  </si>
  <si>
    <t>PROJECT 3
(Invest in Business)</t>
  </si>
  <si>
    <t>Payback Graph of Project 3 (Invest in Business)</t>
  </si>
  <si>
    <t>Payback Graph of Project 2 (Mortgage Payment)</t>
  </si>
  <si>
    <t>Payback Graph of Project 1 (Insulate Office)</t>
  </si>
  <si>
    <t>Mortgage Rate:</t>
  </si>
  <si>
    <t>PROJECT 4
(iSaver - no investment)</t>
  </si>
  <si>
    <t>Payback Graph of Project 4 (iSaver)</t>
  </si>
  <si>
    <t>Interest</t>
  </si>
  <si>
    <t>Percentage</t>
  </si>
  <si>
    <t>Score (out of 100)</t>
  </si>
  <si>
    <t>&lt;=0%</t>
  </si>
  <si>
    <t>0% - 20%</t>
  </si>
  <si>
    <t>20% - 40%</t>
  </si>
  <si>
    <t>40% - 60%</t>
  </si>
  <si>
    <t>60% - 80%</t>
  </si>
  <si>
    <t>80% - 100%</t>
  </si>
  <si>
    <t>Weighed Scoring</t>
  </si>
  <si>
    <t>Criteria</t>
  </si>
  <si>
    <t>Weight</t>
  </si>
  <si>
    <t>Project 1</t>
  </si>
  <si>
    <t>Project 2</t>
  </si>
  <si>
    <t>Project 3</t>
  </si>
  <si>
    <t>Project 4</t>
  </si>
  <si>
    <t>Project's calculated NPV</t>
  </si>
  <si>
    <t>Project's calculated ROI</t>
  </si>
  <si>
    <t>Project's calculated payback analysis</t>
  </si>
  <si>
    <t>Totals</t>
  </si>
  <si>
    <t>Project 2 (*weight)</t>
  </si>
  <si>
    <t>Project 3 (*weight)</t>
  </si>
  <si>
    <t>Project 4 (*weight)</t>
  </si>
  <si>
    <t>NPV&lt;0</t>
  </si>
  <si>
    <t>ROI&lt;0</t>
  </si>
  <si>
    <t>the value of cumulative discounted benefits are more than the value of
cumulative discounted costs, which means the benefits outweigh the investment
finally.</t>
  </si>
  <si>
    <t>the benefit is more than costs finally.what should be paid more attention is that the benefits can be
received in the first year, but the difference between benefits and costs does not
increase too much.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</si>
</sst>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quot;$&quot;#,##0.00;[Red]\-&quot;$&quot;#,##0.00"/>
    <numFmt numFmtId="165" formatCode="_-&quot;$&quot;* #,##0.00_-;\-&quot;$&quot;* #,##0.00_-;_-&quot;$&quot;* &quot;-&quot;??_-;_-@_-"/>
    <numFmt numFmtId="166" formatCode="&quot;$&quot;#,##0.00"/>
    <numFmt numFmtId="167" formatCode="0.0%"/>
    <numFmt numFmtId="168" formatCode="[$$-C09]#,##0.00"/>
  </numFmts>
  <fonts count="14">
    <font>
      <sz val="11"/>
      <color theme="1"/>
      <name val="Calibri"/>
      <family val="2"/>
      <scheme val="minor"/>
    </font>
    <font>
      <sz val="11"/>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sz val="11"/>
      <color theme="0"/>
      <name val="Calibri"/>
      <family val="2"/>
      <scheme val="minor"/>
    </font>
    <font>
      <b/>
      <sz val="1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sz val="12"/>
      <color theme="1"/>
      <name val="Calibri"/>
      <family val="2"/>
      <charset val="134"/>
      <scheme val="minor"/>
    </font>
    <font>
      <sz val="1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theme="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8">
    <xf numFmtId="0" fontId="0" fillId="0" borderId="0"/>
    <xf numFmtId="165" fontId="1" fillId="0" borderId="0" applyFont="0" applyFill="0" applyBorder="0" applyAlignment="0" applyProtection="0"/>
    <xf numFmtId="9" fontId="1" fillId="0" borderId="0" applyFont="0" applyFill="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8" applyNumberFormat="0" applyAlignment="0" applyProtection="0"/>
    <xf numFmtId="0" fontId="6" fillId="6" borderId="9" applyNumberFormat="0" applyAlignment="0" applyProtection="0"/>
    <xf numFmtId="0" fontId="7" fillId="7" borderId="0" applyNumberFormat="0" applyBorder="0" applyAlignment="0" applyProtection="0"/>
  </cellStyleXfs>
  <cellXfs count="80">
    <xf numFmtId="0" fontId="0" fillId="0" borderId="0" xfId="0"/>
    <xf numFmtId="0" fontId="2" fillId="2" borderId="1" xfId="0" applyFont="1" applyFill="1" applyBorder="1"/>
    <xf numFmtId="0" fontId="0" fillId="0" borderId="1" xfId="0" applyBorder="1"/>
    <xf numFmtId="1" fontId="2" fillId="2" borderId="1" xfId="2" applyNumberFormat="1" applyFont="1" applyFill="1" applyBorder="1"/>
    <xf numFmtId="0" fontId="0" fillId="2" borderId="1" xfId="0" applyFill="1" applyBorder="1"/>
    <xf numFmtId="164" fontId="0" fillId="0" borderId="1" xfId="1" applyNumberFormat="1" applyFont="1" applyBorder="1" applyAlignment="1">
      <alignment horizontal="right"/>
    </xf>
    <xf numFmtId="164" fontId="0" fillId="0" borderId="1" xfId="1" applyNumberFormat="1" applyFont="1" applyBorder="1"/>
    <xf numFmtId="2" fontId="0" fillId="0" borderId="1" xfId="2" applyNumberFormat="1" applyFont="1" applyBorder="1"/>
    <xf numFmtId="164" fontId="0" fillId="0" borderId="1" xfId="2" applyNumberFormat="1" applyFont="1" applyBorder="1"/>
    <xf numFmtId="164" fontId="2" fillId="0" borderId="1" xfId="2" applyNumberFormat="1" applyFont="1" applyBorder="1"/>
    <xf numFmtId="164" fontId="0" fillId="0" borderId="0" xfId="0" applyNumberFormat="1"/>
    <xf numFmtId="165" fontId="0" fillId="0" borderId="1" xfId="1" applyNumberFormat="1" applyFont="1" applyBorder="1"/>
    <xf numFmtId="165" fontId="0" fillId="0" borderId="1" xfId="1" applyFont="1" applyBorder="1"/>
    <xf numFmtId="165" fontId="0" fillId="0" borderId="1" xfId="0" applyNumberFormat="1" applyBorder="1"/>
    <xf numFmtId="1" fontId="2" fillId="2" borderId="1" xfId="0" applyNumberFormat="1" applyFont="1" applyFill="1" applyBorder="1"/>
    <xf numFmtId="0" fontId="2" fillId="0" borderId="0" xfId="0" applyFont="1"/>
    <xf numFmtId="1" fontId="6" fillId="6" borderId="9" xfId="6" applyNumberFormat="1"/>
    <xf numFmtId="0" fontId="0" fillId="0" borderId="0" xfId="0" applyAlignment="1">
      <alignment horizontal="center"/>
    </xf>
    <xf numFmtId="166" fontId="0" fillId="0" borderId="0" xfId="0" applyNumberFormat="1"/>
    <xf numFmtId="0" fontId="0" fillId="0" borderId="0" xfId="0" applyFill="1"/>
    <xf numFmtId="166" fontId="2" fillId="0" borderId="0" xfId="0" applyNumberFormat="1" applyFont="1"/>
    <xf numFmtId="164" fontId="8" fillId="0" borderId="0" xfId="2" applyNumberFormat="1" applyFont="1" applyBorder="1"/>
    <xf numFmtId="164" fontId="8" fillId="0" borderId="0" xfId="0" applyNumberFormat="1" applyFont="1"/>
    <xf numFmtId="0" fontId="2" fillId="0" borderId="0" xfId="0" applyFont="1" applyAlignment="1">
      <alignment horizontal="center"/>
    </xf>
    <xf numFmtId="0" fontId="0" fillId="0" borderId="6" xfId="0" applyBorder="1" applyAlignment="1">
      <alignment horizontal="center"/>
    </xf>
    <xf numFmtId="0" fontId="2" fillId="2" borderId="3" xfId="0" applyFont="1" applyFill="1" applyBorder="1"/>
    <xf numFmtId="9" fontId="2" fillId="0" borderId="1" xfId="2" applyNumberFormat="1" applyFont="1" applyBorder="1"/>
    <xf numFmtId="0" fontId="0" fillId="0" borderId="0" xfId="0" applyBorder="1" applyAlignment="1">
      <alignment horizontal="center"/>
    </xf>
    <xf numFmtId="166" fontId="0" fillId="0" borderId="0" xfId="0" applyNumberFormat="1" applyFill="1"/>
    <xf numFmtId="0" fontId="4" fillId="0" borderId="1" xfId="4" applyFill="1" applyBorder="1"/>
    <xf numFmtId="2" fontId="4" fillId="0" borderId="1" xfId="4" applyNumberFormat="1" applyFill="1" applyBorder="1"/>
    <xf numFmtId="0" fontId="3" fillId="0" borderId="1" xfId="3" applyFill="1" applyBorder="1"/>
    <xf numFmtId="164" fontId="3" fillId="0" borderId="1" xfId="3" applyNumberFormat="1" applyFill="1" applyBorder="1"/>
    <xf numFmtId="0" fontId="3" fillId="0" borderId="0" xfId="3" applyFill="1"/>
    <xf numFmtId="164" fontId="3" fillId="0" borderId="1" xfId="3" applyNumberFormat="1" applyFill="1" applyBorder="1" applyAlignment="1">
      <alignment horizontal="right"/>
    </xf>
    <xf numFmtId="164" fontId="0" fillId="0" borderId="0" xfId="0" applyNumberFormat="1" applyFill="1"/>
    <xf numFmtId="1" fontId="2" fillId="0" borderId="1" xfId="2" applyNumberFormat="1" applyFont="1" applyFill="1" applyBorder="1"/>
    <xf numFmtId="167" fontId="0" fillId="0" borderId="1" xfId="2" applyNumberFormat="1" applyFont="1" applyBorder="1"/>
    <xf numFmtId="1" fontId="0" fillId="2" borderId="1" xfId="0" applyNumberFormat="1" applyFill="1" applyBorder="1"/>
    <xf numFmtId="166" fontId="0" fillId="0" borderId="1" xfId="2" applyNumberFormat="1" applyFont="1" applyBorder="1"/>
    <xf numFmtId="0" fontId="0" fillId="0" borderId="0" xfId="0" applyAlignment="1">
      <alignment wrapText="1"/>
    </xf>
    <xf numFmtId="10" fontId="0" fillId="0" borderId="0" xfId="0" applyNumberFormat="1" applyAlignment="1">
      <alignment horizontal="left"/>
    </xf>
    <xf numFmtId="0" fontId="8" fillId="8" borderId="1" xfId="5" applyFont="1" applyFill="1" applyBorder="1"/>
    <xf numFmtId="164" fontId="8" fillId="8" borderId="1" xfId="5" applyNumberFormat="1" applyFont="1" applyFill="1" applyBorder="1"/>
    <xf numFmtId="0" fontId="8" fillId="8" borderId="1" xfId="5" applyFont="1" applyFill="1" applyBorder="1" applyAlignment="1">
      <alignment wrapText="1"/>
    </xf>
    <xf numFmtId="9" fontId="8" fillId="8" borderId="1" xfId="5" applyNumberFormat="1" applyFont="1" applyFill="1" applyBorder="1"/>
    <xf numFmtId="0" fontId="5" fillId="8" borderId="1" xfId="5" applyFill="1" applyBorder="1" applyAlignment="1">
      <alignment wrapText="1"/>
    </xf>
    <xf numFmtId="0" fontId="5" fillId="8" borderId="1" xfId="5" applyFill="1" applyBorder="1"/>
    <xf numFmtId="10" fontId="5" fillId="8" borderId="1" xfId="5" applyNumberFormat="1" applyFill="1" applyBorder="1"/>
    <xf numFmtId="168" fontId="5" fillId="8" borderId="1" xfId="5" applyNumberFormat="1" applyFill="1" applyBorder="1"/>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9" fontId="9" fillId="0" borderId="13" xfId="0" applyNumberFormat="1" applyFont="1" applyBorder="1" applyAlignment="1">
      <alignment horizontal="center" vertical="center" wrapText="1"/>
    </xf>
    <xf numFmtId="0" fontId="0" fillId="0" borderId="1" xfId="0" applyBorder="1" applyAlignment="1">
      <alignment horizontal="center"/>
    </xf>
    <xf numFmtId="0" fontId="11" fillId="0" borderId="1" xfId="0" applyFont="1" applyBorder="1" applyAlignment="1">
      <alignment horizontal="center"/>
    </xf>
    <xf numFmtId="0" fontId="11" fillId="0" borderId="1" xfId="0" applyFont="1" applyBorder="1" applyAlignment="1">
      <alignment horizontal="center" wrapText="1"/>
    </xf>
    <xf numFmtId="0" fontId="12" fillId="0" borderId="1" xfId="0" applyFont="1" applyBorder="1"/>
    <xf numFmtId="9" fontId="0" fillId="0" borderId="1" xfId="2" applyFont="1" applyBorder="1" applyAlignment="1">
      <alignment horizontal="center"/>
    </xf>
    <xf numFmtId="0" fontId="10" fillId="0" borderId="1" xfId="0" applyFont="1" applyBorder="1"/>
    <xf numFmtId="0" fontId="4" fillId="0" borderId="10" xfId="4" applyFill="1" applyBorder="1" applyAlignment="1">
      <alignment wrapText="1"/>
    </xf>
    <xf numFmtId="0" fontId="0" fillId="0" borderId="10" xfId="0" applyFill="1" applyBorder="1" applyAlignment="1">
      <alignment wrapText="1"/>
    </xf>
    <xf numFmtId="0" fontId="13" fillId="0" borderId="10" xfId="7" applyFont="1" applyFill="1"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8" borderId="1" xfId="5"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10" xfId="0" applyBorder="1" applyAlignment="1">
      <alignment horizontal="center" wrapText="1"/>
    </xf>
    <xf numFmtId="0" fontId="5" fillId="8" borderId="1" xfId="5" applyFill="1" applyBorder="1" applyAlignment="1">
      <alignment wrapText="1"/>
    </xf>
    <xf numFmtId="0" fontId="0" fillId="0" borderId="1" xfId="0" applyBorder="1" applyAlignment="1">
      <alignment horizontal="center"/>
    </xf>
    <xf numFmtId="0" fontId="11" fillId="0" borderId="1" xfId="0" applyFont="1" applyBorder="1" applyAlignment="1">
      <alignment horizontal="center"/>
    </xf>
  </cellXfs>
  <cellStyles count="8">
    <cellStyle name="百分比" xfId="2" builtinId="5"/>
    <cellStyle name="常规" xfId="0" builtinId="0"/>
    <cellStyle name="好" xfId="3" builtinId="26"/>
    <cellStyle name="货币" xfId="1" builtinId="4"/>
    <cellStyle name="适中" xfId="4" builtinId="28"/>
    <cellStyle name="输出" xfId="6" builtinId="21"/>
    <cellStyle name="输入" xfId="5" builtinId="20"/>
    <cellStyle name="着色 1" xfId="7" builtinId="2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'Part A'!$A$26</c:f>
              <c:strCache>
                <c:ptCount val="1"/>
                <c:pt idx="0">
                  <c:v>Cumulative discounted costs</c:v>
                </c:pt>
              </c:strCache>
            </c:strRef>
          </c:tx>
          <c:marker>
            <c:symbol val="none"/>
          </c:marker>
          <c:val>
            <c:numRef>
              <c:f>'Part A'!$B$26:$F$26</c:f>
              <c:numCache>
                <c:formatCode>"$"#,##0.00;[Red]\-"$"#,##0.00</c:formatCode>
                <c:ptCount val="5"/>
                <c:pt idx="0">
                  <c:v>28625.954198473279</c:v>
                </c:pt>
                <c:pt idx="1">
                  <c:v>28625.954198473279</c:v>
                </c:pt>
                <c:pt idx="2">
                  <c:v>28625.954198473279</c:v>
                </c:pt>
                <c:pt idx="3">
                  <c:v>28625.954198473279</c:v>
                </c:pt>
                <c:pt idx="4">
                  <c:v>28625.954198473279</c:v>
                </c:pt>
              </c:numCache>
            </c:numRef>
          </c:val>
          <c:smooth val="0"/>
        </c:ser>
        <c:ser>
          <c:idx val="1"/>
          <c:order val="1"/>
          <c:tx>
            <c:strRef>
              <c:f>'Part A'!$A$31</c:f>
              <c:strCache>
                <c:ptCount val="1"/>
                <c:pt idx="0">
                  <c:v>Cumulative discounted benefits</c:v>
                </c:pt>
              </c:strCache>
            </c:strRef>
          </c:tx>
          <c:marker>
            <c:symbol val="none"/>
          </c:marker>
          <c:val>
            <c:numRef>
              <c:f>'Part A'!$B$31:$F$31</c:f>
              <c:numCache>
                <c:formatCode>"$"#,##0.00;[Red]\-"$"#,##0.00</c:formatCode>
                <c:ptCount val="5"/>
                <c:pt idx="0">
                  <c:v>1860.6870229007632</c:v>
                </c:pt>
                <c:pt idx="1">
                  <c:v>3751.5569459821681</c:v>
                </c:pt>
                <c:pt idx="2">
                  <c:v>5673.099377357833</c:v>
                </c:pt>
                <c:pt idx="3">
                  <c:v>7625.8118672577184</c:v>
                </c:pt>
                <c:pt idx="4">
                  <c:v>9610.2000368601766</c:v>
                </c:pt>
              </c:numCache>
            </c:numRef>
          </c:val>
          <c:smooth val="0"/>
        </c:ser>
        <c:dLbls>
          <c:showLegendKey val="0"/>
          <c:showVal val="0"/>
          <c:showCatName val="0"/>
          <c:showSerName val="0"/>
          <c:showPercent val="0"/>
          <c:showBubbleSize val="0"/>
        </c:dLbls>
        <c:smooth val="0"/>
        <c:axId val="465975584"/>
        <c:axId val="465976128"/>
      </c:lineChart>
      <c:catAx>
        <c:axId val="465975584"/>
        <c:scaling>
          <c:orientation val="minMax"/>
        </c:scaling>
        <c:delete val="0"/>
        <c:axPos val="b"/>
        <c:majorTickMark val="out"/>
        <c:minorTickMark val="none"/>
        <c:tickLblPos val="nextTo"/>
        <c:crossAx val="465976128"/>
        <c:crosses val="autoZero"/>
        <c:auto val="1"/>
        <c:lblAlgn val="ctr"/>
        <c:lblOffset val="100"/>
        <c:noMultiLvlLbl val="0"/>
      </c:catAx>
      <c:valAx>
        <c:axId val="465976128"/>
        <c:scaling>
          <c:orientation val="minMax"/>
        </c:scaling>
        <c:delete val="0"/>
        <c:axPos val="l"/>
        <c:majorGridlines/>
        <c:numFmt formatCode="&quot;$&quot;#,##0.00;[Red]\-&quot;$&quot;#,##0.00" sourceLinked="1"/>
        <c:majorTickMark val="out"/>
        <c:minorTickMark val="none"/>
        <c:tickLblPos val="nextTo"/>
        <c:crossAx val="465975584"/>
        <c:crosses val="autoZero"/>
        <c:crossBetween val="between"/>
      </c:valAx>
    </c:plotArea>
    <c:legend>
      <c:legendPos val="r"/>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Payback</a:t>
            </a:r>
            <a:r>
              <a:rPr lang="en-AU" baseline="0"/>
              <a:t> of Project 1 (Insulate Office)</a:t>
            </a:r>
            <a:endParaRPr lang="en-AU"/>
          </a:p>
        </c:rich>
      </c:tx>
      <c:layout>
        <c:manualLayout>
          <c:xMode val="edge"/>
          <c:yMode val="edge"/>
          <c:x val="0.20264566929133859"/>
          <c:y val="4.1666666666666664E-2"/>
        </c:manualLayout>
      </c:layout>
      <c:overlay val="0"/>
      <c:spPr>
        <a:noFill/>
        <a:ln>
          <a:noFill/>
        </a:ln>
        <a:effectLst/>
      </c:spPr>
    </c:title>
    <c:autoTitleDeleted val="0"/>
    <c:plotArea>
      <c:layout/>
      <c:lineChart>
        <c:grouping val="standard"/>
        <c:varyColors val="0"/>
        <c:ser>
          <c:idx val="0"/>
          <c:order val="0"/>
          <c:tx>
            <c:strRef>
              <c:f>Payback!$A$4</c:f>
              <c:strCache>
                <c:ptCount val="1"/>
                <c:pt idx="0">
                  <c:v>Cumulative discounted costs</c:v>
                </c:pt>
              </c:strCache>
            </c:strRef>
          </c:tx>
          <c:val>
            <c:numRef>
              <c:f>Payback!$B$4:$K$4</c:f>
              <c:numCache>
                <c:formatCode>"$"#,##0.00;[Red]\-"$"#,##0.00</c:formatCode>
                <c:ptCount val="10"/>
                <c:pt idx="0">
                  <c:v>17175.572519083969</c:v>
                </c:pt>
                <c:pt idx="1">
                  <c:v>17175.572519083969</c:v>
                </c:pt>
                <c:pt idx="2">
                  <c:v>17175.572519083969</c:v>
                </c:pt>
                <c:pt idx="3">
                  <c:v>17175.572519083969</c:v>
                </c:pt>
                <c:pt idx="4">
                  <c:v>17175.572519083969</c:v>
                </c:pt>
                <c:pt idx="5">
                  <c:v>17175.572519083969</c:v>
                </c:pt>
                <c:pt idx="6">
                  <c:v>17175.572519083969</c:v>
                </c:pt>
                <c:pt idx="7">
                  <c:v>17175.572519083969</c:v>
                </c:pt>
                <c:pt idx="8">
                  <c:v>17175.572519083969</c:v>
                </c:pt>
                <c:pt idx="9">
                  <c:v>17175.572519083969</c:v>
                </c:pt>
              </c:numCache>
            </c:numRef>
          </c:val>
          <c:smooth val="0"/>
        </c:ser>
        <c:ser>
          <c:idx val="1"/>
          <c:order val="1"/>
          <c:tx>
            <c:strRef>
              <c:f>Payback!$A$5</c:f>
              <c:strCache>
                <c:ptCount val="1"/>
                <c:pt idx="0">
                  <c:v>Cumulative discounted benefits</c:v>
                </c:pt>
              </c:strCache>
            </c:strRef>
          </c:tx>
          <c:val>
            <c:numRef>
              <c:f>Payback!$B$5:$K$5</c:f>
              <c:numCache>
                <c:formatCode>"$"#,##0.00</c:formatCode>
                <c:ptCount val="10"/>
                <c:pt idx="0">
                  <c:v>1526.7175572519084</c:v>
                </c:pt>
                <c:pt idx="1">
                  <c:v>2983.5091195151795</c:v>
                </c:pt>
                <c:pt idx="2">
                  <c:v>4373.5774041175373</c:v>
                </c:pt>
                <c:pt idx="3">
                  <c:v>5699.9784390434506</c:v>
                </c:pt>
                <c:pt idx="4">
                  <c:v>6965.6282815300092</c:v>
                </c:pt>
                <c:pt idx="5">
                  <c:v>8173.3094289408473</c:v>
                </c:pt>
                <c:pt idx="6">
                  <c:v>9325.676936012258</c:v>
                </c:pt>
                <c:pt idx="7">
                  <c:v>10425.264251920093</c:v>
                </c:pt>
                <c:pt idx="8">
                  <c:v>11474.488790000087</c:v>
                </c:pt>
                <c:pt idx="9">
                  <c:v>12475.657242366495</c:v>
                </c:pt>
              </c:numCache>
            </c:numRef>
          </c:val>
          <c:smooth val="0"/>
        </c:ser>
        <c:dLbls>
          <c:showLegendKey val="0"/>
          <c:showVal val="0"/>
          <c:showCatName val="0"/>
          <c:showSerName val="0"/>
          <c:showPercent val="0"/>
          <c:showBubbleSize val="0"/>
        </c:dLbls>
        <c:marker val="1"/>
        <c:smooth val="0"/>
        <c:axId val="467005888"/>
        <c:axId val="467001536"/>
      </c:lineChart>
      <c:catAx>
        <c:axId val="467005888"/>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01536"/>
        <c:crosses val="autoZero"/>
        <c:auto val="1"/>
        <c:lblAlgn val="ctr"/>
        <c:lblOffset val="100"/>
        <c:noMultiLvlLbl val="0"/>
      </c:catAx>
      <c:valAx>
        <c:axId val="467001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05888"/>
        <c:crosses val="autoZero"/>
        <c:crossBetween val="between"/>
      </c:valAx>
      <c:spPr>
        <a:noFill/>
        <a:ln>
          <a:noFill/>
        </a:ln>
        <a:effectLst/>
      </c:spPr>
    </c:plotArea>
    <c:legend>
      <c:legendPos val="r"/>
      <c:overlay val="0"/>
    </c:legend>
    <c:plotVisOnly val="1"/>
    <c:dispBlanksAs val="gap"/>
    <c:showDLblsOverMax val="0"/>
  </c:chart>
  <c:spPr>
    <a:solidFill>
      <a:schemeClr val="bg1"/>
    </a:solidFill>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400" b="0"/>
              <a:t>Payback</a:t>
            </a:r>
            <a:r>
              <a:rPr lang="en-AU" sz="1400" b="0" baseline="0"/>
              <a:t> of Project 2 (Mortgage Payment)</a:t>
            </a:r>
            <a:endParaRPr lang="en-AU" sz="1400" b="0"/>
          </a:p>
        </c:rich>
      </c:tx>
      <c:overlay val="0"/>
    </c:title>
    <c:autoTitleDeleted val="0"/>
    <c:plotArea>
      <c:layout/>
      <c:lineChart>
        <c:grouping val="standard"/>
        <c:varyColors val="0"/>
        <c:ser>
          <c:idx val="0"/>
          <c:order val="0"/>
          <c:tx>
            <c:strRef>
              <c:f>Payback!$A$25</c:f>
              <c:strCache>
                <c:ptCount val="1"/>
                <c:pt idx="0">
                  <c:v>Cumulative discounted costs</c:v>
                </c:pt>
              </c:strCache>
            </c:strRef>
          </c:tx>
          <c:val>
            <c:numRef>
              <c:f>Payback!$B$25:$K$25</c:f>
              <c:numCache>
                <c:formatCode>"$"#,##0.00;[Red]\-"$"#,##0.00</c:formatCode>
                <c:ptCount val="10"/>
                <c:pt idx="0">
                  <c:v>28625.954198473279</c:v>
                </c:pt>
                <c:pt idx="1">
                  <c:v>28625.954198473279</c:v>
                </c:pt>
                <c:pt idx="2">
                  <c:v>28625.954198473279</c:v>
                </c:pt>
                <c:pt idx="3">
                  <c:v>28625.954198473279</c:v>
                </c:pt>
                <c:pt idx="4">
                  <c:v>28625.954198473279</c:v>
                </c:pt>
                <c:pt idx="5">
                  <c:v>28625.954198473279</c:v>
                </c:pt>
                <c:pt idx="6">
                  <c:v>28625.954198473279</c:v>
                </c:pt>
                <c:pt idx="7">
                  <c:v>28625.954198473279</c:v>
                </c:pt>
                <c:pt idx="8">
                  <c:v>28625.954198473279</c:v>
                </c:pt>
                <c:pt idx="9">
                  <c:v>28625.954198473279</c:v>
                </c:pt>
              </c:numCache>
            </c:numRef>
          </c:val>
          <c:smooth val="0"/>
        </c:ser>
        <c:ser>
          <c:idx val="1"/>
          <c:order val="1"/>
          <c:tx>
            <c:strRef>
              <c:f>Payback!$A$26</c:f>
              <c:strCache>
                <c:ptCount val="1"/>
                <c:pt idx="0">
                  <c:v>Cumulative discounted benefits</c:v>
                </c:pt>
              </c:strCache>
            </c:strRef>
          </c:tx>
          <c:val>
            <c:numRef>
              <c:f>Payback!$B$26:$K$26</c:f>
              <c:numCache>
                <c:formatCode>"$"#,##0.00</c:formatCode>
                <c:ptCount val="10"/>
                <c:pt idx="0">
                  <c:v>1860.6870229007632</c:v>
                </c:pt>
                <c:pt idx="1">
                  <c:v>3751.5569459821681</c:v>
                </c:pt>
                <c:pt idx="2">
                  <c:v>5673.099377357833</c:v>
                </c:pt>
                <c:pt idx="3">
                  <c:v>7625.8118672577184</c:v>
                </c:pt>
                <c:pt idx="4">
                  <c:v>9610.2000368601766</c:v>
                </c:pt>
                <c:pt idx="5">
                  <c:v>11626.777709213822</c:v>
                </c:pt>
                <c:pt idx="6">
                  <c:v>13676.067042283128</c:v>
                </c:pt>
                <c:pt idx="7">
                  <c:v>15758.598664152218</c:v>
                </c:pt>
                <c:pt idx="8">
                  <c:v>17874.911810421858</c:v>
                </c:pt>
                <c:pt idx="9">
                  <c:v>20025.554463835182</c:v>
                </c:pt>
              </c:numCache>
            </c:numRef>
          </c:val>
          <c:smooth val="0"/>
        </c:ser>
        <c:dLbls>
          <c:showLegendKey val="0"/>
          <c:showVal val="0"/>
          <c:showCatName val="0"/>
          <c:showSerName val="0"/>
          <c:showPercent val="0"/>
          <c:showBubbleSize val="0"/>
        </c:dLbls>
        <c:marker val="1"/>
        <c:smooth val="0"/>
        <c:axId val="467002080"/>
        <c:axId val="467002624"/>
      </c:lineChart>
      <c:catAx>
        <c:axId val="467002080"/>
        <c:scaling>
          <c:orientation val="minMax"/>
        </c:scaling>
        <c:delete val="0"/>
        <c:axPos val="b"/>
        <c:majorTickMark val="out"/>
        <c:minorTickMark val="none"/>
        <c:tickLblPos val="nextTo"/>
        <c:crossAx val="467002624"/>
        <c:crosses val="autoZero"/>
        <c:auto val="1"/>
        <c:lblAlgn val="ctr"/>
        <c:lblOffset val="100"/>
        <c:noMultiLvlLbl val="0"/>
      </c:catAx>
      <c:valAx>
        <c:axId val="467002624"/>
        <c:scaling>
          <c:orientation val="minMax"/>
        </c:scaling>
        <c:delete val="0"/>
        <c:axPos val="l"/>
        <c:majorGridlines/>
        <c:numFmt formatCode="&quot;$&quot;#,##0.00;[Red]\-&quot;$&quot;#,##0.00" sourceLinked="1"/>
        <c:majorTickMark val="out"/>
        <c:minorTickMark val="none"/>
        <c:tickLblPos val="nextTo"/>
        <c:crossAx val="4670020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Payback of Project 3 (Invest in Business)</a:t>
            </a:r>
          </a:p>
        </c:rich>
      </c:tx>
      <c:overlay val="0"/>
    </c:title>
    <c:autoTitleDeleted val="0"/>
    <c:plotArea>
      <c:layout/>
      <c:lineChart>
        <c:grouping val="standard"/>
        <c:varyColors val="0"/>
        <c:ser>
          <c:idx val="0"/>
          <c:order val="0"/>
          <c:tx>
            <c:strRef>
              <c:f>Payback!$A$46</c:f>
              <c:strCache>
                <c:ptCount val="1"/>
                <c:pt idx="0">
                  <c:v>Cumulative discounted costs</c:v>
                </c:pt>
              </c:strCache>
            </c:strRef>
          </c:tx>
          <c:val>
            <c:numRef>
              <c:f>Payback!$B$46:$K$46</c:f>
              <c:numCache>
                <c:formatCode>"$"#,##0.00;[Red]\-"$"#,##0.00</c:formatCode>
                <c:ptCount val="10"/>
                <c:pt idx="0">
                  <c:v>19083.969465648854</c:v>
                </c:pt>
                <c:pt idx="1">
                  <c:v>19083.969465648854</c:v>
                </c:pt>
                <c:pt idx="2">
                  <c:v>19083.969465648854</c:v>
                </c:pt>
                <c:pt idx="3">
                  <c:v>19083.969465648854</c:v>
                </c:pt>
                <c:pt idx="4">
                  <c:v>19083.969465648854</c:v>
                </c:pt>
                <c:pt idx="5">
                  <c:v>19083.969465648854</c:v>
                </c:pt>
                <c:pt idx="6">
                  <c:v>19083.969465648854</c:v>
                </c:pt>
                <c:pt idx="7">
                  <c:v>19083.969465648854</c:v>
                </c:pt>
                <c:pt idx="8">
                  <c:v>19083.969465648854</c:v>
                </c:pt>
                <c:pt idx="9">
                  <c:v>19083.969465648854</c:v>
                </c:pt>
              </c:numCache>
            </c:numRef>
          </c:val>
          <c:smooth val="0"/>
        </c:ser>
        <c:ser>
          <c:idx val="1"/>
          <c:order val="1"/>
          <c:tx>
            <c:strRef>
              <c:f>Payback!$A$47</c:f>
              <c:strCache>
                <c:ptCount val="1"/>
                <c:pt idx="0">
                  <c:v>Cumulative discounted benefits</c:v>
                </c:pt>
              </c:strCache>
            </c:strRef>
          </c:tx>
          <c:val>
            <c:numRef>
              <c:f>Payback!$B$47:$K$47</c:f>
              <c:numCache>
                <c:formatCode>"$"#,##0.00</c:formatCode>
                <c:ptCount val="10"/>
                <c:pt idx="0">
                  <c:v>0</c:v>
                </c:pt>
                <c:pt idx="1">
                  <c:v>0</c:v>
                </c:pt>
                <c:pt idx="2">
                  <c:v>0</c:v>
                </c:pt>
                <c:pt idx="3">
                  <c:v>0</c:v>
                </c:pt>
                <c:pt idx="4">
                  <c:v>0</c:v>
                </c:pt>
                <c:pt idx="5">
                  <c:v>30192.028685270965</c:v>
                </c:pt>
                <c:pt idx="6">
                  <c:v>30192.028685270965</c:v>
                </c:pt>
                <c:pt idx="7">
                  <c:v>30192.028685270965</c:v>
                </c:pt>
                <c:pt idx="8">
                  <c:v>30192.028685270965</c:v>
                </c:pt>
                <c:pt idx="9">
                  <c:v>30192.028685270965</c:v>
                </c:pt>
              </c:numCache>
            </c:numRef>
          </c:val>
          <c:smooth val="0"/>
        </c:ser>
        <c:dLbls>
          <c:showLegendKey val="0"/>
          <c:showVal val="0"/>
          <c:showCatName val="0"/>
          <c:showSerName val="0"/>
          <c:showPercent val="0"/>
          <c:showBubbleSize val="0"/>
        </c:dLbls>
        <c:marker val="1"/>
        <c:smooth val="0"/>
        <c:axId val="467006432"/>
        <c:axId val="467000448"/>
      </c:lineChart>
      <c:catAx>
        <c:axId val="467006432"/>
        <c:scaling>
          <c:orientation val="minMax"/>
        </c:scaling>
        <c:delete val="0"/>
        <c:axPos val="b"/>
        <c:majorTickMark val="out"/>
        <c:minorTickMark val="none"/>
        <c:tickLblPos val="nextTo"/>
        <c:crossAx val="467000448"/>
        <c:crosses val="autoZero"/>
        <c:auto val="1"/>
        <c:lblAlgn val="ctr"/>
        <c:lblOffset val="100"/>
        <c:noMultiLvlLbl val="0"/>
      </c:catAx>
      <c:valAx>
        <c:axId val="467000448"/>
        <c:scaling>
          <c:orientation val="minMax"/>
        </c:scaling>
        <c:delete val="0"/>
        <c:axPos val="l"/>
        <c:majorGridlines/>
        <c:numFmt formatCode="&quot;$&quot;#,##0.00;[Red]\-&quot;$&quot;#,##0.00" sourceLinked="1"/>
        <c:majorTickMark val="out"/>
        <c:minorTickMark val="none"/>
        <c:tickLblPos val="nextTo"/>
        <c:crossAx val="467006432"/>
        <c:crosses val="autoZero"/>
        <c:crossBetween val="between"/>
      </c:valAx>
      <c:spPr>
        <a:noFill/>
        <a:ln w="25400">
          <a:noFill/>
        </a:ln>
      </c:spPr>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400" b="0"/>
              <a:t>Payback of</a:t>
            </a:r>
            <a:r>
              <a:rPr lang="en-AU" sz="1400" b="0" baseline="0"/>
              <a:t> Project 4 (Savings)</a:t>
            </a:r>
            <a:endParaRPr lang="en-AU" sz="1400" b="0"/>
          </a:p>
        </c:rich>
      </c:tx>
      <c:overlay val="0"/>
    </c:title>
    <c:autoTitleDeleted val="0"/>
    <c:plotArea>
      <c:layout/>
      <c:lineChart>
        <c:grouping val="standard"/>
        <c:varyColors val="0"/>
        <c:ser>
          <c:idx val="0"/>
          <c:order val="0"/>
          <c:tx>
            <c:strRef>
              <c:f>Payback!$A$67</c:f>
              <c:strCache>
                <c:ptCount val="1"/>
                <c:pt idx="0">
                  <c:v>Cumulative discounted costs</c:v>
                </c:pt>
              </c:strCache>
            </c:strRef>
          </c:tx>
          <c:val>
            <c:numRef>
              <c:f>Payback!$B$67:$K$67</c:f>
              <c:numCache>
                <c:formatCode>"$"#,##0.00;[Red]\-"$"#,##0.00</c:formatCode>
                <c:ptCount val="10"/>
                <c:pt idx="0">
                  <c:v>47709.923664122136</c:v>
                </c:pt>
                <c:pt idx="1">
                  <c:v>95283.273119282079</c:v>
                </c:pt>
                <c:pt idx="2">
                  <c:v>142720.43932218489</c:v>
                </c:pt>
                <c:pt idx="3">
                  <c:v>190021.81211038472</c:v>
                </c:pt>
                <c:pt idx="4">
                  <c:v>237187.78020548855</c:v>
                </c:pt>
                <c:pt idx="5">
                  <c:v>284218.73121635069</c:v>
                </c:pt>
                <c:pt idx="6">
                  <c:v>331115.05164225807</c:v>
                </c:pt>
                <c:pt idx="7">
                  <c:v>377877.12687610654</c:v>
                </c:pt>
                <c:pt idx="8">
                  <c:v>424505.34120756801</c:v>
                </c:pt>
                <c:pt idx="9">
                  <c:v>468997.91213453509</c:v>
                </c:pt>
              </c:numCache>
            </c:numRef>
          </c:val>
          <c:smooth val="0"/>
        </c:ser>
        <c:ser>
          <c:idx val="1"/>
          <c:order val="1"/>
          <c:tx>
            <c:strRef>
              <c:f>Payback!$A$68</c:f>
              <c:strCache>
                <c:ptCount val="1"/>
                <c:pt idx="0">
                  <c:v>Cumulative discounted benefits</c:v>
                </c:pt>
              </c:strCache>
            </c:strRef>
          </c:tx>
          <c:val>
            <c:numRef>
              <c:f>Payback!$B$68:$K$68</c:f>
              <c:numCache>
                <c:formatCode>"$"#,##0.00</c:formatCode>
                <c:ptCount val="10"/>
                <c:pt idx="0">
                  <c:v>49856.870229007633</c:v>
                </c:pt>
                <c:pt idx="1">
                  <c:v>99571.020409649776</c:v>
                </c:pt>
                <c:pt idx="2">
                  <c:v>149142.85909168323</c:v>
                </c:pt>
                <c:pt idx="3">
                  <c:v>198572.79365535206</c:v>
                </c:pt>
                <c:pt idx="4">
                  <c:v>247861.23031473556</c:v>
                </c:pt>
                <c:pt idx="5">
                  <c:v>297008.57412108651</c:v>
                </c:pt>
                <c:pt idx="6">
                  <c:v>346015.22896615969</c:v>
                </c:pt>
                <c:pt idx="7">
                  <c:v>394881.5975855313</c:v>
                </c:pt>
                <c:pt idx="8">
                  <c:v>441509.81191699277</c:v>
                </c:pt>
                <c:pt idx="9">
                  <c:v>486002.38284395984</c:v>
                </c:pt>
              </c:numCache>
            </c:numRef>
          </c:val>
          <c:smooth val="0"/>
        </c:ser>
        <c:dLbls>
          <c:showLegendKey val="0"/>
          <c:showVal val="0"/>
          <c:showCatName val="0"/>
          <c:showSerName val="0"/>
          <c:showPercent val="0"/>
          <c:showBubbleSize val="0"/>
        </c:dLbls>
        <c:marker val="1"/>
        <c:smooth val="0"/>
        <c:axId val="467005344"/>
        <c:axId val="467006976"/>
      </c:lineChart>
      <c:catAx>
        <c:axId val="467005344"/>
        <c:scaling>
          <c:orientation val="minMax"/>
        </c:scaling>
        <c:delete val="0"/>
        <c:axPos val="b"/>
        <c:majorTickMark val="out"/>
        <c:minorTickMark val="none"/>
        <c:tickLblPos val="nextTo"/>
        <c:crossAx val="467006976"/>
        <c:crosses val="autoZero"/>
        <c:auto val="1"/>
        <c:lblAlgn val="ctr"/>
        <c:lblOffset val="100"/>
        <c:noMultiLvlLbl val="0"/>
      </c:catAx>
      <c:valAx>
        <c:axId val="467006976"/>
        <c:scaling>
          <c:orientation val="minMax"/>
        </c:scaling>
        <c:delete val="0"/>
        <c:axPos val="l"/>
        <c:majorGridlines/>
        <c:numFmt formatCode="&quot;$&quot;#,##0.00;[Red]\-&quot;$&quot;#,##0.00" sourceLinked="1"/>
        <c:majorTickMark val="out"/>
        <c:minorTickMark val="none"/>
        <c:tickLblPos val="nextTo"/>
        <c:crossAx val="46700534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'Weighed Scoring'!$D$2</c:f>
              <c:strCache>
                <c:ptCount val="1"/>
                <c:pt idx="0">
                  <c:v>Project 2 (*weight)</c:v>
                </c:pt>
              </c:strCache>
            </c:strRef>
          </c:tx>
          <c:spPr>
            <a:solidFill>
              <a:schemeClr val="accent1"/>
            </a:solidFill>
            <a:ln>
              <a:noFill/>
            </a:ln>
            <a:effectLst/>
          </c:spPr>
          <c:invertIfNegative val="0"/>
          <c:cat>
            <c:strRef>
              <c:f>'Weighed Scoring'!$A$3:$A$5</c:f>
              <c:strCache>
                <c:ptCount val="3"/>
                <c:pt idx="0">
                  <c:v>Project's calculated NPV</c:v>
                </c:pt>
                <c:pt idx="1">
                  <c:v>Project's calculated ROI</c:v>
                </c:pt>
                <c:pt idx="2">
                  <c:v>Project's calculated payback analysis</c:v>
                </c:pt>
              </c:strCache>
            </c:strRef>
          </c:cat>
          <c:val>
            <c:numRef>
              <c:f>'Weighed Scoring'!$D$3:$D$5</c:f>
              <c:numCache>
                <c:formatCode>General</c:formatCode>
                <c:ptCount val="3"/>
                <c:pt idx="0">
                  <c:v>0</c:v>
                </c:pt>
                <c:pt idx="1">
                  <c:v>0</c:v>
                </c:pt>
                <c:pt idx="2">
                  <c:v>0</c:v>
                </c:pt>
              </c:numCache>
            </c:numRef>
          </c:val>
        </c:ser>
        <c:ser>
          <c:idx val="1"/>
          <c:order val="1"/>
          <c:tx>
            <c:strRef>
              <c:f>'Weighed Scoring'!$F$2</c:f>
              <c:strCache>
                <c:ptCount val="1"/>
                <c:pt idx="0">
                  <c:v>Project 2 (*weight)</c:v>
                </c:pt>
              </c:strCache>
            </c:strRef>
          </c:tx>
          <c:spPr>
            <a:solidFill>
              <a:schemeClr val="accent2"/>
            </a:solidFill>
            <a:ln>
              <a:noFill/>
            </a:ln>
            <a:effectLst/>
          </c:spPr>
          <c:invertIfNegative val="0"/>
          <c:cat>
            <c:strRef>
              <c:f>'Weighed Scoring'!$A$3:$A$5</c:f>
              <c:strCache>
                <c:ptCount val="3"/>
                <c:pt idx="0">
                  <c:v>Project's calculated NPV</c:v>
                </c:pt>
                <c:pt idx="1">
                  <c:v>Project's calculated ROI</c:v>
                </c:pt>
                <c:pt idx="2">
                  <c:v>Project's calculated payback analysis</c:v>
                </c:pt>
              </c:strCache>
            </c:strRef>
          </c:cat>
          <c:val>
            <c:numRef>
              <c:f>'Weighed Scoring'!$F$3:$F$5</c:f>
              <c:numCache>
                <c:formatCode>General</c:formatCode>
                <c:ptCount val="3"/>
                <c:pt idx="0">
                  <c:v>0</c:v>
                </c:pt>
                <c:pt idx="1">
                  <c:v>0</c:v>
                </c:pt>
                <c:pt idx="2">
                  <c:v>0</c:v>
                </c:pt>
              </c:numCache>
            </c:numRef>
          </c:val>
        </c:ser>
        <c:ser>
          <c:idx val="2"/>
          <c:order val="2"/>
          <c:tx>
            <c:strRef>
              <c:f>'Weighed Scoring'!$H$2</c:f>
              <c:strCache>
                <c:ptCount val="1"/>
                <c:pt idx="0">
                  <c:v>Project 3 (*weight)</c:v>
                </c:pt>
              </c:strCache>
            </c:strRef>
          </c:tx>
          <c:spPr>
            <a:solidFill>
              <a:schemeClr val="accent3"/>
            </a:solidFill>
            <a:ln>
              <a:noFill/>
            </a:ln>
            <a:effectLst/>
          </c:spPr>
          <c:invertIfNegative val="0"/>
          <c:cat>
            <c:strRef>
              <c:f>'Weighed Scoring'!$A$3:$A$5</c:f>
              <c:strCache>
                <c:ptCount val="3"/>
                <c:pt idx="0">
                  <c:v>Project's calculated NPV</c:v>
                </c:pt>
                <c:pt idx="1">
                  <c:v>Project's calculated ROI</c:v>
                </c:pt>
                <c:pt idx="2">
                  <c:v>Project's calculated payback analysis</c:v>
                </c:pt>
              </c:strCache>
            </c:strRef>
          </c:cat>
          <c:val>
            <c:numRef>
              <c:f>'Weighed Scoring'!$H$3:$H$5</c:f>
              <c:numCache>
                <c:formatCode>General</c:formatCode>
                <c:ptCount val="3"/>
                <c:pt idx="0">
                  <c:v>37.5</c:v>
                </c:pt>
                <c:pt idx="1">
                  <c:v>10</c:v>
                </c:pt>
                <c:pt idx="2">
                  <c:v>19.5</c:v>
                </c:pt>
              </c:numCache>
            </c:numRef>
          </c:val>
        </c:ser>
        <c:ser>
          <c:idx val="3"/>
          <c:order val="3"/>
          <c:tx>
            <c:strRef>
              <c:f>'Weighed Scoring'!$J$2</c:f>
              <c:strCache>
                <c:ptCount val="1"/>
                <c:pt idx="0">
                  <c:v>Project 4 (*weight)</c:v>
                </c:pt>
              </c:strCache>
            </c:strRef>
          </c:tx>
          <c:spPr>
            <a:solidFill>
              <a:schemeClr val="accent4"/>
            </a:solidFill>
            <a:ln>
              <a:noFill/>
            </a:ln>
            <a:effectLst/>
          </c:spPr>
          <c:invertIfNegative val="0"/>
          <c:cat>
            <c:strRef>
              <c:f>'Weighed Scoring'!$A$3:$A$5</c:f>
              <c:strCache>
                <c:ptCount val="3"/>
                <c:pt idx="0">
                  <c:v>Project's calculated NPV</c:v>
                </c:pt>
                <c:pt idx="1">
                  <c:v>Project's calculated ROI</c:v>
                </c:pt>
                <c:pt idx="2">
                  <c:v>Project's calculated payback analysis</c:v>
                </c:pt>
              </c:strCache>
            </c:strRef>
          </c:cat>
          <c:val>
            <c:numRef>
              <c:f>'Weighed Scoring'!$J$3:$J$5</c:f>
              <c:numCache>
                <c:formatCode>General</c:formatCode>
                <c:ptCount val="3"/>
                <c:pt idx="0">
                  <c:v>15</c:v>
                </c:pt>
                <c:pt idx="1">
                  <c:v>2</c:v>
                </c:pt>
                <c:pt idx="2">
                  <c:v>12</c:v>
                </c:pt>
              </c:numCache>
            </c:numRef>
          </c:val>
        </c:ser>
        <c:dLbls>
          <c:showLegendKey val="0"/>
          <c:showVal val="0"/>
          <c:showCatName val="0"/>
          <c:showSerName val="0"/>
          <c:showPercent val="0"/>
          <c:showBubbleSize val="0"/>
        </c:dLbls>
        <c:gapWidth val="150"/>
        <c:overlap val="100"/>
        <c:axId val="466976944"/>
        <c:axId val="466979664"/>
      </c:barChart>
      <c:catAx>
        <c:axId val="466976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979664"/>
        <c:crosses val="autoZero"/>
        <c:auto val="1"/>
        <c:lblAlgn val="ctr"/>
        <c:lblOffset val="100"/>
        <c:noMultiLvlLbl val="0"/>
      </c:catAx>
      <c:valAx>
        <c:axId val="466979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9769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21</xdr:col>
      <xdr:colOff>0</xdr:colOff>
      <xdr:row>16</xdr:row>
      <xdr:rowOff>180975</xdr:rowOff>
    </xdr:from>
    <xdr:to>
      <xdr:col>28</xdr:col>
      <xdr:colOff>304800</xdr:colOff>
      <xdr:row>31</xdr:row>
      <xdr:rowOff>66675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2433636</xdr:colOff>
      <xdr:row>5</xdr:row>
      <xdr:rowOff>180976</xdr:rowOff>
    </xdr:from>
    <xdr:to>
      <xdr:col>8</xdr:col>
      <xdr:colOff>0</xdr:colOff>
      <xdr:row>19</xdr:row>
      <xdr:rowOff>180976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2438399</xdr:colOff>
      <xdr:row>27</xdr:row>
      <xdr:rowOff>14287</xdr:rowOff>
    </xdr:from>
    <xdr:to>
      <xdr:col>7</xdr:col>
      <xdr:colOff>733424</xdr:colOff>
      <xdr:row>41</xdr:row>
      <xdr:rowOff>9525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9523</xdr:colOff>
      <xdr:row>48</xdr:row>
      <xdr:rowOff>4762</xdr:rowOff>
    </xdr:from>
    <xdr:to>
      <xdr:col>8</xdr:col>
      <xdr:colOff>9524</xdr:colOff>
      <xdr:row>62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2390774</xdr:colOff>
      <xdr:row>69</xdr:row>
      <xdr:rowOff>14286</xdr:rowOff>
    </xdr:from>
    <xdr:to>
      <xdr:col>7</xdr:col>
      <xdr:colOff>742949</xdr:colOff>
      <xdr:row>83</xdr:row>
      <xdr:rowOff>190499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2257425</xdr:colOff>
      <xdr:row>7</xdr:row>
      <xdr:rowOff>95250</xdr:rowOff>
    </xdr:from>
    <xdr:to>
      <xdr:col>5</xdr:col>
      <xdr:colOff>781050</xdr:colOff>
      <xdr:row>21</xdr:row>
      <xdr:rowOff>171450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4"/>
  <sheetViews>
    <sheetView tabSelected="1" zoomScaleNormal="100" workbookViewId="0">
      <selection activeCell="B9" sqref="B9"/>
    </sheetView>
  </sheetViews>
  <sheetFormatPr defaultRowHeight="15"/>
  <cols>
    <col min="1" max="1" width="30" bestFit="1" customWidth="1"/>
    <col min="2" max="2" width="11.85546875" bestFit="1" customWidth="1"/>
    <col min="3" max="3" width="10.85546875" bestFit="1" customWidth="1"/>
    <col min="4" max="4" width="13.7109375" customWidth="1"/>
    <col min="5" max="5" width="14.140625" customWidth="1"/>
    <col min="6" max="6" width="13.7109375" customWidth="1"/>
    <col min="7" max="7" width="13.85546875" customWidth="1"/>
    <col min="8" max="8" width="14" customWidth="1"/>
    <col min="9" max="9" width="14.7109375" customWidth="1"/>
    <col min="10" max="10" width="14.42578125" customWidth="1"/>
    <col min="11" max="11" width="15.42578125" customWidth="1"/>
    <col min="12" max="12" width="18.42578125" customWidth="1"/>
    <col min="13" max="13" width="85.42578125" bestFit="1" customWidth="1"/>
    <col min="21" max="21" width="9.85546875" bestFit="1" customWidth="1"/>
  </cols>
  <sheetData>
    <row r="1" spans="1:21">
      <c r="A1" s="1" t="s">
        <v>0</v>
      </c>
      <c r="B1" s="37">
        <v>4.8000000000000001E-2</v>
      </c>
      <c r="C1" s="64"/>
      <c r="D1" s="65"/>
      <c r="E1" s="65"/>
      <c r="F1" s="65"/>
      <c r="G1" s="65"/>
      <c r="H1" s="65"/>
      <c r="I1" s="65"/>
      <c r="J1" s="65"/>
      <c r="K1" s="65"/>
      <c r="L1" s="66"/>
      <c r="M1" s="15" t="s">
        <v>17</v>
      </c>
    </row>
    <row r="2" spans="1:21">
      <c r="A2" s="71" t="s">
        <v>19</v>
      </c>
      <c r="B2" s="73" t="s">
        <v>1</v>
      </c>
      <c r="C2" s="74"/>
      <c r="D2" s="74"/>
      <c r="E2" s="74"/>
      <c r="F2" s="74"/>
      <c r="G2" s="74"/>
      <c r="H2" s="74"/>
      <c r="I2" s="74"/>
      <c r="J2" s="74"/>
      <c r="K2" s="75"/>
      <c r="L2" s="72" t="s">
        <v>2</v>
      </c>
      <c r="M2" t="s">
        <v>51</v>
      </c>
    </row>
    <row r="3" spans="1:21">
      <c r="A3" s="72"/>
      <c r="B3" s="3">
        <v>1</v>
      </c>
      <c r="C3" s="14">
        <f>B3+1</f>
        <v>2</v>
      </c>
      <c r="D3" s="14">
        <f>C3+1</f>
        <v>3</v>
      </c>
      <c r="E3" s="14">
        <f t="shared" ref="E3:K3" si="0">D3+1</f>
        <v>4</v>
      </c>
      <c r="F3" s="14">
        <f t="shared" si="0"/>
        <v>5</v>
      </c>
      <c r="G3" s="14">
        <f t="shared" si="0"/>
        <v>6</v>
      </c>
      <c r="H3" s="14">
        <f t="shared" si="0"/>
        <v>7</v>
      </c>
      <c r="I3" s="14">
        <f t="shared" si="0"/>
        <v>8</v>
      </c>
      <c r="J3" s="14">
        <f t="shared" si="0"/>
        <v>9</v>
      </c>
      <c r="K3" s="14">
        <f t="shared" si="0"/>
        <v>10</v>
      </c>
      <c r="L3" s="72"/>
      <c r="M3" t="s">
        <v>52</v>
      </c>
    </row>
    <row r="4" spans="1:21">
      <c r="A4" s="4" t="s">
        <v>3</v>
      </c>
      <c r="B4" s="5">
        <v>18000</v>
      </c>
      <c r="C4" s="5">
        <v>0</v>
      </c>
      <c r="D4" s="5">
        <v>0</v>
      </c>
      <c r="E4" s="5">
        <v>0</v>
      </c>
      <c r="F4" s="5">
        <v>0</v>
      </c>
      <c r="G4" s="5">
        <v>0</v>
      </c>
      <c r="H4" s="5">
        <v>0</v>
      </c>
      <c r="I4" s="5">
        <v>0</v>
      </c>
      <c r="J4" s="5">
        <v>0</v>
      </c>
      <c r="K4" s="5">
        <v>0</v>
      </c>
      <c r="L4" s="6">
        <f>B4+C4+D4+E4+F4+G4+H4+I4+J4+K4</f>
        <v>18000</v>
      </c>
    </row>
    <row r="5" spans="1:21">
      <c r="A5" s="4" t="s">
        <v>4</v>
      </c>
      <c r="B5" s="7">
        <f>1/(1+B1)^B3</f>
        <v>0.95419847328244267</v>
      </c>
      <c r="C5" s="7">
        <f>1/(1+B1)^C3</f>
        <v>0.91049472641454443</v>
      </c>
      <c r="D5" s="7">
        <f>1/(1+B1)^D3</f>
        <v>0.86879267787647374</v>
      </c>
      <c r="E5" s="7">
        <f>1/(1+B1)^E3</f>
        <v>0.82900064682869612</v>
      </c>
      <c r="F5" s="7">
        <f>1/(1+B1)^F3</f>
        <v>0.79103115155409931</v>
      </c>
      <c r="G5" s="7">
        <f>1/(1+B1)^G3</f>
        <v>0.7548007171317741</v>
      </c>
      <c r="H5" s="7">
        <f>1/(1+B1)^H3</f>
        <v>0.72022969191963182</v>
      </c>
      <c r="I5" s="7">
        <f>1/(1+B1)^I3</f>
        <v>0.68724207244239655</v>
      </c>
      <c r="J5" s="7">
        <f>1/(1+B1)^J3</f>
        <v>0.65576533629999678</v>
      </c>
      <c r="K5" s="7">
        <f>1/(1+B1)^K3</f>
        <v>0.62573028272900444</v>
      </c>
      <c r="L5" s="6">
        <f t="shared" ref="L5:L7" si="1">B5+C5+D5+E5+F5+G5+H5+I5+J5+K5</f>
        <v>7.7972857764790593</v>
      </c>
      <c r="U5" s="10"/>
    </row>
    <row r="6" spans="1:21" s="19" customFormat="1">
      <c r="A6" s="31" t="s">
        <v>5</v>
      </c>
      <c r="B6" s="32">
        <f>B4*B5</f>
        <v>17175.572519083969</v>
      </c>
      <c r="C6" s="32">
        <f t="shared" ref="C6:K6" si="2">C4*C5</f>
        <v>0</v>
      </c>
      <c r="D6" s="32">
        <f t="shared" si="2"/>
        <v>0</v>
      </c>
      <c r="E6" s="32">
        <f t="shared" si="2"/>
        <v>0</v>
      </c>
      <c r="F6" s="32">
        <f t="shared" si="2"/>
        <v>0</v>
      </c>
      <c r="G6" s="32">
        <f t="shared" si="2"/>
        <v>0</v>
      </c>
      <c r="H6" s="32">
        <f t="shared" si="2"/>
        <v>0</v>
      </c>
      <c r="I6" s="32">
        <f t="shared" si="2"/>
        <v>0</v>
      </c>
      <c r="J6" s="32">
        <f t="shared" si="2"/>
        <v>0</v>
      </c>
      <c r="K6" s="32">
        <f t="shared" si="2"/>
        <v>0</v>
      </c>
      <c r="L6" s="6">
        <f t="shared" si="1"/>
        <v>17175.572519083969</v>
      </c>
      <c r="M6" s="33"/>
    </row>
    <row r="7" spans="1:21" s="19" customFormat="1">
      <c r="A7" s="31" t="s">
        <v>12</v>
      </c>
      <c r="B7" s="34">
        <f>B6</f>
        <v>17175.572519083969</v>
      </c>
      <c r="C7" s="34">
        <f t="shared" ref="C7:K7" si="3">B7+C6</f>
        <v>17175.572519083969</v>
      </c>
      <c r="D7" s="34">
        <f t="shared" si="3"/>
        <v>17175.572519083969</v>
      </c>
      <c r="E7" s="34">
        <f t="shared" si="3"/>
        <v>17175.572519083969</v>
      </c>
      <c r="F7" s="34">
        <f t="shared" si="3"/>
        <v>17175.572519083969</v>
      </c>
      <c r="G7" s="34">
        <f t="shared" si="3"/>
        <v>17175.572519083969</v>
      </c>
      <c r="H7" s="34">
        <f t="shared" si="3"/>
        <v>17175.572519083969</v>
      </c>
      <c r="I7" s="34">
        <f t="shared" si="3"/>
        <v>17175.572519083969</v>
      </c>
      <c r="J7" s="34">
        <f t="shared" si="3"/>
        <v>17175.572519083969</v>
      </c>
      <c r="K7" s="34">
        <f t="shared" si="3"/>
        <v>17175.572519083969</v>
      </c>
      <c r="L7" s="6">
        <f t="shared" si="1"/>
        <v>171755.7251908397</v>
      </c>
    </row>
    <row r="8" spans="1:21">
      <c r="A8" s="78"/>
      <c r="B8" s="78"/>
      <c r="C8" s="78"/>
      <c r="D8" s="78"/>
      <c r="E8" s="78"/>
      <c r="F8" s="78"/>
      <c r="G8" s="78"/>
      <c r="H8" s="78"/>
      <c r="I8" s="78"/>
      <c r="J8" s="78"/>
      <c r="K8" s="78"/>
      <c r="L8" s="78"/>
    </row>
    <row r="9" spans="1:21">
      <c r="A9" s="4" t="s">
        <v>6</v>
      </c>
      <c r="B9" s="6">
        <v>1600</v>
      </c>
      <c r="C9" s="6">
        <v>1600</v>
      </c>
      <c r="D9" s="6">
        <v>1600</v>
      </c>
      <c r="E9" s="6">
        <v>1600</v>
      </c>
      <c r="F9" s="6">
        <v>1600</v>
      </c>
      <c r="G9" s="6">
        <v>1600</v>
      </c>
      <c r="H9" s="6">
        <v>1600</v>
      </c>
      <c r="I9" s="6">
        <v>1600</v>
      </c>
      <c r="J9" s="6">
        <v>1600</v>
      </c>
      <c r="K9" s="6">
        <v>1600</v>
      </c>
      <c r="L9" s="6">
        <f>B9+C9+D9+E9+F9+G9+H9+I9+J9+K9</f>
        <v>16000</v>
      </c>
    </row>
    <row r="10" spans="1:21">
      <c r="A10" s="4" t="s">
        <v>4</v>
      </c>
      <c r="B10" s="7">
        <f>1/(1+B1)^B3</f>
        <v>0.95419847328244267</v>
      </c>
      <c r="C10" s="7">
        <f>1/(1+B1)^C3</f>
        <v>0.91049472641454443</v>
      </c>
      <c r="D10" s="7">
        <f>1/(1+B1)^D3</f>
        <v>0.86879267787647374</v>
      </c>
      <c r="E10" s="7">
        <f>1/(1+B1)^E3</f>
        <v>0.82900064682869612</v>
      </c>
      <c r="F10" s="7">
        <f>1/(1+B1)^F3</f>
        <v>0.79103115155409931</v>
      </c>
      <c r="G10" s="7">
        <f>1/(1+B1)^G3</f>
        <v>0.7548007171317741</v>
      </c>
      <c r="H10" s="7">
        <f>1/(1+B1)^H3</f>
        <v>0.72022969191963182</v>
      </c>
      <c r="I10" s="7">
        <f>1/(1+B1)^I3</f>
        <v>0.68724207244239655</v>
      </c>
      <c r="J10" s="7">
        <f>1/(1+B1)^J3</f>
        <v>0.65576533629999678</v>
      </c>
      <c r="K10" s="7">
        <f>1/(1+B1)^K3</f>
        <v>0.62573028272900444</v>
      </c>
      <c r="L10" s="6">
        <f t="shared" ref="L10:L12" si="4">B10+C10+D10+E10+F10+G10+H10+I10+J10+K10</f>
        <v>7.7972857764790593</v>
      </c>
    </row>
    <row r="11" spans="1:21" s="19" customFormat="1">
      <c r="A11" s="31" t="s">
        <v>7</v>
      </c>
      <c r="B11" s="32">
        <f>B9*B10</f>
        <v>1526.7175572519084</v>
      </c>
      <c r="C11" s="32">
        <f t="shared" ref="C11:K11" si="5">C9*C10</f>
        <v>1456.7915622632711</v>
      </c>
      <c r="D11" s="32">
        <f t="shared" si="5"/>
        <v>1390.0682846023581</v>
      </c>
      <c r="E11" s="32">
        <f t="shared" si="5"/>
        <v>1326.4010349259138</v>
      </c>
      <c r="F11" s="32">
        <f t="shared" si="5"/>
        <v>1265.649842486559</v>
      </c>
      <c r="G11" s="32">
        <f t="shared" si="5"/>
        <v>1207.6811474108385</v>
      </c>
      <c r="H11" s="32">
        <f t="shared" si="5"/>
        <v>1152.367507071411</v>
      </c>
      <c r="I11" s="32">
        <f t="shared" si="5"/>
        <v>1099.5873159078344</v>
      </c>
      <c r="J11" s="32">
        <f t="shared" si="5"/>
        <v>1049.2245380799948</v>
      </c>
      <c r="K11" s="32">
        <f t="shared" si="5"/>
        <v>1001.1684523664071</v>
      </c>
      <c r="L11" s="6">
        <f t="shared" si="4"/>
        <v>12475.657242366495</v>
      </c>
      <c r="M11" s="33"/>
    </row>
    <row r="12" spans="1:21" s="19" customFormat="1">
      <c r="A12" s="31" t="s">
        <v>13</v>
      </c>
      <c r="B12" s="34">
        <f>B11</f>
        <v>1526.7175572519084</v>
      </c>
      <c r="C12" s="34">
        <f t="shared" ref="C12:K12" si="6">B12+C11</f>
        <v>2983.5091195151795</v>
      </c>
      <c r="D12" s="34">
        <f t="shared" si="6"/>
        <v>4373.5774041175373</v>
      </c>
      <c r="E12" s="34">
        <f t="shared" si="6"/>
        <v>5699.9784390434506</v>
      </c>
      <c r="F12" s="34">
        <f t="shared" si="6"/>
        <v>6965.6282815300092</v>
      </c>
      <c r="G12" s="34">
        <f t="shared" si="6"/>
        <v>8173.3094289408473</v>
      </c>
      <c r="H12" s="34">
        <f t="shared" si="6"/>
        <v>9325.676936012258</v>
      </c>
      <c r="I12" s="34">
        <f t="shared" si="6"/>
        <v>10425.264251920093</v>
      </c>
      <c r="J12" s="34">
        <f t="shared" si="6"/>
        <v>11474.488790000087</v>
      </c>
      <c r="K12" s="34">
        <f t="shared" si="6"/>
        <v>12475.657242366495</v>
      </c>
      <c r="L12" s="6">
        <f t="shared" si="4"/>
        <v>73423.807450697859</v>
      </c>
      <c r="N12" s="35"/>
    </row>
    <row r="13" spans="1:21">
      <c r="A13" s="78"/>
      <c r="B13" s="78"/>
      <c r="C13" s="78"/>
      <c r="D13" s="78"/>
      <c r="E13" s="78"/>
      <c r="F13" s="78"/>
      <c r="G13" s="78"/>
      <c r="H13" s="78"/>
      <c r="I13" s="78"/>
      <c r="J13" s="78"/>
      <c r="K13" s="78"/>
      <c r="L13" s="78"/>
    </row>
    <row r="14" spans="1:21">
      <c r="A14" s="4" t="s">
        <v>11</v>
      </c>
      <c r="B14" s="8">
        <f>B9-B4</f>
        <v>-16400</v>
      </c>
      <c r="C14" s="8">
        <f t="shared" ref="C14:K14" si="7">C9-C4</f>
        <v>1600</v>
      </c>
      <c r="D14" s="8">
        <f t="shared" si="7"/>
        <v>1600</v>
      </c>
      <c r="E14" s="8">
        <f t="shared" si="7"/>
        <v>1600</v>
      </c>
      <c r="F14" s="8">
        <f t="shared" si="7"/>
        <v>1600</v>
      </c>
      <c r="G14" s="8">
        <f t="shared" si="7"/>
        <v>1600</v>
      </c>
      <c r="H14" s="8">
        <f t="shared" si="7"/>
        <v>1600</v>
      </c>
      <c r="I14" s="8">
        <f t="shared" si="7"/>
        <v>1600</v>
      </c>
      <c r="J14" s="8">
        <f t="shared" si="7"/>
        <v>1600</v>
      </c>
      <c r="K14" s="8">
        <f t="shared" si="7"/>
        <v>1600</v>
      </c>
      <c r="L14" s="6">
        <f>B14+C14+D14+E14+F14+G14+H14+I14+J14+K14</f>
        <v>-2000</v>
      </c>
    </row>
    <row r="15" spans="1:21">
      <c r="A15" s="4" t="s">
        <v>8</v>
      </c>
      <c r="B15" s="8">
        <f>B14*B5</f>
        <v>-15648.854961832059</v>
      </c>
      <c r="C15" s="8">
        <f t="shared" ref="C15:K15" si="8">C14*C5</f>
        <v>1456.7915622632711</v>
      </c>
      <c r="D15" s="8">
        <f t="shared" si="8"/>
        <v>1390.0682846023581</v>
      </c>
      <c r="E15" s="8">
        <f t="shared" si="8"/>
        <v>1326.4010349259138</v>
      </c>
      <c r="F15" s="8">
        <f t="shared" si="8"/>
        <v>1265.649842486559</v>
      </c>
      <c r="G15" s="8">
        <f t="shared" si="8"/>
        <v>1207.6811474108385</v>
      </c>
      <c r="H15" s="8">
        <f t="shared" si="8"/>
        <v>1152.367507071411</v>
      </c>
      <c r="I15" s="8">
        <f t="shared" si="8"/>
        <v>1099.5873159078344</v>
      </c>
      <c r="J15" s="8">
        <f t="shared" si="8"/>
        <v>1049.2245380799948</v>
      </c>
      <c r="K15" s="8">
        <f t="shared" si="8"/>
        <v>1001.1684523664071</v>
      </c>
      <c r="L15" s="6">
        <f t="shared" ref="L15:L16" si="9">B15+C15+D15+E15+F15+G15+H15+I15+J15+K15</f>
        <v>-4699.9152767174728</v>
      </c>
    </row>
    <row r="16" spans="1:21">
      <c r="A16" s="4" t="s">
        <v>9</v>
      </c>
      <c r="B16" s="8">
        <f>B15</f>
        <v>-15648.854961832059</v>
      </c>
      <c r="C16" s="8">
        <f t="shared" ref="C16:K16" si="10">B16+C15</f>
        <v>-14192.063399568788</v>
      </c>
      <c r="D16" s="8">
        <f t="shared" si="10"/>
        <v>-12801.99511496643</v>
      </c>
      <c r="E16" s="8">
        <f t="shared" si="10"/>
        <v>-11475.594080040517</v>
      </c>
      <c r="F16" s="8">
        <f t="shared" si="10"/>
        <v>-10209.944237553958</v>
      </c>
      <c r="G16" s="8">
        <f t="shared" si="10"/>
        <v>-9002.2630901431203</v>
      </c>
      <c r="H16" s="8">
        <f t="shared" si="10"/>
        <v>-7849.8955830717096</v>
      </c>
      <c r="I16" s="8">
        <f t="shared" si="10"/>
        <v>-6750.3082671638749</v>
      </c>
      <c r="J16" s="8">
        <f t="shared" si="10"/>
        <v>-5701.0837290838799</v>
      </c>
      <c r="K16" s="8">
        <f t="shared" si="10"/>
        <v>-4699.9152767174728</v>
      </c>
      <c r="L16" s="6">
        <f t="shared" si="9"/>
        <v>-98331.917740141813</v>
      </c>
    </row>
    <row r="17" spans="1:13">
      <c r="A17" s="64"/>
      <c r="B17" s="65"/>
      <c r="C17" s="65"/>
      <c r="D17" s="65"/>
      <c r="E17" s="65"/>
      <c r="F17" s="65"/>
      <c r="G17" s="65"/>
      <c r="H17" s="65"/>
      <c r="I17" s="65"/>
      <c r="J17" s="65"/>
      <c r="K17" s="65"/>
      <c r="L17" s="66"/>
    </row>
    <row r="18" spans="1:13">
      <c r="A18" s="1" t="s">
        <v>10</v>
      </c>
      <c r="B18" s="9">
        <f>L11-L6</f>
        <v>-4699.9152767174746</v>
      </c>
      <c r="C18" s="68"/>
      <c r="D18" s="69"/>
      <c r="E18" s="69"/>
      <c r="F18" s="69"/>
      <c r="G18" s="69"/>
      <c r="H18" s="69"/>
      <c r="I18" s="69"/>
      <c r="J18" s="69"/>
      <c r="K18" s="69"/>
      <c r="L18" s="70"/>
    </row>
    <row r="19" spans="1:13">
      <c r="A19" s="25" t="s">
        <v>18</v>
      </c>
      <c r="B19" s="26">
        <f>(L11-L6)/L6</f>
        <v>-0.27363951166666184</v>
      </c>
      <c r="C19" s="24"/>
      <c r="D19" s="24"/>
      <c r="E19" s="24"/>
      <c r="F19" s="24"/>
      <c r="G19" s="24"/>
      <c r="H19" s="24"/>
      <c r="I19" s="24"/>
      <c r="J19" s="24"/>
      <c r="K19" s="24"/>
      <c r="L19" s="24"/>
    </row>
    <row r="20" spans="1:13">
      <c r="A20" s="65"/>
      <c r="B20" s="65"/>
      <c r="C20" s="65"/>
      <c r="D20" s="65"/>
      <c r="E20" s="65"/>
      <c r="F20" s="65"/>
      <c r="G20" s="65"/>
      <c r="H20" s="65"/>
      <c r="I20" s="65"/>
      <c r="J20" s="65"/>
      <c r="K20" s="65"/>
      <c r="L20" s="65"/>
    </row>
    <row r="21" spans="1:13">
      <c r="A21" s="71" t="s">
        <v>20</v>
      </c>
      <c r="B21" s="73" t="s">
        <v>1</v>
      </c>
      <c r="C21" s="74"/>
      <c r="D21" s="74"/>
      <c r="E21" s="74"/>
      <c r="F21" s="74"/>
      <c r="G21" s="74"/>
      <c r="H21" s="74"/>
      <c r="I21" s="74"/>
      <c r="J21" s="74"/>
      <c r="K21" s="75"/>
      <c r="L21" s="72" t="s">
        <v>2</v>
      </c>
      <c r="M21" t="s">
        <v>51</v>
      </c>
    </row>
    <row r="22" spans="1:13">
      <c r="A22" s="72"/>
      <c r="B22" s="3">
        <f t="shared" ref="B22:K22" si="11">B3</f>
        <v>1</v>
      </c>
      <c r="C22" s="3">
        <f t="shared" si="11"/>
        <v>2</v>
      </c>
      <c r="D22" s="3">
        <f t="shared" si="11"/>
        <v>3</v>
      </c>
      <c r="E22" s="3">
        <f t="shared" si="11"/>
        <v>4</v>
      </c>
      <c r="F22" s="3">
        <f t="shared" si="11"/>
        <v>5</v>
      </c>
      <c r="G22" s="3">
        <f t="shared" si="11"/>
        <v>6</v>
      </c>
      <c r="H22" s="3">
        <f t="shared" si="11"/>
        <v>7</v>
      </c>
      <c r="I22" s="3">
        <f t="shared" si="11"/>
        <v>8</v>
      </c>
      <c r="J22" s="3">
        <f t="shared" si="11"/>
        <v>9</v>
      </c>
      <c r="K22" s="3">
        <f t="shared" si="11"/>
        <v>10</v>
      </c>
      <c r="L22" s="72"/>
      <c r="M22" t="s">
        <v>52</v>
      </c>
    </row>
    <row r="23" spans="1:13">
      <c r="A23" s="4" t="s">
        <v>3</v>
      </c>
      <c r="B23" s="5">
        <v>30000</v>
      </c>
      <c r="C23" s="5">
        <v>0</v>
      </c>
      <c r="D23" s="5">
        <v>0</v>
      </c>
      <c r="E23" s="5">
        <v>0</v>
      </c>
      <c r="F23" s="5">
        <v>0</v>
      </c>
      <c r="G23" s="5">
        <v>0</v>
      </c>
      <c r="H23" s="5">
        <v>0</v>
      </c>
      <c r="I23" s="5">
        <v>0</v>
      </c>
      <c r="J23" s="5">
        <v>0</v>
      </c>
      <c r="K23" s="5">
        <v>0</v>
      </c>
      <c r="L23" s="6">
        <f>B23+C23+D23+E23+F23+G23+H23+I23+J23+K23</f>
        <v>30000</v>
      </c>
    </row>
    <row r="24" spans="1:13">
      <c r="A24" s="29" t="s">
        <v>4</v>
      </c>
      <c r="B24" s="30">
        <f>1/(1+B1)^B22</f>
        <v>0.95419847328244267</v>
      </c>
      <c r="C24" s="30">
        <f>1/(1+B1)^C22</f>
        <v>0.91049472641454443</v>
      </c>
      <c r="D24" s="30">
        <f>1/(1+B1)^D22</f>
        <v>0.86879267787647374</v>
      </c>
      <c r="E24" s="30">
        <f>1/(1+B1)^E22</f>
        <v>0.82900064682869612</v>
      </c>
      <c r="F24" s="30">
        <f>1/(1+B1)^F22</f>
        <v>0.79103115155409931</v>
      </c>
      <c r="G24" s="30">
        <f>1/(1+B1)^G22</f>
        <v>0.7548007171317741</v>
      </c>
      <c r="H24" s="30">
        <f>1/(1+B1)^H22</f>
        <v>0.72022969191963182</v>
      </c>
      <c r="I24" s="30">
        <f>1/(1+B1)^I22</f>
        <v>0.68724207244239655</v>
      </c>
      <c r="J24" s="30">
        <f>1/(1+B1)^J22</f>
        <v>0.65576533629999678</v>
      </c>
      <c r="K24" s="30">
        <f>1/(1+B1)^K22</f>
        <v>0.62573028272900444</v>
      </c>
      <c r="L24" s="6">
        <f t="shared" ref="L24:L26" si="12">B24+C24+D24+E24+F24+G24+H24+I24+J24+K24</f>
        <v>7.7972857764790593</v>
      </c>
      <c r="M24" s="61"/>
    </row>
    <row r="25" spans="1:13">
      <c r="A25" s="1" t="s">
        <v>5</v>
      </c>
      <c r="B25" s="6">
        <f>B23*B24</f>
        <v>28625.954198473279</v>
      </c>
      <c r="C25" s="6">
        <f t="shared" ref="C25:K25" si="13">C23*C24</f>
        <v>0</v>
      </c>
      <c r="D25" s="6">
        <f t="shared" si="13"/>
        <v>0</v>
      </c>
      <c r="E25" s="6">
        <f t="shared" si="13"/>
        <v>0</v>
      </c>
      <c r="F25" s="6">
        <f t="shared" si="13"/>
        <v>0</v>
      </c>
      <c r="G25" s="6">
        <f t="shared" si="13"/>
        <v>0</v>
      </c>
      <c r="H25" s="6">
        <f t="shared" si="13"/>
        <v>0</v>
      </c>
      <c r="I25" s="6">
        <f t="shared" si="13"/>
        <v>0</v>
      </c>
      <c r="J25" s="6">
        <f t="shared" si="13"/>
        <v>0</v>
      </c>
      <c r="K25" s="6">
        <f t="shared" si="13"/>
        <v>0</v>
      </c>
      <c r="L25" s="6">
        <f t="shared" si="12"/>
        <v>28625.954198473279</v>
      </c>
      <c r="M25" s="62"/>
    </row>
    <row r="26" spans="1:13">
      <c r="A26" s="1" t="s">
        <v>12</v>
      </c>
      <c r="B26" s="5">
        <f>B25</f>
        <v>28625.954198473279</v>
      </c>
      <c r="C26" s="5">
        <f t="shared" ref="C26:K26" si="14">B26+C25</f>
        <v>28625.954198473279</v>
      </c>
      <c r="D26" s="5">
        <f t="shared" si="14"/>
        <v>28625.954198473279</v>
      </c>
      <c r="E26" s="5">
        <f t="shared" si="14"/>
        <v>28625.954198473279</v>
      </c>
      <c r="F26" s="5">
        <f t="shared" si="14"/>
        <v>28625.954198473279</v>
      </c>
      <c r="G26" s="5">
        <f t="shared" si="14"/>
        <v>28625.954198473279</v>
      </c>
      <c r="H26" s="5">
        <f t="shared" si="14"/>
        <v>28625.954198473279</v>
      </c>
      <c r="I26" s="5">
        <f t="shared" si="14"/>
        <v>28625.954198473279</v>
      </c>
      <c r="J26" s="5">
        <f t="shared" si="14"/>
        <v>28625.954198473279</v>
      </c>
      <c r="K26" s="5">
        <f t="shared" si="14"/>
        <v>28625.954198473279</v>
      </c>
      <c r="L26" s="6">
        <f t="shared" si="12"/>
        <v>286259.54198473279</v>
      </c>
      <c r="M26" s="62"/>
    </row>
    <row r="27" spans="1:13">
      <c r="A27" s="64"/>
      <c r="B27" s="65"/>
      <c r="C27" s="65"/>
      <c r="D27" s="65"/>
      <c r="E27" s="65"/>
      <c r="F27" s="65"/>
      <c r="G27" s="65"/>
      <c r="H27" s="65"/>
      <c r="I27" s="65"/>
      <c r="J27" s="65"/>
      <c r="K27" s="65"/>
      <c r="L27" s="66"/>
      <c r="M27" s="62"/>
    </row>
    <row r="28" spans="1:13">
      <c r="A28" s="4" t="s">
        <v>6</v>
      </c>
      <c r="B28" s="11">
        <f>'Mortgage benefit'!D3</f>
        <v>1950</v>
      </c>
      <c r="C28" s="11">
        <f>'Mortgage benefit'!D4</f>
        <v>2076.75</v>
      </c>
      <c r="D28" s="11">
        <f>'Mortgage benefit'!D5</f>
        <v>2211.7387500000004</v>
      </c>
      <c r="E28" s="11">
        <f>'Mortgage benefit'!D6</f>
        <v>2355.5017687499967</v>
      </c>
      <c r="F28" s="11">
        <f>'Mortgage benefit'!D7</f>
        <v>2508.6093837187454</v>
      </c>
      <c r="G28" s="11">
        <f>'Mortgage benefit'!D8</f>
        <v>2671.6689936604671</v>
      </c>
      <c r="H28" s="11">
        <f>'Mortgage benefit'!D9</f>
        <v>2845.3274782483968</v>
      </c>
      <c r="I28" s="11">
        <f>'Mortgage benefit'!D10</f>
        <v>3030.2737643345372</v>
      </c>
      <c r="J28" s="11">
        <f>'Mortgage benefit'!D11</f>
        <v>3227.2415590162855</v>
      </c>
      <c r="K28" s="11">
        <f>'Mortgage benefit'!D12</f>
        <v>3437.0122603523414</v>
      </c>
      <c r="L28" s="6">
        <f>B28+C28+D28+E28+F28+G28+H28+I28+J28+K28</f>
        <v>26314.123958080774</v>
      </c>
      <c r="M28" s="62"/>
    </row>
    <row r="29" spans="1:13">
      <c r="A29" s="4" t="s">
        <v>4</v>
      </c>
      <c r="B29" s="7">
        <f>B24</f>
        <v>0.95419847328244267</v>
      </c>
      <c r="C29" s="7">
        <f t="shared" ref="C29:K29" si="15">C24</f>
        <v>0.91049472641454443</v>
      </c>
      <c r="D29" s="7">
        <f t="shared" si="15"/>
        <v>0.86879267787647374</v>
      </c>
      <c r="E29" s="7">
        <f t="shared" si="15"/>
        <v>0.82900064682869612</v>
      </c>
      <c r="F29" s="7">
        <f t="shared" si="15"/>
        <v>0.79103115155409931</v>
      </c>
      <c r="G29" s="7">
        <f t="shared" si="15"/>
        <v>0.7548007171317741</v>
      </c>
      <c r="H29" s="7">
        <f t="shared" si="15"/>
        <v>0.72022969191963182</v>
      </c>
      <c r="I29" s="7">
        <f t="shared" si="15"/>
        <v>0.68724207244239655</v>
      </c>
      <c r="J29" s="7">
        <f t="shared" si="15"/>
        <v>0.65576533629999678</v>
      </c>
      <c r="K29" s="7">
        <f t="shared" si="15"/>
        <v>0.62573028272900444</v>
      </c>
      <c r="L29" s="6">
        <f t="shared" ref="L29:L31" si="16">B29+C29+D29+E29+F29+G29+H29+I29+J29+K29</f>
        <v>7.7972857764790593</v>
      </c>
      <c r="M29" s="62"/>
    </row>
    <row r="30" spans="1:13">
      <c r="A30" s="1" t="s">
        <v>7</v>
      </c>
      <c r="B30" s="6">
        <f>B28*B29</f>
        <v>1860.6870229007632</v>
      </c>
      <c r="C30" s="6">
        <f t="shared" ref="C30:K30" si="17">C28*C29</f>
        <v>1890.8699230814052</v>
      </c>
      <c r="D30" s="6">
        <f t="shared" si="17"/>
        <v>1921.542431375665</v>
      </c>
      <c r="E30" s="6">
        <f t="shared" si="17"/>
        <v>1952.712489899885</v>
      </c>
      <c r="F30" s="6">
        <f t="shared" si="17"/>
        <v>1984.3881696024587</v>
      </c>
      <c r="G30" s="6">
        <f t="shared" si="17"/>
        <v>2016.5776723536458</v>
      </c>
      <c r="H30" s="6">
        <f t="shared" si="17"/>
        <v>2049.2893330693059</v>
      </c>
      <c r="I30" s="6">
        <f t="shared" si="17"/>
        <v>2082.5316218690896</v>
      </c>
      <c r="J30" s="6">
        <f t="shared" si="17"/>
        <v>2116.3131462696401</v>
      </c>
      <c r="K30" s="6">
        <f t="shared" si="17"/>
        <v>2150.6426534133252</v>
      </c>
      <c r="L30" s="6">
        <f t="shared" si="16"/>
        <v>20025.554463835182</v>
      </c>
      <c r="M30" s="62"/>
    </row>
    <row r="31" spans="1:13">
      <c r="A31" s="1" t="s">
        <v>13</v>
      </c>
      <c r="B31" s="5">
        <f>B30</f>
        <v>1860.6870229007632</v>
      </c>
      <c r="C31" s="5">
        <f t="shared" ref="C31:K31" si="18">B31+C30</f>
        <v>3751.5569459821681</v>
      </c>
      <c r="D31" s="5">
        <f t="shared" si="18"/>
        <v>5673.099377357833</v>
      </c>
      <c r="E31" s="5">
        <f t="shared" si="18"/>
        <v>7625.8118672577184</v>
      </c>
      <c r="F31" s="5">
        <f t="shared" si="18"/>
        <v>9610.2000368601766</v>
      </c>
      <c r="G31" s="5">
        <f t="shared" si="18"/>
        <v>11626.777709213822</v>
      </c>
      <c r="H31" s="5">
        <f t="shared" si="18"/>
        <v>13676.067042283128</v>
      </c>
      <c r="I31" s="5">
        <f t="shared" si="18"/>
        <v>15758.598664152218</v>
      </c>
      <c r="J31" s="5">
        <f t="shared" si="18"/>
        <v>17874.911810421858</v>
      </c>
      <c r="K31" s="5">
        <f t="shared" si="18"/>
        <v>20025.554463835182</v>
      </c>
      <c r="L31" s="6">
        <f t="shared" si="16"/>
        <v>107483.26494026488</v>
      </c>
      <c r="M31" s="62"/>
    </row>
    <row r="32" spans="1:13">
      <c r="A32" s="64"/>
      <c r="B32" s="65"/>
      <c r="C32" s="65"/>
      <c r="D32" s="65"/>
      <c r="E32" s="65"/>
      <c r="F32" s="65"/>
      <c r="G32" s="65"/>
      <c r="H32" s="65"/>
      <c r="I32" s="65"/>
      <c r="J32" s="65"/>
      <c r="K32" s="65"/>
      <c r="L32" s="66"/>
      <c r="M32" s="62"/>
    </row>
    <row r="33" spans="1:13">
      <c r="A33" s="4" t="s">
        <v>11</v>
      </c>
      <c r="B33" s="8">
        <f>B28-B23</f>
        <v>-28050</v>
      </c>
      <c r="C33" s="8">
        <f t="shared" ref="C33:K33" si="19">C28-C23</f>
        <v>2076.75</v>
      </c>
      <c r="D33" s="8">
        <f t="shared" si="19"/>
        <v>2211.7387500000004</v>
      </c>
      <c r="E33" s="8">
        <f t="shared" si="19"/>
        <v>2355.5017687499967</v>
      </c>
      <c r="F33" s="8">
        <f t="shared" si="19"/>
        <v>2508.6093837187454</v>
      </c>
      <c r="G33" s="8">
        <f t="shared" si="19"/>
        <v>2671.6689936604671</v>
      </c>
      <c r="H33" s="8">
        <f t="shared" si="19"/>
        <v>2845.3274782483968</v>
      </c>
      <c r="I33" s="8">
        <f t="shared" si="19"/>
        <v>3030.2737643345372</v>
      </c>
      <c r="J33" s="8">
        <f t="shared" si="19"/>
        <v>3227.2415590162855</v>
      </c>
      <c r="K33" s="8">
        <f t="shared" si="19"/>
        <v>3437.0122603523414</v>
      </c>
      <c r="L33" s="6">
        <f>B33+C33+D33+E33+F33+G33+H33+I33+J33+K33</f>
        <v>-3685.8760419192313</v>
      </c>
      <c r="M33" s="62"/>
    </row>
    <row r="34" spans="1:13">
      <c r="A34" s="4" t="s">
        <v>8</v>
      </c>
      <c r="B34" s="8">
        <f>B30-B25</f>
        <v>-26765.267175572517</v>
      </c>
      <c r="C34" s="8">
        <f t="shared" ref="C34:K34" si="20">C30-C25</f>
        <v>1890.8699230814052</v>
      </c>
      <c r="D34" s="8">
        <f t="shared" si="20"/>
        <v>1921.542431375665</v>
      </c>
      <c r="E34" s="8">
        <f t="shared" si="20"/>
        <v>1952.712489899885</v>
      </c>
      <c r="F34" s="8">
        <f t="shared" si="20"/>
        <v>1984.3881696024587</v>
      </c>
      <c r="G34" s="8">
        <f t="shared" si="20"/>
        <v>2016.5776723536458</v>
      </c>
      <c r="H34" s="8">
        <f t="shared" si="20"/>
        <v>2049.2893330693059</v>
      </c>
      <c r="I34" s="8">
        <f t="shared" si="20"/>
        <v>2082.5316218690896</v>
      </c>
      <c r="J34" s="8">
        <f t="shared" si="20"/>
        <v>2116.3131462696401</v>
      </c>
      <c r="K34" s="8">
        <f t="shared" si="20"/>
        <v>2150.6426534133252</v>
      </c>
      <c r="L34" s="6">
        <f t="shared" ref="L34:L35" si="21">B34+C34+D34+E34+F34+G34+H34+I34+J34+K34</f>
        <v>-8600.3997346380929</v>
      </c>
      <c r="M34" s="62"/>
    </row>
    <row r="35" spans="1:13">
      <c r="A35" s="4" t="s">
        <v>9</v>
      </c>
      <c r="B35" s="8">
        <f>B31-B26</f>
        <v>-26765.267175572517</v>
      </c>
      <c r="C35" s="8">
        <f t="shared" ref="C35:K35" si="22">C31-C26</f>
        <v>-24874.397252491111</v>
      </c>
      <c r="D35" s="8">
        <f t="shared" si="22"/>
        <v>-22952.854821115445</v>
      </c>
      <c r="E35" s="8">
        <f t="shared" si="22"/>
        <v>-21000.14233121556</v>
      </c>
      <c r="F35" s="8">
        <f t="shared" si="22"/>
        <v>-19015.754161613102</v>
      </c>
      <c r="G35" s="8">
        <f t="shared" si="22"/>
        <v>-16999.176489259458</v>
      </c>
      <c r="H35" s="8">
        <f t="shared" si="22"/>
        <v>-14949.887156190151</v>
      </c>
      <c r="I35" s="8">
        <f t="shared" si="22"/>
        <v>-12867.355534321061</v>
      </c>
      <c r="J35" s="8">
        <f t="shared" si="22"/>
        <v>-10751.042388051421</v>
      </c>
      <c r="K35" s="8">
        <f t="shared" si="22"/>
        <v>-8600.3997346380966</v>
      </c>
      <c r="L35" s="6">
        <f t="shared" si="21"/>
        <v>-178776.27704446795</v>
      </c>
      <c r="M35" s="62"/>
    </row>
    <row r="36" spans="1:13">
      <c r="A36" s="64"/>
      <c r="B36" s="65"/>
      <c r="C36" s="65"/>
      <c r="D36" s="65"/>
      <c r="E36" s="65"/>
      <c r="F36" s="65"/>
      <c r="G36" s="65"/>
      <c r="H36" s="65"/>
      <c r="I36" s="65"/>
      <c r="J36" s="65"/>
      <c r="K36" s="65"/>
      <c r="L36" s="66"/>
    </row>
    <row r="37" spans="1:13">
      <c r="A37" s="1" t="s">
        <v>10</v>
      </c>
      <c r="B37" s="9">
        <f>L30-L25</f>
        <v>-8600.3997346380966</v>
      </c>
      <c r="C37" s="68"/>
      <c r="D37" s="69"/>
      <c r="E37" s="69"/>
      <c r="F37" s="69"/>
      <c r="G37" s="69"/>
      <c r="H37" s="69"/>
      <c r="I37" s="69"/>
      <c r="J37" s="69"/>
      <c r="K37" s="69"/>
      <c r="L37" s="70"/>
    </row>
    <row r="38" spans="1:13">
      <c r="A38" s="25" t="s">
        <v>18</v>
      </c>
      <c r="B38" s="26">
        <f>(L30-L25)/L25</f>
        <v>-0.30044063073002419</v>
      </c>
      <c r="C38" s="24"/>
      <c r="D38" s="24"/>
      <c r="E38" s="24"/>
      <c r="F38" s="24"/>
      <c r="G38" s="24"/>
      <c r="H38" s="24"/>
      <c r="I38" s="24"/>
      <c r="J38" s="24"/>
      <c r="K38" s="24"/>
      <c r="L38" s="24"/>
    </row>
    <row r="39" spans="1:13">
      <c r="A39" s="65"/>
      <c r="B39" s="65"/>
      <c r="C39" s="65"/>
      <c r="D39" s="65"/>
      <c r="E39" s="65"/>
      <c r="F39" s="65"/>
      <c r="G39" s="65"/>
      <c r="H39" s="65"/>
      <c r="I39" s="65"/>
      <c r="J39" s="65"/>
      <c r="K39" s="65"/>
      <c r="L39" s="65"/>
    </row>
    <row r="40" spans="1:13">
      <c r="A40" s="71" t="s">
        <v>21</v>
      </c>
      <c r="B40" s="73" t="s">
        <v>1</v>
      </c>
      <c r="C40" s="74"/>
      <c r="D40" s="74"/>
      <c r="E40" s="74"/>
      <c r="F40" s="74"/>
      <c r="G40" s="74"/>
      <c r="H40" s="74"/>
      <c r="I40" s="74"/>
      <c r="J40" s="74"/>
      <c r="K40" s="75"/>
      <c r="L40" s="72" t="s">
        <v>2</v>
      </c>
      <c r="M40" s="76" t="s">
        <v>53</v>
      </c>
    </row>
    <row r="41" spans="1:13" s="19" customFormat="1">
      <c r="A41" s="72"/>
      <c r="B41" s="36">
        <f t="shared" ref="B41:K41" si="23">B22</f>
        <v>1</v>
      </c>
      <c r="C41" s="36">
        <f t="shared" si="23"/>
        <v>2</v>
      </c>
      <c r="D41" s="36">
        <f t="shared" si="23"/>
        <v>3</v>
      </c>
      <c r="E41" s="36">
        <f t="shared" si="23"/>
        <v>4</v>
      </c>
      <c r="F41" s="36">
        <f t="shared" si="23"/>
        <v>5</v>
      </c>
      <c r="G41" s="36">
        <f t="shared" si="23"/>
        <v>6</v>
      </c>
      <c r="H41" s="36">
        <f t="shared" si="23"/>
        <v>7</v>
      </c>
      <c r="I41" s="36">
        <f t="shared" si="23"/>
        <v>8</v>
      </c>
      <c r="J41" s="36">
        <f t="shared" si="23"/>
        <v>9</v>
      </c>
      <c r="K41" s="36">
        <f t="shared" si="23"/>
        <v>10</v>
      </c>
      <c r="L41" s="72"/>
      <c r="M41" s="76"/>
    </row>
    <row r="42" spans="1:13">
      <c r="A42" s="4" t="s">
        <v>3</v>
      </c>
      <c r="B42" s="5">
        <v>20000</v>
      </c>
      <c r="C42" s="5">
        <v>0</v>
      </c>
      <c r="D42" s="5">
        <v>0</v>
      </c>
      <c r="E42" s="5">
        <v>0</v>
      </c>
      <c r="F42" s="5">
        <v>0</v>
      </c>
      <c r="G42" s="5">
        <v>0</v>
      </c>
      <c r="H42" s="5">
        <v>0</v>
      </c>
      <c r="I42" s="5">
        <v>0</v>
      </c>
      <c r="J42" s="5">
        <v>0</v>
      </c>
      <c r="K42" s="5">
        <v>0</v>
      </c>
      <c r="L42" s="6">
        <f>B42+C42+D42+E42+F42+G42+H42+I42+J42+K42</f>
        <v>20000</v>
      </c>
      <c r="M42" s="76"/>
    </row>
    <row r="43" spans="1:13">
      <c r="A43" s="4" t="s">
        <v>4</v>
      </c>
      <c r="B43" s="7">
        <f>1/(1+B1)^B41</f>
        <v>0.95419847328244267</v>
      </c>
      <c r="C43" s="7">
        <f>1/(1+B1)^C41</f>
        <v>0.91049472641454443</v>
      </c>
      <c r="D43" s="7">
        <f>1/(1+B1)^D41</f>
        <v>0.86879267787647374</v>
      </c>
      <c r="E43" s="7">
        <f>1/(1+B1)^E41</f>
        <v>0.82900064682869612</v>
      </c>
      <c r="F43" s="7">
        <f>1/(1+B1)^F41</f>
        <v>0.79103115155409931</v>
      </c>
      <c r="G43" s="7">
        <f>1/(1+B1)^G41</f>
        <v>0.7548007171317741</v>
      </c>
      <c r="H43" s="7">
        <f>1/(1+B1)^H41</f>
        <v>0.72022969191963182</v>
      </c>
      <c r="I43" s="7">
        <f>1/(1+B1)^I41</f>
        <v>0.68724207244239655</v>
      </c>
      <c r="J43" s="7">
        <f>1/(1+B1)^J41</f>
        <v>0.65576533629999678</v>
      </c>
      <c r="K43" s="7">
        <f>1/(1+B1)^K41</f>
        <v>0.62573028272900444</v>
      </c>
      <c r="L43" s="6">
        <f t="shared" ref="L43:L45" si="24">B43+C43+D43+E43+F43+G43+H43+I43+J43+K43</f>
        <v>7.7972857764790593</v>
      </c>
      <c r="M43" s="76"/>
    </row>
    <row r="44" spans="1:13">
      <c r="A44" s="1" t="s">
        <v>5</v>
      </c>
      <c r="B44" s="6">
        <f>B42*B43</f>
        <v>19083.969465648854</v>
      </c>
      <c r="C44" s="6">
        <f t="shared" ref="C44:K44" si="25">C42*C43</f>
        <v>0</v>
      </c>
      <c r="D44" s="6">
        <f t="shared" si="25"/>
        <v>0</v>
      </c>
      <c r="E44" s="6">
        <f t="shared" si="25"/>
        <v>0</v>
      </c>
      <c r="F44" s="6">
        <f t="shared" si="25"/>
        <v>0</v>
      </c>
      <c r="G44" s="6">
        <f t="shared" si="25"/>
        <v>0</v>
      </c>
      <c r="H44" s="6">
        <f t="shared" si="25"/>
        <v>0</v>
      </c>
      <c r="I44" s="6">
        <f t="shared" si="25"/>
        <v>0</v>
      </c>
      <c r="J44" s="6">
        <f t="shared" si="25"/>
        <v>0</v>
      </c>
      <c r="K44" s="6">
        <f t="shared" si="25"/>
        <v>0</v>
      </c>
      <c r="L44" s="6">
        <f t="shared" si="24"/>
        <v>19083.969465648854</v>
      </c>
      <c r="M44" s="76"/>
    </row>
    <row r="45" spans="1:13">
      <c r="A45" s="1" t="s">
        <v>12</v>
      </c>
      <c r="B45" s="5">
        <f>B44</f>
        <v>19083.969465648854</v>
      </c>
      <c r="C45" s="5">
        <f t="shared" ref="C45:K45" si="26">B45+C44</f>
        <v>19083.969465648854</v>
      </c>
      <c r="D45" s="5">
        <f t="shared" si="26"/>
        <v>19083.969465648854</v>
      </c>
      <c r="E45" s="5">
        <f t="shared" si="26"/>
        <v>19083.969465648854</v>
      </c>
      <c r="F45" s="5">
        <f t="shared" si="26"/>
        <v>19083.969465648854</v>
      </c>
      <c r="G45" s="5">
        <f t="shared" si="26"/>
        <v>19083.969465648854</v>
      </c>
      <c r="H45" s="5">
        <f t="shared" si="26"/>
        <v>19083.969465648854</v>
      </c>
      <c r="I45" s="5">
        <f t="shared" si="26"/>
        <v>19083.969465648854</v>
      </c>
      <c r="J45" s="5">
        <f t="shared" si="26"/>
        <v>19083.969465648854</v>
      </c>
      <c r="K45" s="5">
        <f t="shared" si="26"/>
        <v>19083.969465648854</v>
      </c>
      <c r="L45" s="6">
        <f t="shared" si="24"/>
        <v>190839.69465648851</v>
      </c>
    </row>
    <row r="46" spans="1:13">
      <c r="A46" s="64"/>
      <c r="B46" s="65"/>
      <c r="C46" s="65"/>
      <c r="D46" s="65"/>
      <c r="E46" s="65"/>
      <c r="F46" s="65"/>
      <c r="G46" s="65"/>
      <c r="H46" s="65"/>
      <c r="I46" s="65"/>
      <c r="J46" s="65"/>
      <c r="K46" s="65"/>
      <c r="L46" s="66"/>
    </row>
    <row r="47" spans="1:13">
      <c r="A47" s="4" t="s">
        <v>6</v>
      </c>
      <c r="B47" s="6">
        <v>0</v>
      </c>
      <c r="C47" s="6">
        <v>0</v>
      </c>
      <c r="D47" s="6">
        <v>0</v>
      </c>
      <c r="E47" s="6">
        <v>0</v>
      </c>
      <c r="F47" s="6">
        <v>0</v>
      </c>
      <c r="G47" s="6">
        <f>2*B42</f>
        <v>40000</v>
      </c>
      <c r="H47" s="6">
        <v>0</v>
      </c>
      <c r="I47" s="6">
        <v>0</v>
      </c>
      <c r="J47" s="6">
        <v>0</v>
      </c>
      <c r="K47" s="6">
        <v>0</v>
      </c>
      <c r="L47" s="6">
        <f>B47+C47+D47+E47+F47+G47+H47+I47+J47+K47</f>
        <v>40000</v>
      </c>
    </row>
    <row r="48" spans="1:13">
      <c r="A48" s="4" t="s">
        <v>4</v>
      </c>
      <c r="B48" s="7">
        <f>B43</f>
        <v>0.95419847328244267</v>
      </c>
      <c r="C48" s="7">
        <f t="shared" ref="C48:K48" si="27">C43</f>
        <v>0.91049472641454443</v>
      </c>
      <c r="D48" s="7">
        <f t="shared" si="27"/>
        <v>0.86879267787647374</v>
      </c>
      <c r="E48" s="7">
        <f t="shared" si="27"/>
        <v>0.82900064682869612</v>
      </c>
      <c r="F48" s="7">
        <f t="shared" si="27"/>
        <v>0.79103115155409931</v>
      </c>
      <c r="G48" s="7">
        <f t="shared" si="27"/>
        <v>0.7548007171317741</v>
      </c>
      <c r="H48" s="7">
        <f t="shared" si="27"/>
        <v>0.72022969191963182</v>
      </c>
      <c r="I48" s="7">
        <f t="shared" si="27"/>
        <v>0.68724207244239655</v>
      </c>
      <c r="J48" s="7">
        <f t="shared" si="27"/>
        <v>0.65576533629999678</v>
      </c>
      <c r="K48" s="7">
        <f t="shared" si="27"/>
        <v>0.62573028272900444</v>
      </c>
      <c r="L48" s="6">
        <f t="shared" ref="L48:L50" si="28">B48+C48+D48+E48+F48+G48+H48+I48+J48+K48</f>
        <v>7.7972857764790593</v>
      </c>
    </row>
    <row r="49" spans="1:13">
      <c r="A49" s="1" t="s">
        <v>7</v>
      </c>
      <c r="B49" s="6">
        <f>B47*B48</f>
        <v>0</v>
      </c>
      <c r="C49" s="6">
        <f t="shared" ref="C49:K49" si="29">C47*C48</f>
        <v>0</v>
      </c>
      <c r="D49" s="6">
        <f t="shared" si="29"/>
        <v>0</v>
      </c>
      <c r="E49" s="6">
        <f t="shared" si="29"/>
        <v>0</v>
      </c>
      <c r="F49" s="6">
        <f t="shared" si="29"/>
        <v>0</v>
      </c>
      <c r="G49" s="6">
        <f t="shared" si="29"/>
        <v>30192.028685270965</v>
      </c>
      <c r="H49" s="6">
        <f t="shared" si="29"/>
        <v>0</v>
      </c>
      <c r="I49" s="6">
        <f t="shared" si="29"/>
        <v>0</v>
      </c>
      <c r="J49" s="6">
        <f t="shared" si="29"/>
        <v>0</v>
      </c>
      <c r="K49" s="6">
        <f t="shared" si="29"/>
        <v>0</v>
      </c>
      <c r="L49" s="6">
        <f t="shared" si="28"/>
        <v>30192.028685270965</v>
      </c>
    </row>
    <row r="50" spans="1:13">
      <c r="A50" s="1" t="s">
        <v>13</v>
      </c>
      <c r="B50" s="5">
        <f>B49</f>
        <v>0</v>
      </c>
      <c r="C50" s="5">
        <f t="shared" ref="C50:K50" si="30">B50+C49</f>
        <v>0</v>
      </c>
      <c r="D50" s="5">
        <f t="shared" si="30"/>
        <v>0</v>
      </c>
      <c r="E50" s="5">
        <f t="shared" si="30"/>
        <v>0</v>
      </c>
      <c r="F50" s="5">
        <f t="shared" si="30"/>
        <v>0</v>
      </c>
      <c r="G50" s="5">
        <f t="shared" si="30"/>
        <v>30192.028685270965</v>
      </c>
      <c r="H50" s="5">
        <f t="shared" si="30"/>
        <v>30192.028685270965</v>
      </c>
      <c r="I50" s="5">
        <f t="shared" si="30"/>
        <v>30192.028685270965</v>
      </c>
      <c r="J50" s="5">
        <f t="shared" si="30"/>
        <v>30192.028685270965</v>
      </c>
      <c r="K50" s="5">
        <f t="shared" si="30"/>
        <v>30192.028685270965</v>
      </c>
      <c r="L50" s="6">
        <f t="shared" si="28"/>
        <v>150960.14342635483</v>
      </c>
    </row>
    <row r="51" spans="1:13">
      <c r="A51" s="64"/>
      <c r="B51" s="65"/>
      <c r="C51" s="65"/>
      <c r="D51" s="65"/>
      <c r="E51" s="65"/>
      <c r="F51" s="65"/>
      <c r="G51" s="65"/>
      <c r="H51" s="65"/>
      <c r="I51" s="65"/>
      <c r="J51" s="65"/>
      <c r="K51" s="65"/>
      <c r="L51" s="66"/>
    </row>
    <row r="52" spans="1:13">
      <c r="A52" s="4" t="s">
        <v>11</v>
      </c>
      <c r="B52" s="8">
        <f>B47-B42</f>
        <v>-20000</v>
      </c>
      <c r="C52" s="8">
        <f t="shared" ref="C52:K52" si="31">C47-C42</f>
        <v>0</v>
      </c>
      <c r="D52" s="8">
        <f t="shared" si="31"/>
        <v>0</v>
      </c>
      <c r="E52" s="8">
        <f t="shared" si="31"/>
        <v>0</v>
      </c>
      <c r="F52" s="8">
        <f t="shared" si="31"/>
        <v>0</v>
      </c>
      <c r="G52" s="8">
        <f t="shared" si="31"/>
        <v>40000</v>
      </c>
      <c r="H52" s="8">
        <f t="shared" si="31"/>
        <v>0</v>
      </c>
      <c r="I52" s="8">
        <f t="shared" si="31"/>
        <v>0</v>
      </c>
      <c r="J52" s="8">
        <f t="shared" si="31"/>
        <v>0</v>
      </c>
      <c r="K52" s="8">
        <f t="shared" si="31"/>
        <v>0</v>
      </c>
      <c r="L52" s="6">
        <f>B52+C52+D52+E52+F52+G52+H52+I52+J52+K52</f>
        <v>20000</v>
      </c>
    </row>
    <row r="53" spans="1:13">
      <c r="A53" s="4" t="s">
        <v>8</v>
      </c>
      <c r="B53" s="8">
        <f>B49-B44</f>
        <v>-19083.969465648854</v>
      </c>
      <c r="C53" s="8">
        <f t="shared" ref="C53:K53" si="32">C49-C44</f>
        <v>0</v>
      </c>
      <c r="D53" s="8">
        <f t="shared" si="32"/>
        <v>0</v>
      </c>
      <c r="E53" s="8">
        <f t="shared" si="32"/>
        <v>0</v>
      </c>
      <c r="F53" s="8">
        <f t="shared" si="32"/>
        <v>0</v>
      </c>
      <c r="G53" s="8">
        <f t="shared" si="32"/>
        <v>30192.028685270965</v>
      </c>
      <c r="H53" s="8">
        <f t="shared" si="32"/>
        <v>0</v>
      </c>
      <c r="I53" s="8">
        <f t="shared" si="32"/>
        <v>0</v>
      </c>
      <c r="J53" s="8">
        <f t="shared" si="32"/>
        <v>0</v>
      </c>
      <c r="K53" s="8">
        <f t="shared" si="32"/>
        <v>0</v>
      </c>
      <c r="L53" s="6">
        <f t="shared" ref="L53:L54" si="33">B53+C53+D53+E53+F53+G53+H53+I53+J53+K53</f>
        <v>11108.059219622111</v>
      </c>
    </row>
    <row r="54" spans="1:13">
      <c r="A54" s="4" t="s">
        <v>9</v>
      </c>
      <c r="B54" s="8">
        <f>B50-B45</f>
        <v>-19083.969465648854</v>
      </c>
      <c r="C54" s="8">
        <f t="shared" ref="C54:K54" si="34">C50-C45</f>
        <v>-19083.969465648854</v>
      </c>
      <c r="D54" s="8">
        <f t="shared" si="34"/>
        <v>-19083.969465648854</v>
      </c>
      <c r="E54" s="8">
        <f t="shared" si="34"/>
        <v>-19083.969465648854</v>
      </c>
      <c r="F54" s="8">
        <f t="shared" si="34"/>
        <v>-19083.969465648854</v>
      </c>
      <c r="G54" s="8">
        <f t="shared" si="34"/>
        <v>11108.059219622111</v>
      </c>
      <c r="H54" s="8">
        <f t="shared" si="34"/>
        <v>11108.059219622111</v>
      </c>
      <c r="I54" s="8">
        <f t="shared" si="34"/>
        <v>11108.059219622111</v>
      </c>
      <c r="J54" s="8">
        <f t="shared" si="34"/>
        <v>11108.059219622111</v>
      </c>
      <c r="K54" s="8">
        <f t="shared" si="34"/>
        <v>11108.059219622111</v>
      </c>
      <c r="L54" s="6">
        <f t="shared" si="33"/>
        <v>-39879.551230133715</v>
      </c>
    </row>
    <row r="55" spans="1:13">
      <c r="A55" s="64"/>
      <c r="B55" s="65"/>
      <c r="C55" s="65"/>
      <c r="D55" s="65"/>
      <c r="E55" s="65"/>
      <c r="F55" s="65"/>
      <c r="G55" s="65"/>
      <c r="H55" s="65"/>
      <c r="I55" s="65"/>
      <c r="J55" s="65"/>
      <c r="K55" s="65"/>
      <c r="L55" s="66"/>
    </row>
    <row r="56" spans="1:13">
      <c r="A56" s="1" t="s">
        <v>10</v>
      </c>
      <c r="B56" s="9">
        <f>L49-L44</f>
        <v>11108.059219622111</v>
      </c>
      <c r="C56" s="68"/>
      <c r="D56" s="69"/>
      <c r="E56" s="69"/>
      <c r="F56" s="69"/>
      <c r="G56" s="69"/>
      <c r="H56" s="69"/>
      <c r="I56" s="69"/>
      <c r="J56" s="69"/>
      <c r="K56" s="69"/>
      <c r="L56" s="70"/>
    </row>
    <row r="57" spans="1:13">
      <c r="A57" s="1" t="s">
        <v>18</v>
      </c>
      <c r="B57" s="26">
        <f>(L49-L44)/L44</f>
        <v>0.58206230310819873</v>
      </c>
      <c r="C57" s="27"/>
      <c r="D57" s="27"/>
      <c r="E57" s="27"/>
      <c r="F57" s="27"/>
      <c r="G57" s="27"/>
      <c r="H57" s="27"/>
      <c r="I57" s="27"/>
      <c r="J57" s="27"/>
      <c r="K57" s="27"/>
      <c r="L57" s="27"/>
    </row>
    <row r="59" spans="1:13">
      <c r="A59" s="71" t="s">
        <v>26</v>
      </c>
      <c r="B59" s="73" t="s">
        <v>1</v>
      </c>
      <c r="C59" s="74"/>
      <c r="D59" s="74"/>
      <c r="E59" s="74"/>
      <c r="F59" s="74"/>
      <c r="G59" s="74"/>
      <c r="H59" s="74"/>
      <c r="I59" s="74"/>
      <c r="J59" s="74"/>
      <c r="K59" s="75"/>
      <c r="L59" s="72" t="s">
        <v>2</v>
      </c>
      <c r="M59" s="63" t="s">
        <v>54</v>
      </c>
    </row>
    <row r="60" spans="1:13">
      <c r="A60" s="72"/>
      <c r="B60" s="16">
        <f t="shared" ref="B60:K60" si="35">B41</f>
        <v>1</v>
      </c>
      <c r="C60" s="16">
        <f t="shared" si="35"/>
        <v>2</v>
      </c>
      <c r="D60" s="16">
        <f t="shared" si="35"/>
        <v>3</v>
      </c>
      <c r="E60" s="16">
        <f t="shared" si="35"/>
        <v>4</v>
      </c>
      <c r="F60" s="16">
        <f t="shared" si="35"/>
        <v>5</v>
      </c>
      <c r="G60" s="16">
        <f t="shared" si="35"/>
        <v>6</v>
      </c>
      <c r="H60" s="16">
        <f t="shared" si="35"/>
        <v>7</v>
      </c>
      <c r="I60" s="16">
        <f t="shared" si="35"/>
        <v>8</v>
      </c>
      <c r="J60" s="16">
        <f t="shared" si="35"/>
        <v>9</v>
      </c>
      <c r="K60" s="16">
        <f t="shared" si="35"/>
        <v>10</v>
      </c>
      <c r="L60" s="72"/>
      <c r="M60" s="62"/>
    </row>
    <row r="61" spans="1:13">
      <c r="A61" s="4" t="s">
        <v>3</v>
      </c>
      <c r="B61" s="5">
        <v>50000</v>
      </c>
      <c r="C61" s="5">
        <f t="shared" ref="C61:J61" si="36">B66</f>
        <v>52250</v>
      </c>
      <c r="D61" s="5">
        <f t="shared" si="36"/>
        <v>54601.25</v>
      </c>
      <c r="E61" s="5">
        <f t="shared" si="36"/>
        <v>57058.306250000001</v>
      </c>
      <c r="F61" s="5">
        <f t="shared" si="36"/>
        <v>59625.930031249998</v>
      </c>
      <c r="G61" s="5">
        <f t="shared" si="36"/>
        <v>62309.096882656246</v>
      </c>
      <c r="H61" s="5">
        <f t="shared" si="36"/>
        <v>65113.006242375777</v>
      </c>
      <c r="I61" s="5">
        <f t="shared" si="36"/>
        <v>68043.091523282681</v>
      </c>
      <c r="J61" s="5">
        <f t="shared" si="36"/>
        <v>71105.030641830395</v>
      </c>
      <c r="K61" s="5">
        <f>J66</f>
        <v>71105.030641830395</v>
      </c>
      <c r="L61" s="6">
        <f>B61+C61+D61+E61+F61+G61+H61+I61+J61+K61</f>
        <v>611210.74221322546</v>
      </c>
      <c r="M61" s="62"/>
    </row>
    <row r="62" spans="1:13">
      <c r="A62" s="4" t="s">
        <v>4</v>
      </c>
      <c r="B62" s="7">
        <f>1/(1+B1)^B60</f>
        <v>0.95419847328244267</v>
      </c>
      <c r="C62" s="7">
        <f>1/(1+B1)^C60</f>
        <v>0.91049472641454443</v>
      </c>
      <c r="D62" s="7">
        <f>1/(1+B1)^D60</f>
        <v>0.86879267787647374</v>
      </c>
      <c r="E62" s="7">
        <f>1/(1+B1)^E60</f>
        <v>0.82900064682869612</v>
      </c>
      <c r="F62" s="7">
        <f>1/(1+B1)^F60</f>
        <v>0.79103115155409931</v>
      </c>
      <c r="G62" s="7">
        <f>1/(1+B1)^G60</f>
        <v>0.7548007171317741</v>
      </c>
      <c r="H62" s="7">
        <f>1/(1+B1)^H60</f>
        <v>0.72022969191963182</v>
      </c>
      <c r="I62" s="7">
        <f>1/(1+B1)^I60</f>
        <v>0.68724207244239655</v>
      </c>
      <c r="J62" s="7">
        <f>1/(1+B1)^J60</f>
        <v>0.65576533629999678</v>
      </c>
      <c r="K62" s="7">
        <f>1/(1+B1)^K60</f>
        <v>0.62573028272900444</v>
      </c>
      <c r="L62" s="6">
        <f t="shared" ref="L62:L64" si="37">B62+C62+D62+E62+F62+G62+H62+I62+J62+K62</f>
        <v>7.7972857764790593</v>
      </c>
      <c r="M62" s="62"/>
    </row>
    <row r="63" spans="1:13">
      <c r="A63" s="1" t="s">
        <v>5</v>
      </c>
      <c r="B63" s="6">
        <f>B61*B62</f>
        <v>47709.923664122136</v>
      </c>
      <c r="C63" s="6">
        <f t="shared" ref="C63:K63" si="38">C61*C62</f>
        <v>47573.349455159943</v>
      </c>
      <c r="D63" s="6">
        <f t="shared" si="38"/>
        <v>47437.166202902808</v>
      </c>
      <c r="E63" s="6">
        <f t="shared" si="38"/>
        <v>47301.372788199835</v>
      </c>
      <c r="F63" s="6">
        <f t="shared" si="38"/>
        <v>47165.968095103839</v>
      </c>
      <c r="G63" s="6">
        <f t="shared" si="38"/>
        <v>47030.951010862125</v>
      </c>
      <c r="H63" s="6">
        <f t="shared" si="38"/>
        <v>46896.320425907368</v>
      </c>
      <c r="I63" s="6">
        <f t="shared" si="38"/>
        <v>46762.075233848453</v>
      </c>
      <c r="J63" s="6">
        <f t="shared" si="38"/>
        <v>46628.214331461488</v>
      </c>
      <c r="K63" s="6">
        <f t="shared" si="38"/>
        <v>44492.570926967055</v>
      </c>
      <c r="L63" s="6">
        <f t="shared" si="37"/>
        <v>468997.91213453509</v>
      </c>
      <c r="M63" s="62"/>
    </row>
    <row r="64" spans="1:13">
      <c r="A64" s="1" t="s">
        <v>12</v>
      </c>
      <c r="B64" s="5">
        <f>B63</f>
        <v>47709.923664122136</v>
      </c>
      <c r="C64" s="5">
        <f t="shared" ref="C64:K64" si="39">B64+C63</f>
        <v>95283.273119282079</v>
      </c>
      <c r="D64" s="5">
        <f t="shared" si="39"/>
        <v>142720.43932218489</v>
      </c>
      <c r="E64" s="5">
        <f t="shared" si="39"/>
        <v>190021.81211038472</v>
      </c>
      <c r="F64" s="5">
        <f t="shared" si="39"/>
        <v>237187.78020548855</v>
      </c>
      <c r="G64" s="5">
        <f t="shared" si="39"/>
        <v>284218.73121635069</v>
      </c>
      <c r="H64" s="5">
        <f t="shared" si="39"/>
        <v>331115.05164225807</v>
      </c>
      <c r="I64" s="5">
        <f t="shared" si="39"/>
        <v>377877.12687610654</v>
      </c>
      <c r="J64" s="5">
        <f t="shared" si="39"/>
        <v>424505.34120756801</v>
      </c>
      <c r="K64" s="5">
        <f t="shared" si="39"/>
        <v>468997.91213453509</v>
      </c>
      <c r="L64" s="6">
        <f t="shared" si="37"/>
        <v>2599637.3914982807</v>
      </c>
    </row>
    <row r="65" spans="1:12">
      <c r="A65" s="64"/>
      <c r="B65" s="65"/>
      <c r="C65" s="65"/>
      <c r="D65" s="65"/>
      <c r="E65" s="65"/>
      <c r="F65" s="65"/>
      <c r="G65" s="65"/>
      <c r="H65" s="65"/>
      <c r="I65" s="65"/>
      <c r="J65" s="65"/>
      <c r="K65" s="65"/>
      <c r="L65" s="66"/>
    </row>
    <row r="66" spans="1:12">
      <c r="A66" s="4" t="s">
        <v>6</v>
      </c>
      <c r="B66" s="6">
        <f>B61*B77+B61</f>
        <v>52250</v>
      </c>
      <c r="C66" s="6">
        <f>C61*B77+C61</f>
        <v>54601.25</v>
      </c>
      <c r="D66" s="6">
        <f>D61*B77+D61</f>
        <v>57058.306250000001</v>
      </c>
      <c r="E66" s="6">
        <f>E61*B77+E61</f>
        <v>59625.930031249998</v>
      </c>
      <c r="F66" s="6">
        <f>F61*B77+F61</f>
        <v>62309.096882656246</v>
      </c>
      <c r="G66" s="6">
        <f>G61*B77+G61</f>
        <v>65113.006242375777</v>
      </c>
      <c r="H66" s="6">
        <f>H61*B77+H61</f>
        <v>68043.091523282681</v>
      </c>
      <c r="I66" s="6">
        <f>I61*B77+I61</f>
        <v>71105.030641830395</v>
      </c>
      <c r="J66" s="6">
        <f>J61</f>
        <v>71105.030641830395</v>
      </c>
      <c r="K66" s="6">
        <f>K61</f>
        <v>71105.030641830395</v>
      </c>
      <c r="L66" s="6">
        <f>B66+C66+D66+E66+F66+G66+H66+I66+J66+K66</f>
        <v>632315.77285505587</v>
      </c>
    </row>
    <row r="67" spans="1:12">
      <c r="A67" s="4" t="s">
        <v>4</v>
      </c>
      <c r="B67" s="7">
        <f>B62</f>
        <v>0.95419847328244267</v>
      </c>
      <c r="C67" s="7">
        <f t="shared" ref="C67:K67" si="40">C62</f>
        <v>0.91049472641454443</v>
      </c>
      <c r="D67" s="7">
        <f t="shared" si="40"/>
        <v>0.86879267787647374</v>
      </c>
      <c r="E67" s="7">
        <f t="shared" si="40"/>
        <v>0.82900064682869612</v>
      </c>
      <c r="F67" s="7">
        <f t="shared" si="40"/>
        <v>0.79103115155409931</v>
      </c>
      <c r="G67" s="7">
        <f t="shared" si="40"/>
        <v>0.7548007171317741</v>
      </c>
      <c r="H67" s="7">
        <f t="shared" si="40"/>
        <v>0.72022969191963182</v>
      </c>
      <c r="I67" s="7">
        <f t="shared" si="40"/>
        <v>0.68724207244239655</v>
      </c>
      <c r="J67" s="7">
        <f t="shared" si="40"/>
        <v>0.65576533629999678</v>
      </c>
      <c r="K67" s="7">
        <f t="shared" si="40"/>
        <v>0.62573028272900444</v>
      </c>
      <c r="L67" s="6">
        <f t="shared" ref="L67:L69" si="41">B67+C67+D67+E67+F67+G67+H67+I67+J67+K67</f>
        <v>7.7972857764790593</v>
      </c>
    </row>
    <row r="68" spans="1:12">
      <c r="A68" s="1" t="s">
        <v>7</v>
      </c>
      <c r="B68" s="6">
        <f>B66*B67</f>
        <v>49856.870229007633</v>
      </c>
      <c r="C68" s="6">
        <f t="shared" ref="C68:K68" si="42">C66*C67</f>
        <v>49714.150180642144</v>
      </c>
      <c r="D68" s="6">
        <f t="shared" si="42"/>
        <v>49571.838682033442</v>
      </c>
      <c r="E68" s="6">
        <f t="shared" si="42"/>
        <v>49429.934563668823</v>
      </c>
      <c r="F68" s="6">
        <f t="shared" si="42"/>
        <v>49288.436659383508</v>
      </c>
      <c r="G68" s="6">
        <f t="shared" si="42"/>
        <v>49147.343806350924</v>
      </c>
      <c r="H68" s="6">
        <f t="shared" si="42"/>
        <v>49006.654845073193</v>
      </c>
      <c r="I68" s="6">
        <f t="shared" si="42"/>
        <v>48866.368619371628</v>
      </c>
      <c r="J68" s="6">
        <f t="shared" si="42"/>
        <v>46628.214331461488</v>
      </c>
      <c r="K68" s="6">
        <f t="shared" si="42"/>
        <v>44492.570926967055</v>
      </c>
      <c r="L68" s="6">
        <f>B68+C68+D68+E68+F68+G68+H68+I68+J68+K68</f>
        <v>486002.38284395984</v>
      </c>
    </row>
    <row r="69" spans="1:12">
      <c r="A69" s="1" t="s">
        <v>13</v>
      </c>
      <c r="B69" s="5">
        <f>B68</f>
        <v>49856.870229007633</v>
      </c>
      <c r="C69" s="5">
        <f t="shared" ref="C69:K69" si="43">B69+C68</f>
        <v>99571.020409649776</v>
      </c>
      <c r="D69" s="5">
        <f t="shared" si="43"/>
        <v>149142.85909168323</v>
      </c>
      <c r="E69" s="5">
        <f t="shared" si="43"/>
        <v>198572.79365535206</v>
      </c>
      <c r="F69" s="5">
        <f t="shared" si="43"/>
        <v>247861.23031473556</v>
      </c>
      <c r="G69" s="5">
        <f t="shared" si="43"/>
        <v>297008.57412108651</v>
      </c>
      <c r="H69" s="5">
        <f t="shared" si="43"/>
        <v>346015.22896615969</v>
      </c>
      <c r="I69" s="5">
        <f t="shared" si="43"/>
        <v>394881.5975855313</v>
      </c>
      <c r="J69" s="5">
        <f t="shared" si="43"/>
        <v>441509.81191699277</v>
      </c>
      <c r="K69" s="5">
        <f t="shared" si="43"/>
        <v>486002.38284395984</v>
      </c>
      <c r="L69" s="6">
        <f t="shared" si="41"/>
        <v>2710422.3691341588</v>
      </c>
    </row>
    <row r="70" spans="1:12">
      <c r="A70" s="64"/>
      <c r="B70" s="65"/>
      <c r="C70" s="65"/>
      <c r="D70" s="65"/>
      <c r="E70" s="65"/>
      <c r="F70" s="65"/>
      <c r="G70" s="65"/>
      <c r="H70" s="65"/>
      <c r="I70" s="65"/>
      <c r="J70" s="65"/>
      <c r="K70" s="65"/>
      <c r="L70" s="66"/>
    </row>
    <row r="71" spans="1:12">
      <c r="A71" s="4" t="s">
        <v>11</v>
      </c>
      <c r="B71" s="8">
        <f>B66-B61</f>
        <v>2250</v>
      </c>
      <c r="C71" s="8">
        <f t="shared" ref="C71:K71" si="44">C66-C61</f>
        <v>2351.25</v>
      </c>
      <c r="D71" s="8">
        <f t="shared" si="44"/>
        <v>2457.0562500000015</v>
      </c>
      <c r="E71" s="8">
        <f t="shared" si="44"/>
        <v>2567.6237812499967</v>
      </c>
      <c r="F71" s="8">
        <f t="shared" si="44"/>
        <v>2683.1668514062476</v>
      </c>
      <c r="G71" s="8">
        <f t="shared" si="44"/>
        <v>2803.9093597195315</v>
      </c>
      <c r="H71" s="8">
        <f t="shared" si="44"/>
        <v>2930.0852809069038</v>
      </c>
      <c r="I71" s="8">
        <f t="shared" si="44"/>
        <v>3061.9391185477143</v>
      </c>
      <c r="J71" s="8">
        <f t="shared" si="44"/>
        <v>0</v>
      </c>
      <c r="K71" s="8">
        <f t="shared" si="44"/>
        <v>0</v>
      </c>
      <c r="L71" s="6">
        <f>B71+C71+D71+E71+F71+G71+H71+I71+J71+K71</f>
        <v>21105.030641830395</v>
      </c>
    </row>
    <row r="72" spans="1:12">
      <c r="A72" s="4" t="s">
        <v>8</v>
      </c>
      <c r="B72" s="8">
        <f>B68-B63</f>
        <v>2146.9465648854966</v>
      </c>
      <c r="C72" s="8">
        <f t="shared" ref="C72:K72" si="45">C68-C63</f>
        <v>2140.8007254822005</v>
      </c>
      <c r="D72" s="8">
        <f t="shared" si="45"/>
        <v>2134.6724791306333</v>
      </c>
      <c r="E72" s="8">
        <f t="shared" si="45"/>
        <v>2128.5617754689883</v>
      </c>
      <c r="F72" s="8">
        <f t="shared" si="45"/>
        <v>2122.4685642796685</v>
      </c>
      <c r="G72" s="8">
        <f t="shared" si="45"/>
        <v>2116.3927954887986</v>
      </c>
      <c r="H72" s="8">
        <f t="shared" si="45"/>
        <v>2110.3344191658252</v>
      </c>
      <c r="I72" s="8">
        <f t="shared" si="45"/>
        <v>2104.2933855231749</v>
      </c>
      <c r="J72" s="8">
        <f t="shared" si="45"/>
        <v>0</v>
      </c>
      <c r="K72" s="8">
        <f t="shared" si="45"/>
        <v>0</v>
      </c>
      <c r="L72" s="6">
        <f t="shared" ref="L72:L73" si="46">B72+C72+D72+E72+F72+G72+H72+I72+J72+K72</f>
        <v>17004.470709424786</v>
      </c>
    </row>
    <row r="73" spans="1:12">
      <c r="A73" s="4" t="s">
        <v>9</v>
      </c>
      <c r="B73" s="8">
        <f>B69-B64</f>
        <v>2146.9465648854966</v>
      </c>
      <c r="C73" s="8">
        <f t="shared" ref="C73:K73" si="47">C69-C64</f>
        <v>4287.7472903676971</v>
      </c>
      <c r="D73" s="8">
        <f t="shared" si="47"/>
        <v>6422.419769498345</v>
      </c>
      <c r="E73" s="8">
        <f t="shared" si="47"/>
        <v>8550.9815449673333</v>
      </c>
      <c r="F73" s="8">
        <f t="shared" si="47"/>
        <v>10673.450109247002</v>
      </c>
      <c r="G73" s="8">
        <f t="shared" si="47"/>
        <v>12789.842904735822</v>
      </c>
      <c r="H73" s="8">
        <f t="shared" si="47"/>
        <v>14900.177323901618</v>
      </c>
      <c r="I73" s="8">
        <f t="shared" si="47"/>
        <v>17004.470709424757</v>
      </c>
      <c r="J73" s="8">
        <f t="shared" si="47"/>
        <v>17004.470709424757</v>
      </c>
      <c r="K73" s="8">
        <f t="shared" si="47"/>
        <v>17004.470709424757</v>
      </c>
      <c r="L73" s="6">
        <f t="shared" si="46"/>
        <v>110784.97763587759</v>
      </c>
    </row>
    <row r="74" spans="1:12">
      <c r="A74" s="64"/>
      <c r="B74" s="65"/>
      <c r="C74" s="65"/>
      <c r="D74" s="65"/>
      <c r="E74" s="65"/>
      <c r="F74" s="65"/>
      <c r="G74" s="65"/>
      <c r="H74" s="65"/>
      <c r="I74" s="65"/>
      <c r="J74" s="65"/>
      <c r="K74" s="65"/>
      <c r="L74" s="66"/>
    </row>
    <row r="75" spans="1:12">
      <c r="A75" s="42" t="s">
        <v>10</v>
      </c>
      <c r="B75" s="43">
        <f>L68-L63</f>
        <v>17004.470709424757</v>
      </c>
      <c r="C75" s="67"/>
      <c r="D75" s="67"/>
      <c r="E75" s="67"/>
      <c r="F75" s="67"/>
      <c r="G75" s="67"/>
      <c r="H75" s="67"/>
      <c r="I75" s="67"/>
      <c r="J75" s="67"/>
      <c r="K75" s="67"/>
      <c r="L75" s="67"/>
    </row>
    <row r="76" spans="1:12">
      <c r="A76" s="44" t="s">
        <v>18</v>
      </c>
      <c r="B76" s="45">
        <f>(L68-L63)/L63</f>
        <v>3.6257028591092991E-2</v>
      </c>
      <c r="C76" s="77"/>
      <c r="D76" s="77"/>
      <c r="E76" s="77"/>
      <c r="F76" s="77"/>
      <c r="G76" s="77"/>
      <c r="H76" s="77"/>
      <c r="I76" s="77"/>
      <c r="J76" s="77"/>
      <c r="K76" s="77"/>
      <c r="L76" s="77"/>
    </row>
    <row r="77" spans="1:12">
      <c r="A77" s="46" t="s">
        <v>28</v>
      </c>
      <c r="B77" s="48">
        <v>4.4999999999999998E-2</v>
      </c>
      <c r="C77" s="77"/>
      <c r="D77" s="77"/>
      <c r="E77" s="77"/>
      <c r="F77" s="77"/>
      <c r="G77" s="77"/>
      <c r="H77" s="77"/>
      <c r="I77" s="77"/>
      <c r="J77" s="77"/>
      <c r="K77" s="77"/>
      <c r="L77" s="77"/>
    </row>
    <row r="78" spans="1:12">
      <c r="A78" s="47"/>
      <c r="B78" s="49"/>
      <c r="C78" s="77"/>
      <c r="D78" s="77"/>
      <c r="E78" s="77"/>
      <c r="F78" s="77"/>
      <c r="G78" s="77"/>
      <c r="H78" s="77"/>
      <c r="I78" s="77"/>
      <c r="J78" s="77"/>
      <c r="K78" s="77"/>
      <c r="L78" s="77"/>
    </row>
    <row r="81" spans="3:13">
      <c r="C81" s="23"/>
      <c r="D81" s="21"/>
      <c r="E81" s="17"/>
      <c r="F81" s="28"/>
      <c r="G81" s="17"/>
      <c r="H81" s="22"/>
      <c r="J81" s="19"/>
      <c r="K81" s="19"/>
      <c r="L81" s="19"/>
      <c r="M81" s="19"/>
    </row>
    <row r="82" spans="3:13">
      <c r="C82" s="23"/>
      <c r="D82" s="18"/>
      <c r="E82" s="17"/>
      <c r="F82" s="28"/>
      <c r="G82" s="17"/>
      <c r="H82" s="20"/>
      <c r="J82" s="19"/>
      <c r="K82" s="19"/>
      <c r="L82" s="19"/>
      <c r="M82" s="19"/>
    </row>
    <row r="83" spans="3:13">
      <c r="C83" s="23"/>
      <c r="D83" s="18"/>
      <c r="E83" s="17"/>
      <c r="F83" s="28"/>
      <c r="G83" s="17"/>
      <c r="H83" s="20"/>
    </row>
    <row r="84" spans="3:13">
      <c r="C84" s="23"/>
      <c r="D84" s="20"/>
    </row>
  </sheetData>
  <mergeCells count="36">
    <mergeCell ref="C1:L1"/>
    <mergeCell ref="A27:L27"/>
    <mergeCell ref="A32:L32"/>
    <mergeCell ref="A36:L36"/>
    <mergeCell ref="L21:L22"/>
    <mergeCell ref="L2:L3"/>
    <mergeCell ref="A13:L13"/>
    <mergeCell ref="A8:L8"/>
    <mergeCell ref="A17:L17"/>
    <mergeCell ref="C18:L18"/>
    <mergeCell ref="B2:K2"/>
    <mergeCell ref="B21:K21"/>
    <mergeCell ref="A2:A3"/>
    <mergeCell ref="A21:A22"/>
    <mergeCell ref="A20:L20"/>
    <mergeCell ref="C76:L76"/>
    <mergeCell ref="C77:L78"/>
    <mergeCell ref="A59:A60"/>
    <mergeCell ref="B59:K59"/>
    <mergeCell ref="L59:L60"/>
    <mergeCell ref="A65:L65"/>
    <mergeCell ref="A70:L70"/>
    <mergeCell ref="M24:M35"/>
    <mergeCell ref="M59:M63"/>
    <mergeCell ref="A74:L74"/>
    <mergeCell ref="C75:L75"/>
    <mergeCell ref="C37:L37"/>
    <mergeCell ref="A55:L55"/>
    <mergeCell ref="C56:L56"/>
    <mergeCell ref="A39:L39"/>
    <mergeCell ref="A40:A41"/>
    <mergeCell ref="B40:K40"/>
    <mergeCell ref="L40:L41"/>
    <mergeCell ref="A46:L46"/>
    <mergeCell ref="A51:L51"/>
    <mergeCell ref="M40:M44"/>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9" sqref="C9"/>
    </sheetView>
  </sheetViews>
  <sheetFormatPr defaultRowHeight="15"/>
  <cols>
    <col min="2" max="2" width="33.42578125" bestFit="1" customWidth="1"/>
    <col min="3" max="3" width="31.5703125" bestFit="1" customWidth="1"/>
    <col min="4" max="4" width="27.140625" bestFit="1" customWidth="1"/>
  </cols>
  <sheetData>
    <row r="1" spans="1:4">
      <c r="A1" s="4" t="s">
        <v>1</v>
      </c>
      <c r="B1" s="4" t="s">
        <v>14</v>
      </c>
      <c r="C1" s="4" t="s">
        <v>15</v>
      </c>
      <c r="D1" s="4" t="s">
        <v>16</v>
      </c>
    </row>
    <row r="2" spans="1:4">
      <c r="A2" s="2"/>
      <c r="B2" s="12">
        <v>40000</v>
      </c>
      <c r="C2" s="12">
        <v>10000</v>
      </c>
      <c r="D2" s="13">
        <f>B2-C2</f>
        <v>30000</v>
      </c>
    </row>
    <row r="3" spans="1:4">
      <c r="A3" s="2">
        <v>1</v>
      </c>
      <c r="B3" s="12">
        <f>B2*(1+C14)</f>
        <v>42600</v>
      </c>
      <c r="C3" s="12">
        <f>C2*(1+C14)</f>
        <v>10650</v>
      </c>
      <c r="D3" s="13">
        <f>(B3-B2)-(C3-C2)</f>
        <v>1950</v>
      </c>
    </row>
    <row r="4" spans="1:4">
      <c r="A4" s="2">
        <v>2</v>
      </c>
      <c r="B4" s="12">
        <f>B3*(1+C14)</f>
        <v>45369</v>
      </c>
      <c r="C4" s="12">
        <f>C3*(1+C14)</f>
        <v>11342.25</v>
      </c>
      <c r="D4" s="13">
        <f t="shared" ref="D4:D12" si="0">(B4-B3)-(C4-C3)</f>
        <v>2076.75</v>
      </c>
    </row>
    <row r="5" spans="1:4">
      <c r="A5" s="2">
        <v>3</v>
      </c>
      <c r="B5" s="12">
        <f>B4*(1+C14)</f>
        <v>48317.985000000001</v>
      </c>
      <c r="C5" s="12">
        <f>C4*(1+C14)</f>
        <v>12079.49625</v>
      </c>
      <c r="D5" s="13">
        <f t="shared" si="0"/>
        <v>2211.7387500000004</v>
      </c>
    </row>
    <row r="6" spans="1:4">
      <c r="A6" s="2">
        <v>4</v>
      </c>
      <c r="B6" s="12">
        <f>B5*(1+C14)</f>
        <v>51458.654024999996</v>
      </c>
      <c r="C6" s="12">
        <f>C5*(1+C14)</f>
        <v>12864.663506249999</v>
      </c>
      <c r="D6" s="13">
        <f t="shared" si="0"/>
        <v>2355.5017687499967</v>
      </c>
    </row>
    <row r="7" spans="1:4">
      <c r="A7" s="2">
        <v>5</v>
      </c>
      <c r="B7" s="12">
        <f>B6*(1+C14)</f>
        <v>54803.46653662499</v>
      </c>
      <c r="C7" s="12">
        <f>C6*(1+C14)</f>
        <v>13700.866634156248</v>
      </c>
      <c r="D7" s="13">
        <f t="shared" si="0"/>
        <v>2508.6093837187454</v>
      </c>
    </row>
    <row r="8" spans="1:4">
      <c r="A8" s="2">
        <v>6</v>
      </c>
      <c r="B8" s="12">
        <f>B7*(1+C14)</f>
        <v>58365.691861505613</v>
      </c>
      <c r="C8" s="12">
        <f>C7*(1+C14)</f>
        <v>14591.422965376403</v>
      </c>
      <c r="D8" s="13">
        <f t="shared" si="0"/>
        <v>2671.6689936604671</v>
      </c>
    </row>
    <row r="9" spans="1:4">
      <c r="A9" s="2">
        <v>7</v>
      </c>
      <c r="B9" s="12">
        <f>B8*(1+C14)</f>
        <v>62159.461832503475</v>
      </c>
      <c r="C9" s="12">
        <f>C8*(1+C14)</f>
        <v>15539.865458125869</v>
      </c>
      <c r="D9" s="13">
        <f t="shared" si="0"/>
        <v>2845.3274782483968</v>
      </c>
    </row>
    <row r="10" spans="1:4">
      <c r="A10" s="2">
        <v>8</v>
      </c>
      <c r="B10" s="12">
        <f>B9*(1+C14)</f>
        <v>66199.826851616192</v>
      </c>
      <c r="C10" s="12">
        <f>C9*(1+C14)</f>
        <v>16549.956712904048</v>
      </c>
      <c r="D10" s="13">
        <f t="shared" si="0"/>
        <v>3030.2737643345372</v>
      </c>
    </row>
    <row r="11" spans="1:4">
      <c r="A11" s="2">
        <v>9</v>
      </c>
      <c r="B11" s="12">
        <f>B10*(1+C14)</f>
        <v>70502.815596971239</v>
      </c>
      <c r="C11" s="12">
        <f>C10*(1+C14)</f>
        <v>17625.70389924281</v>
      </c>
      <c r="D11" s="13">
        <f t="shared" si="0"/>
        <v>3227.2415590162855</v>
      </c>
    </row>
    <row r="12" spans="1:4">
      <c r="A12" s="2">
        <v>10</v>
      </c>
      <c r="B12" s="12">
        <f>B11*(1+C14)</f>
        <v>75085.498610774361</v>
      </c>
      <c r="C12" s="12">
        <f>C11*(1+C14)</f>
        <v>18771.37465269359</v>
      </c>
      <c r="D12" s="13">
        <f t="shared" si="0"/>
        <v>3437.0122603523414</v>
      </c>
    </row>
    <row r="14" spans="1:4">
      <c r="B14" t="s">
        <v>25</v>
      </c>
      <c r="C14" s="41">
        <v>6.5000000000000002E-2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4"/>
  <sheetViews>
    <sheetView workbookViewId="0">
      <selection activeCell="K81" sqref="K81"/>
    </sheetView>
  </sheetViews>
  <sheetFormatPr defaultRowHeight="15"/>
  <cols>
    <col min="1" max="1" width="35.85546875" customWidth="1"/>
    <col min="2" max="2" width="10.140625" bestFit="1" customWidth="1"/>
    <col min="3" max="3" width="10.85546875" customWidth="1"/>
    <col min="4" max="4" width="12" customWidth="1"/>
    <col min="5" max="6" width="11.5703125" customWidth="1"/>
    <col min="7" max="7" width="12.28515625" customWidth="1"/>
    <col min="8" max="8" width="11.5703125" customWidth="1"/>
    <col min="9" max="9" width="11.42578125" customWidth="1"/>
    <col min="10" max="10" width="11.5703125" customWidth="1"/>
    <col min="11" max="11" width="12.140625" customWidth="1"/>
  </cols>
  <sheetData>
    <row r="2" spans="1:11">
      <c r="A2" s="71" t="s">
        <v>19</v>
      </c>
      <c r="B2" s="73" t="s">
        <v>1</v>
      </c>
      <c r="C2" s="74"/>
      <c r="D2" s="74"/>
      <c r="E2" s="74"/>
      <c r="F2" s="74"/>
      <c r="G2" s="74"/>
      <c r="H2" s="74"/>
      <c r="I2" s="74"/>
      <c r="J2" s="74"/>
      <c r="K2" s="75"/>
    </row>
    <row r="3" spans="1:11">
      <c r="A3" s="72"/>
      <c r="B3" s="14">
        <v>1</v>
      </c>
      <c r="C3" s="14">
        <f>B3+1</f>
        <v>2</v>
      </c>
      <c r="D3" s="14">
        <f t="shared" ref="D3:I3" si="0">C3+1</f>
        <v>3</v>
      </c>
      <c r="E3" s="14">
        <f t="shared" si="0"/>
        <v>4</v>
      </c>
      <c r="F3" s="14">
        <f t="shared" si="0"/>
        <v>5</v>
      </c>
      <c r="G3" s="14">
        <f t="shared" si="0"/>
        <v>6</v>
      </c>
      <c r="H3" s="14">
        <f t="shared" si="0"/>
        <v>7</v>
      </c>
      <c r="I3" s="14">
        <f t="shared" si="0"/>
        <v>8</v>
      </c>
      <c r="J3" s="14">
        <f>I3+1</f>
        <v>9</v>
      </c>
      <c r="K3" s="38">
        <f>J3+1</f>
        <v>10</v>
      </c>
    </row>
    <row r="4" spans="1:11">
      <c r="A4" s="4" t="s">
        <v>12</v>
      </c>
      <c r="B4" s="5">
        <f>'Part A'!B7</f>
        <v>17175.572519083969</v>
      </c>
      <c r="C4" s="5">
        <f>'Part A'!C7</f>
        <v>17175.572519083969</v>
      </c>
      <c r="D4" s="5">
        <f>'Part A'!D7</f>
        <v>17175.572519083969</v>
      </c>
      <c r="E4" s="5">
        <f>'Part A'!E7</f>
        <v>17175.572519083969</v>
      </c>
      <c r="F4" s="5">
        <f>'Part A'!F7</f>
        <v>17175.572519083969</v>
      </c>
      <c r="G4" s="5">
        <f>'Part A'!G7</f>
        <v>17175.572519083969</v>
      </c>
      <c r="H4" s="5">
        <f>'Part A'!H7</f>
        <v>17175.572519083969</v>
      </c>
      <c r="I4" s="5">
        <f>'Part A'!I7</f>
        <v>17175.572519083969</v>
      </c>
      <c r="J4" s="5">
        <f>'Part A'!J7</f>
        <v>17175.572519083969</v>
      </c>
      <c r="K4" s="5">
        <f>'Part A'!K7</f>
        <v>17175.572519083969</v>
      </c>
    </row>
    <row r="5" spans="1:11">
      <c r="A5" s="4" t="s">
        <v>13</v>
      </c>
      <c r="B5" s="39">
        <f>'Part A'!B12</f>
        <v>1526.7175572519084</v>
      </c>
      <c r="C5" s="39">
        <f>'Part A'!C12</f>
        <v>2983.5091195151795</v>
      </c>
      <c r="D5" s="39">
        <f>'Part A'!D12</f>
        <v>4373.5774041175373</v>
      </c>
      <c r="E5" s="39">
        <f>'Part A'!E12</f>
        <v>5699.9784390434506</v>
      </c>
      <c r="F5" s="39">
        <f>'Part A'!F12</f>
        <v>6965.6282815300092</v>
      </c>
      <c r="G5" s="39">
        <f>'Part A'!G12</f>
        <v>8173.3094289408473</v>
      </c>
      <c r="H5" s="39">
        <f>'Part A'!H12</f>
        <v>9325.676936012258</v>
      </c>
      <c r="I5" s="39">
        <f>'Part A'!I12</f>
        <v>10425.264251920093</v>
      </c>
      <c r="J5" s="39">
        <f>'Part A'!J12</f>
        <v>11474.488790000087</v>
      </c>
      <c r="K5" s="39">
        <f>'Part A'!K12</f>
        <v>12475.657242366495</v>
      </c>
    </row>
    <row r="14" spans="1:11">
      <c r="J14" t="s">
        <v>24</v>
      </c>
    </row>
    <row r="23" spans="1:11">
      <c r="A23" s="71" t="s">
        <v>20</v>
      </c>
      <c r="B23" s="73" t="s">
        <v>1</v>
      </c>
      <c r="C23" s="74"/>
      <c r="D23" s="74"/>
      <c r="E23" s="74"/>
      <c r="F23" s="74"/>
      <c r="G23" s="74"/>
      <c r="H23" s="74"/>
      <c r="I23" s="74"/>
      <c r="J23" s="74"/>
      <c r="K23" s="75"/>
    </row>
    <row r="24" spans="1:11">
      <c r="A24" s="72"/>
      <c r="B24" s="14">
        <v>1</v>
      </c>
      <c r="C24" s="14">
        <f>B24+1</f>
        <v>2</v>
      </c>
      <c r="D24" s="14">
        <f t="shared" ref="D24:I24" si="1">C24+1</f>
        <v>3</v>
      </c>
      <c r="E24" s="14">
        <f t="shared" si="1"/>
        <v>4</v>
      </c>
      <c r="F24" s="14">
        <f t="shared" si="1"/>
        <v>5</v>
      </c>
      <c r="G24" s="14">
        <f t="shared" si="1"/>
        <v>6</v>
      </c>
      <c r="H24" s="14">
        <f t="shared" si="1"/>
        <v>7</v>
      </c>
      <c r="I24" s="14">
        <f t="shared" si="1"/>
        <v>8</v>
      </c>
      <c r="J24" s="14">
        <f>I24+1</f>
        <v>9</v>
      </c>
      <c r="K24" s="38">
        <f>J24+1</f>
        <v>10</v>
      </c>
    </row>
    <row r="25" spans="1:11">
      <c r="A25" s="4" t="s">
        <v>12</v>
      </c>
      <c r="B25" s="5">
        <f>'Part A'!B26</f>
        <v>28625.954198473279</v>
      </c>
      <c r="C25" s="5">
        <f>'Part A'!C26</f>
        <v>28625.954198473279</v>
      </c>
      <c r="D25" s="5">
        <f>'Part A'!D26</f>
        <v>28625.954198473279</v>
      </c>
      <c r="E25" s="5">
        <f>'Part A'!E26</f>
        <v>28625.954198473279</v>
      </c>
      <c r="F25" s="5">
        <f>'Part A'!F26</f>
        <v>28625.954198473279</v>
      </c>
      <c r="G25" s="5">
        <f>'Part A'!G26</f>
        <v>28625.954198473279</v>
      </c>
      <c r="H25" s="5">
        <f>'Part A'!H26</f>
        <v>28625.954198473279</v>
      </c>
      <c r="I25" s="5">
        <f>'Part A'!I26</f>
        <v>28625.954198473279</v>
      </c>
      <c r="J25" s="5">
        <f>'Part A'!J26</f>
        <v>28625.954198473279</v>
      </c>
      <c r="K25" s="5">
        <f>'Part A'!K26</f>
        <v>28625.954198473279</v>
      </c>
    </row>
    <row r="26" spans="1:11">
      <c r="A26" s="4" t="s">
        <v>13</v>
      </c>
      <c r="B26" s="39">
        <f>'Part A'!B31</f>
        <v>1860.6870229007632</v>
      </c>
      <c r="C26" s="39">
        <f>'Part A'!C31</f>
        <v>3751.5569459821681</v>
      </c>
      <c r="D26" s="39">
        <f>'Part A'!D31</f>
        <v>5673.099377357833</v>
      </c>
      <c r="E26" s="39">
        <f>'Part A'!E31</f>
        <v>7625.8118672577184</v>
      </c>
      <c r="F26" s="39">
        <f>'Part A'!F31</f>
        <v>9610.2000368601766</v>
      </c>
      <c r="G26" s="39">
        <f>'Part A'!G31</f>
        <v>11626.777709213822</v>
      </c>
      <c r="H26" s="39">
        <f>'Part A'!H31</f>
        <v>13676.067042283128</v>
      </c>
      <c r="I26" s="39">
        <f>'Part A'!I31</f>
        <v>15758.598664152218</v>
      </c>
      <c r="J26" s="39">
        <f>'Part A'!J31</f>
        <v>17874.911810421858</v>
      </c>
      <c r="K26" s="39">
        <f>'Part A'!K31</f>
        <v>20025.554463835182</v>
      </c>
    </row>
    <row r="34" spans="1:12" ht="15.75" customHeight="1">
      <c r="J34" s="40"/>
      <c r="K34" s="40"/>
      <c r="L34" s="40"/>
    </row>
    <row r="35" spans="1:12">
      <c r="J35" t="s">
        <v>23</v>
      </c>
    </row>
    <row r="44" spans="1:12">
      <c r="A44" s="71" t="s">
        <v>21</v>
      </c>
      <c r="B44" s="73" t="s">
        <v>1</v>
      </c>
      <c r="C44" s="74"/>
      <c r="D44" s="74"/>
      <c r="E44" s="74"/>
      <c r="F44" s="74"/>
      <c r="G44" s="74"/>
      <c r="H44" s="74"/>
      <c r="I44" s="74"/>
      <c r="J44" s="74"/>
      <c r="K44" s="75"/>
    </row>
    <row r="45" spans="1:12">
      <c r="A45" s="72"/>
      <c r="B45" s="14">
        <v>1</v>
      </c>
      <c r="C45" s="14">
        <f>B45+1</f>
        <v>2</v>
      </c>
      <c r="D45" s="14">
        <f t="shared" ref="D45:I45" si="2">C45+1</f>
        <v>3</v>
      </c>
      <c r="E45" s="14">
        <f t="shared" si="2"/>
        <v>4</v>
      </c>
      <c r="F45" s="14">
        <f t="shared" si="2"/>
        <v>5</v>
      </c>
      <c r="G45" s="14">
        <f t="shared" si="2"/>
        <v>6</v>
      </c>
      <c r="H45" s="14">
        <f t="shared" si="2"/>
        <v>7</v>
      </c>
      <c r="I45" s="14">
        <f t="shared" si="2"/>
        <v>8</v>
      </c>
      <c r="J45" s="14">
        <f>I45+1</f>
        <v>9</v>
      </c>
      <c r="K45" s="38">
        <f>J45+1</f>
        <v>10</v>
      </c>
    </row>
    <row r="46" spans="1:12">
      <c r="A46" s="4" t="s">
        <v>12</v>
      </c>
      <c r="B46" s="5">
        <f>'Part A'!B45</f>
        <v>19083.969465648854</v>
      </c>
      <c r="C46" s="5">
        <f>'Part A'!C45</f>
        <v>19083.969465648854</v>
      </c>
      <c r="D46" s="5">
        <f>'Part A'!D45</f>
        <v>19083.969465648854</v>
      </c>
      <c r="E46" s="5">
        <f>'Part A'!E45</f>
        <v>19083.969465648854</v>
      </c>
      <c r="F46" s="5">
        <f>'Part A'!F45</f>
        <v>19083.969465648854</v>
      </c>
      <c r="G46" s="5">
        <f>'Part A'!G45</f>
        <v>19083.969465648854</v>
      </c>
      <c r="H46" s="5">
        <f>'Part A'!H45</f>
        <v>19083.969465648854</v>
      </c>
      <c r="I46" s="5">
        <f>'Part A'!I45</f>
        <v>19083.969465648854</v>
      </c>
      <c r="J46" s="5">
        <f>'Part A'!J45</f>
        <v>19083.969465648854</v>
      </c>
      <c r="K46" s="5">
        <f>'Part A'!K45</f>
        <v>19083.969465648854</v>
      </c>
    </row>
    <row r="47" spans="1:12">
      <c r="A47" s="4" t="s">
        <v>13</v>
      </c>
      <c r="B47" s="39">
        <f>'Part A'!B50</f>
        <v>0</v>
      </c>
      <c r="C47" s="39">
        <f>'Part A'!C50</f>
        <v>0</v>
      </c>
      <c r="D47" s="39">
        <f>'Part A'!D50</f>
        <v>0</v>
      </c>
      <c r="E47" s="39">
        <f>'Part A'!E50</f>
        <v>0</v>
      </c>
      <c r="F47" s="39">
        <f>'Part A'!F50</f>
        <v>0</v>
      </c>
      <c r="G47" s="39">
        <f>'Part A'!G50</f>
        <v>30192.028685270965</v>
      </c>
      <c r="H47" s="39">
        <f>'Part A'!H50</f>
        <v>30192.028685270965</v>
      </c>
      <c r="I47" s="39">
        <f>'Part A'!I50</f>
        <v>30192.028685270965</v>
      </c>
      <c r="J47" s="39">
        <f>'Part A'!J50</f>
        <v>30192.028685270965</v>
      </c>
      <c r="K47" s="39">
        <f>'Part A'!K50</f>
        <v>30192.028685270965</v>
      </c>
    </row>
    <row r="55" spans="10:10">
      <c r="J55" t="s">
        <v>22</v>
      </c>
    </row>
    <row r="65" spans="1:11">
      <c r="A65" s="71" t="s">
        <v>26</v>
      </c>
      <c r="B65" s="73" t="s">
        <v>1</v>
      </c>
      <c r="C65" s="74"/>
      <c r="D65" s="74"/>
      <c r="E65" s="74"/>
      <c r="F65" s="74"/>
      <c r="G65" s="74"/>
      <c r="H65" s="74"/>
      <c r="I65" s="74"/>
      <c r="J65" s="74"/>
      <c r="K65" s="75"/>
    </row>
    <row r="66" spans="1:11">
      <c r="A66" s="72"/>
      <c r="B66" s="14">
        <v>1</v>
      </c>
      <c r="C66" s="14">
        <f>B66+1</f>
        <v>2</v>
      </c>
      <c r="D66" s="14">
        <f t="shared" ref="D66:I66" si="3">C66+1</f>
        <v>3</v>
      </c>
      <c r="E66" s="14">
        <f t="shared" si="3"/>
        <v>4</v>
      </c>
      <c r="F66" s="14">
        <f t="shared" si="3"/>
        <v>5</v>
      </c>
      <c r="G66" s="14">
        <f t="shared" si="3"/>
        <v>6</v>
      </c>
      <c r="H66" s="14">
        <f t="shared" si="3"/>
        <v>7</v>
      </c>
      <c r="I66" s="14">
        <f t="shared" si="3"/>
        <v>8</v>
      </c>
      <c r="J66" s="14">
        <f>I66+1</f>
        <v>9</v>
      </c>
      <c r="K66" s="38">
        <f>J66+1</f>
        <v>10</v>
      </c>
    </row>
    <row r="67" spans="1:11">
      <c r="A67" s="4" t="s">
        <v>12</v>
      </c>
      <c r="B67" s="5">
        <f>'Part A'!B64</f>
        <v>47709.923664122136</v>
      </c>
      <c r="C67" s="5">
        <f>'Part A'!C64</f>
        <v>95283.273119282079</v>
      </c>
      <c r="D67" s="5">
        <f>'Part A'!D64</f>
        <v>142720.43932218489</v>
      </c>
      <c r="E67" s="5">
        <f>'Part A'!E64</f>
        <v>190021.81211038472</v>
      </c>
      <c r="F67" s="5">
        <f>'Part A'!F64</f>
        <v>237187.78020548855</v>
      </c>
      <c r="G67" s="5">
        <f>'Part A'!G64</f>
        <v>284218.73121635069</v>
      </c>
      <c r="H67" s="5">
        <f>'Part A'!H64</f>
        <v>331115.05164225807</v>
      </c>
      <c r="I67" s="5">
        <f>'Part A'!I64</f>
        <v>377877.12687610654</v>
      </c>
      <c r="J67" s="5">
        <f>'Part A'!J64</f>
        <v>424505.34120756801</v>
      </c>
      <c r="K67" s="5">
        <f>'Part A'!K64</f>
        <v>468997.91213453509</v>
      </c>
    </row>
    <row r="68" spans="1:11">
      <c r="A68" s="4" t="s">
        <v>13</v>
      </c>
      <c r="B68" s="39">
        <f>'Part A'!B69</f>
        <v>49856.870229007633</v>
      </c>
      <c r="C68" s="39">
        <f>'Part A'!C69</f>
        <v>99571.020409649776</v>
      </c>
      <c r="D68" s="39">
        <f>'Part A'!D69</f>
        <v>149142.85909168323</v>
      </c>
      <c r="E68" s="39">
        <f>'Part A'!E69</f>
        <v>198572.79365535206</v>
      </c>
      <c r="F68" s="39">
        <f>'Part A'!F69</f>
        <v>247861.23031473556</v>
      </c>
      <c r="G68" s="39">
        <f>'Part A'!G69</f>
        <v>297008.57412108651</v>
      </c>
      <c r="H68" s="39">
        <f>'Part A'!H69</f>
        <v>346015.22896615969</v>
      </c>
      <c r="I68" s="39">
        <f>'Part A'!I69</f>
        <v>394881.5975855313</v>
      </c>
      <c r="J68" s="39">
        <f>'Part A'!J69</f>
        <v>441509.81191699277</v>
      </c>
      <c r="K68" s="39">
        <f>'Part A'!K69</f>
        <v>486002.38284395984</v>
      </c>
    </row>
    <row r="74" spans="1:11">
      <c r="J74" t="s">
        <v>27</v>
      </c>
    </row>
  </sheetData>
  <mergeCells count="8">
    <mergeCell ref="A65:A66"/>
    <mergeCell ref="B65:K65"/>
    <mergeCell ref="A2:A3"/>
    <mergeCell ref="B2:K2"/>
    <mergeCell ref="A23:A24"/>
    <mergeCell ref="B23:K23"/>
    <mergeCell ref="A44:A45"/>
    <mergeCell ref="B44:K4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0" sqref="C10"/>
    </sheetView>
  </sheetViews>
  <sheetFormatPr defaultRowHeight="15"/>
  <cols>
    <col min="1" max="1" width="21.7109375" customWidth="1"/>
    <col min="2" max="2" width="19.28515625" customWidth="1"/>
  </cols>
  <sheetData>
    <row r="1" spans="1:2" ht="16.5" thickBot="1">
      <c r="A1" s="52" t="s">
        <v>29</v>
      </c>
      <c r="B1" s="53" t="s">
        <v>30</v>
      </c>
    </row>
    <row r="2" spans="1:2" ht="16.5" thickBot="1">
      <c r="A2" s="50" t="s">
        <v>31</v>
      </c>
      <c r="B2" s="51">
        <v>0</v>
      </c>
    </row>
    <row r="3" spans="1:2" ht="16.5" thickBot="1">
      <c r="A3" s="50" t="s">
        <v>32</v>
      </c>
      <c r="B3" s="51">
        <v>10</v>
      </c>
    </row>
    <row r="4" spans="1:2" ht="16.5" thickBot="1">
      <c r="A4" s="50" t="s">
        <v>33</v>
      </c>
      <c r="B4" s="51">
        <v>30</v>
      </c>
    </row>
    <row r="5" spans="1:2" ht="16.5" thickBot="1">
      <c r="A5" s="50" t="s">
        <v>34</v>
      </c>
      <c r="B5" s="51">
        <v>50</v>
      </c>
    </row>
    <row r="6" spans="1:2" ht="16.5" thickBot="1">
      <c r="A6" s="50" t="s">
        <v>35</v>
      </c>
      <c r="B6" s="51">
        <v>70</v>
      </c>
    </row>
    <row r="7" spans="1:2" ht="16.5" thickBot="1">
      <c r="A7" s="50" t="s">
        <v>36</v>
      </c>
      <c r="B7" s="51">
        <v>90</v>
      </c>
    </row>
    <row r="8" spans="1:2" ht="16.5" thickBot="1">
      <c r="A8" s="54">
        <v>1</v>
      </c>
      <c r="B8" s="51">
        <v>100</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C3" sqref="C3"/>
    </sheetView>
  </sheetViews>
  <sheetFormatPr defaultRowHeight="15"/>
  <cols>
    <col min="1" max="1" width="36.42578125" customWidth="1"/>
    <col min="2" max="2" width="14" customWidth="1"/>
    <col min="3" max="3" width="12.85546875" customWidth="1"/>
    <col min="4" max="5" width="13.7109375" customWidth="1"/>
    <col min="6" max="6" width="13.28515625" customWidth="1"/>
    <col min="7" max="7" width="12.140625" customWidth="1"/>
    <col min="8" max="8" width="14.7109375" customWidth="1"/>
    <col min="9" max="9" width="11.28515625" customWidth="1"/>
    <col min="10" max="10" width="13.85546875" customWidth="1"/>
  </cols>
  <sheetData>
    <row r="1" spans="1:10" ht="18.75">
      <c r="A1" s="79" t="s">
        <v>37</v>
      </c>
      <c r="B1" s="79"/>
      <c r="C1" s="79"/>
      <c r="D1" s="79"/>
      <c r="E1" s="79"/>
      <c r="F1" s="79"/>
      <c r="G1" s="79"/>
      <c r="H1" s="79"/>
      <c r="I1" s="79"/>
      <c r="J1" s="79"/>
    </row>
    <row r="2" spans="1:10" ht="37.5">
      <c r="A2" s="56" t="s">
        <v>38</v>
      </c>
      <c r="B2" s="56" t="s">
        <v>39</v>
      </c>
      <c r="C2" s="56" t="s">
        <v>40</v>
      </c>
      <c r="D2" s="57" t="s">
        <v>48</v>
      </c>
      <c r="E2" s="56" t="s">
        <v>41</v>
      </c>
      <c r="F2" s="57" t="s">
        <v>48</v>
      </c>
      <c r="G2" s="56" t="s">
        <v>42</v>
      </c>
      <c r="H2" s="57" t="s">
        <v>49</v>
      </c>
      <c r="I2" s="56" t="s">
        <v>43</v>
      </c>
      <c r="J2" s="57" t="s">
        <v>50</v>
      </c>
    </row>
    <row r="3" spans="1:10" ht="15.75">
      <c r="A3" s="58" t="s">
        <v>44</v>
      </c>
      <c r="B3" s="59">
        <v>0.5</v>
      </c>
      <c r="C3" s="55">
        <v>0</v>
      </c>
      <c r="D3" s="55">
        <f>C3*B3</f>
        <v>0</v>
      </c>
      <c r="E3" s="55">
        <v>0</v>
      </c>
      <c r="F3" s="55">
        <f>E3*B3</f>
        <v>0</v>
      </c>
      <c r="G3" s="55">
        <v>75</v>
      </c>
      <c r="H3" s="55">
        <f>G3*B3</f>
        <v>37.5</v>
      </c>
      <c r="I3" s="55">
        <v>30</v>
      </c>
      <c r="J3" s="55">
        <f>I3*B3</f>
        <v>15</v>
      </c>
    </row>
    <row r="4" spans="1:10" ht="15.75">
      <c r="A4" s="58" t="s">
        <v>45</v>
      </c>
      <c r="B4" s="59">
        <v>0.2</v>
      </c>
      <c r="C4" s="55">
        <v>0</v>
      </c>
      <c r="D4" s="55">
        <f>C4*B4</f>
        <v>0</v>
      </c>
      <c r="E4" s="55">
        <v>0</v>
      </c>
      <c r="F4" s="55">
        <f t="shared" ref="F4:F5" si="0">E4*B4</f>
        <v>0</v>
      </c>
      <c r="G4" s="55">
        <v>50</v>
      </c>
      <c r="H4" s="55">
        <f t="shared" ref="H4:H5" si="1">G4*B4</f>
        <v>10</v>
      </c>
      <c r="I4" s="55">
        <v>10</v>
      </c>
      <c r="J4" s="55">
        <f t="shared" ref="J4:J5" si="2">I4*B4</f>
        <v>2</v>
      </c>
    </row>
    <row r="5" spans="1:10" ht="15.75">
      <c r="A5" s="58" t="s">
        <v>46</v>
      </c>
      <c r="B5" s="59">
        <v>0.3</v>
      </c>
      <c r="C5" s="55">
        <v>0</v>
      </c>
      <c r="D5" s="55">
        <f>C5*B5</f>
        <v>0</v>
      </c>
      <c r="E5" s="55">
        <v>0</v>
      </c>
      <c r="F5" s="55">
        <f t="shared" si="0"/>
        <v>0</v>
      </c>
      <c r="G5" s="55">
        <v>65</v>
      </c>
      <c r="H5" s="55">
        <f t="shared" si="1"/>
        <v>19.5</v>
      </c>
      <c r="I5" s="55">
        <v>40</v>
      </c>
      <c r="J5" s="55">
        <f t="shared" si="2"/>
        <v>12</v>
      </c>
    </row>
    <row r="6" spans="1:10" ht="15.75">
      <c r="A6" s="60" t="s">
        <v>47</v>
      </c>
      <c r="B6" s="59">
        <f>B3+B4+B5</f>
        <v>1</v>
      </c>
      <c r="C6" s="55"/>
      <c r="D6" s="55">
        <f>D3+D4+D5</f>
        <v>0</v>
      </c>
      <c r="E6" s="55"/>
      <c r="F6" s="55">
        <f>F3+F4+F5</f>
        <v>0</v>
      </c>
      <c r="G6" s="55"/>
      <c r="H6" s="55">
        <f>H3+H4+H5</f>
        <v>67</v>
      </c>
      <c r="I6" s="55"/>
      <c r="J6" s="55">
        <f>J3+J4+J5</f>
        <v>29</v>
      </c>
    </row>
  </sheetData>
  <mergeCells count="1">
    <mergeCell ref="A1:J1"/>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Part A</vt:lpstr>
      <vt:lpstr>Mortgage benefit</vt:lpstr>
      <vt:lpstr>Payback</vt:lpstr>
      <vt:lpstr>Score for SOI</vt:lpstr>
      <vt:lpstr>Weighed Scoring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damien.w</dc:creator>
  <cp:lastModifiedBy>swu</cp:lastModifiedBy>
  <dcterms:created xsi:type="dcterms:W3CDTF">2012-04-10T05:55:19Z</dcterms:created>
  <dcterms:modified xsi:type="dcterms:W3CDTF">2016-05-20T11:27:53Z</dcterms:modified>
</cp:coreProperties>
</file>