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Foever\SkyDrive Pro\SIT374\Assignment 2-ST374-Fengdan Cui-215012915\"/>
    </mc:Choice>
  </mc:AlternateContent>
  <bookViews>
    <workbookView xWindow="-15" yWindow="6225" windowWidth="20730" windowHeight="6165"/>
  </bookViews>
  <sheets>
    <sheet name="EVM" sheetId="3" r:id="rId1"/>
    <sheet name="Graph" sheetId="4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9" i="3"/>
  <c r="M11" i="3"/>
  <c r="M13" i="3"/>
  <c r="M2" i="3"/>
  <c r="I12" i="3" l="1"/>
  <c r="I10" i="3"/>
  <c r="J9" i="3" s="1"/>
  <c r="I8" i="3"/>
  <c r="J7" i="3" s="1"/>
  <c r="G6" i="4" l="1"/>
  <c r="I4" i="4"/>
  <c r="H4" i="4"/>
  <c r="G4" i="4"/>
  <c r="F4" i="4"/>
  <c r="E4" i="4"/>
  <c r="D4" i="4"/>
  <c r="C4" i="4"/>
  <c r="B4" i="4"/>
  <c r="K8" i="3"/>
  <c r="L8" i="3" s="1"/>
  <c r="F13" i="3"/>
  <c r="D13" i="3"/>
  <c r="L3" i="3"/>
  <c r="C9" i="4" s="1"/>
  <c r="J4" i="3"/>
  <c r="D6" i="4" s="1"/>
  <c r="J3" i="3"/>
  <c r="C6" i="4" s="1"/>
  <c r="I2" i="3"/>
  <c r="I13" i="3" s="1"/>
  <c r="H2" i="3"/>
  <c r="H13" i="3" s="1"/>
  <c r="C13" i="3"/>
  <c r="L2" i="3" l="1"/>
  <c r="J2" i="3"/>
  <c r="K10" i="3"/>
  <c r="L10" i="3" s="1"/>
  <c r="H6" i="4"/>
  <c r="J11" i="3"/>
  <c r="K9" i="3"/>
  <c r="L9" i="3" s="1"/>
  <c r="J5" i="3"/>
  <c r="E6" i="4" s="1"/>
  <c r="L5" i="3"/>
  <c r="E9" i="4" s="1"/>
  <c r="L4" i="3"/>
  <c r="D9" i="4" s="1"/>
  <c r="B6" i="4" l="1"/>
  <c r="B7" i="4" s="1"/>
  <c r="C7" i="4" s="1"/>
  <c r="D7" i="4" s="1"/>
  <c r="E7" i="4" s="1"/>
  <c r="B9" i="4"/>
  <c r="B10" i="4" s="1"/>
  <c r="C10" i="4" s="1"/>
  <c r="D10" i="4" s="1"/>
  <c r="E10" i="4" s="1"/>
  <c r="K12" i="3"/>
  <c r="L12" i="3" s="1"/>
  <c r="I6" i="4"/>
  <c r="N9" i="3"/>
  <c r="O9" i="3"/>
  <c r="H9" i="4"/>
  <c r="K11" i="3"/>
  <c r="L11" i="3" s="1"/>
  <c r="N11" i="3" s="1"/>
  <c r="L6" i="3"/>
  <c r="J6" i="3"/>
  <c r="F6" i="4" s="1"/>
  <c r="K7" i="3"/>
  <c r="L7" i="3" s="1"/>
  <c r="N2" i="3" l="1"/>
  <c r="O2" i="3"/>
  <c r="F9" i="4"/>
  <c r="L13" i="3"/>
  <c r="F7" i="4"/>
  <c r="G7" i="4" s="1"/>
  <c r="H7" i="4" s="1"/>
  <c r="I7" i="4"/>
  <c r="F10" i="4"/>
  <c r="J13" i="3"/>
  <c r="O11" i="3"/>
  <c r="I9" i="4"/>
  <c r="O7" i="3"/>
  <c r="N7" i="3"/>
  <c r="G9" i="4"/>
  <c r="G10" i="4" l="1"/>
  <c r="H10" i="4" s="1"/>
  <c r="I10" i="4" s="1"/>
  <c r="O13" i="3"/>
  <c r="N13" i="3"/>
</calcChain>
</file>

<file path=xl/sharedStrings.xml><?xml version="1.0" encoding="utf-8"?>
<sst xmlns="http://schemas.openxmlformats.org/spreadsheetml/2006/main" count="53" uniqueCount="31">
  <si>
    <t>ID</t>
  </si>
  <si>
    <t>Task Name</t>
  </si>
  <si>
    <t>Cost ($)</t>
  </si>
  <si>
    <t>Lay foundations</t>
  </si>
  <si>
    <t>Build frame</t>
  </si>
  <si>
    <t>Install pipes and electrical</t>
  </si>
  <si>
    <t>Make house water-tight</t>
  </si>
  <si>
    <t>Install internal walls and bathroom</t>
  </si>
  <si>
    <t>Install cabinetries</t>
  </si>
  <si>
    <t>Paint house</t>
  </si>
  <si>
    <t>Install light fixtures and appliances</t>
  </si>
  <si>
    <t>weeks</t>
  </si>
  <si>
    <t>Actual costs (AC)</t>
  </si>
  <si>
    <t>Project planned value (PV)</t>
  </si>
  <si>
    <t>Earned Value (EV)</t>
  </si>
  <si>
    <t>Planned Value (PV)</t>
  </si>
  <si>
    <t>Rate of 
Performance (RP)</t>
  </si>
  <si>
    <t>Cost Performance 
Index (CPI)</t>
  </si>
  <si>
    <t>Schedule Performance 
Index (SPI)</t>
  </si>
  <si>
    <t>Duration
(Expected)</t>
  </si>
  <si>
    <t>Duration
(Actual)</t>
  </si>
  <si>
    <t>Schedule overrun</t>
  </si>
  <si>
    <t>PV (to date)</t>
  </si>
  <si>
    <t>PV</t>
  </si>
  <si>
    <t>Cumulative PV</t>
  </si>
  <si>
    <t>AC</t>
  </si>
  <si>
    <t>Cumulative AC</t>
  </si>
  <si>
    <t>EV</t>
  </si>
  <si>
    <t>Cumulative EV</t>
  </si>
  <si>
    <t>Task</t>
  </si>
  <si>
    <t>Schedule Variance (SV)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</si>
</sst>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&quot;$&quot;#,##0"/>
    <numFmt numFmtId="166" formatCode="[$$-C09]#,##0.00"/>
    <numFmt numFmtId="167" formatCode="[$$-C09]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/>
    <xf numFmtId="9" fontId="0" fillId="2" borderId="1" xfId="2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2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3" fontId="0" fillId="2" borderId="1" xfId="0" applyNumberFormat="1" applyFill="1" applyBorder="1"/>
    <xf numFmtId="3" fontId="0" fillId="2" borderId="1" xfId="1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65" fontId="0" fillId="0" borderId="1" xfId="0" applyNumberFormat="1" applyBorder="1"/>
    <xf numFmtId="9" fontId="0" fillId="0" borderId="0" xfId="0" applyNumberFormat="1"/>
    <xf numFmtId="9" fontId="0" fillId="0" borderId="0" xfId="2" applyFont="1"/>
    <xf numFmtId="9" fontId="0" fillId="2" borderId="3" xfId="2" applyFont="1" applyFill="1" applyBorder="1" applyAlignment="1"/>
    <xf numFmtId="9" fontId="0" fillId="2" borderId="1" xfId="2" applyFont="1" applyFill="1" applyBorder="1" applyAlignment="1"/>
    <xf numFmtId="3" fontId="0" fillId="2" borderId="1" xfId="0" applyNumberFormat="1" applyFill="1" applyBorder="1" applyAlignment="1"/>
    <xf numFmtId="0" fontId="0" fillId="0" borderId="0" xfId="0" applyBorder="1"/>
    <xf numFmtId="0" fontId="0" fillId="2" borderId="5" xfId="0" applyFill="1" applyBorder="1"/>
    <xf numFmtId="166" fontId="0" fillId="2" borderId="1" xfId="0" applyNumberFormat="1" applyFill="1" applyBorder="1"/>
    <xf numFmtId="166" fontId="0" fillId="2" borderId="1" xfId="1" applyNumberFormat="1" applyFont="1" applyFill="1" applyBorder="1"/>
    <xf numFmtId="166" fontId="2" fillId="2" borderId="1" xfId="0" applyNumberFormat="1" applyFont="1" applyFill="1" applyBorder="1" applyAlignment="1">
      <alignment horizontal="right"/>
    </xf>
    <xf numFmtId="166" fontId="0" fillId="2" borderId="1" xfId="0" applyNumberFormat="1" applyFill="1" applyBorder="1" applyAlignment="1"/>
    <xf numFmtId="166" fontId="0" fillId="2" borderId="3" xfId="0" applyNumberFormat="1" applyFill="1" applyBorder="1" applyAlignment="1"/>
    <xf numFmtId="166" fontId="2" fillId="2" borderId="4" xfId="0" applyNumberFormat="1" applyFont="1" applyFill="1" applyBorder="1" applyAlignment="1">
      <alignment horizontal="right"/>
    </xf>
    <xf numFmtId="167" fontId="0" fillId="2" borderId="1" xfId="0" applyNumberFormat="1" applyFill="1" applyBorder="1"/>
    <xf numFmtId="167" fontId="2" fillId="2" borderId="1" xfId="0" applyNumberFormat="1" applyFont="1" applyFill="1" applyBorder="1"/>
    <xf numFmtId="167" fontId="0" fillId="2" borderId="1" xfId="0" applyNumberFormat="1" applyFill="1" applyBorder="1" applyAlignment="1"/>
    <xf numFmtId="167" fontId="0" fillId="2" borderId="3" xfId="0" applyNumberFormat="1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164" fontId="3" fillId="2" borderId="1" xfId="1" applyFont="1" applyFill="1" applyBorder="1" applyAlignment="1">
      <alignment horizontal="right"/>
    </xf>
    <xf numFmtId="9" fontId="0" fillId="2" borderId="1" xfId="2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167" fontId="0" fillId="2" borderId="2" xfId="0" applyNumberFormat="1" applyFill="1" applyBorder="1" applyAlignment="1">
      <alignment horizontal="right"/>
    </xf>
    <xf numFmtId="167" fontId="0" fillId="2" borderId="3" xfId="0" applyNumberFormat="1" applyFill="1" applyBorder="1" applyAlignment="1">
      <alignment horizontal="right"/>
    </xf>
    <xf numFmtId="9" fontId="4" fillId="2" borderId="1" xfId="2" applyFont="1" applyFill="1" applyBorder="1" applyAlignment="1">
      <alignment wrapText="1"/>
    </xf>
    <xf numFmtId="167" fontId="0" fillId="2" borderId="1" xfId="0" applyNumberFormat="1" applyFill="1" applyBorder="1" applyAlignment="1"/>
    <xf numFmtId="167" fontId="0" fillId="2" borderId="2" xfId="0" applyNumberFormat="1" applyFill="1" applyBorder="1" applyAlignment="1"/>
    <xf numFmtId="0" fontId="2" fillId="0" borderId="1" xfId="0" applyFont="1" applyBorder="1" applyAlignment="1">
      <alignment horizontal="center" wrapText="1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Planned Value (PV)</c:v>
          </c:tx>
          <c:marker>
            <c:symbol val="diamond"/>
            <c:size val="5"/>
          </c:marker>
          <c:val>
            <c:numRef>
              <c:f>Graph!$B$4:$I$4</c:f>
              <c:numCache>
                <c:formatCode>"$"#,##0</c:formatCode>
                <c:ptCount val="8"/>
                <c:pt idx="0">
                  <c:v>18000</c:v>
                </c:pt>
                <c:pt idx="1">
                  <c:v>52000</c:v>
                </c:pt>
                <c:pt idx="2">
                  <c:v>62000</c:v>
                </c:pt>
                <c:pt idx="3">
                  <c:v>77000</c:v>
                </c:pt>
                <c:pt idx="4">
                  <c:v>97000</c:v>
                </c:pt>
                <c:pt idx="5">
                  <c:v>111000</c:v>
                </c:pt>
                <c:pt idx="6">
                  <c:v>119000</c:v>
                </c:pt>
                <c:pt idx="7">
                  <c:v>128000</c:v>
                </c:pt>
              </c:numCache>
            </c:numRef>
          </c:val>
          <c:smooth val="0"/>
        </c:ser>
        <c:ser>
          <c:idx val="1"/>
          <c:order val="1"/>
          <c:tx>
            <c:v>Actual Cost (AC)</c:v>
          </c:tx>
          <c:marker>
            <c:symbol val="square"/>
            <c:size val="5"/>
          </c:marker>
          <c:val>
            <c:numRef>
              <c:f>Graph!$B$7:$I$7</c:f>
              <c:numCache>
                <c:formatCode>"$"#,##0</c:formatCode>
                <c:ptCount val="8"/>
                <c:pt idx="0">
                  <c:v>18000</c:v>
                </c:pt>
                <c:pt idx="1">
                  <c:v>52000</c:v>
                </c:pt>
                <c:pt idx="2">
                  <c:v>62000</c:v>
                </c:pt>
                <c:pt idx="3">
                  <c:v>77000</c:v>
                </c:pt>
                <c:pt idx="4">
                  <c:v>97000</c:v>
                </c:pt>
                <c:pt idx="5">
                  <c:v>114500</c:v>
                </c:pt>
                <c:pt idx="6">
                  <c:v>124900</c:v>
                </c:pt>
                <c:pt idx="7">
                  <c:v>137500</c:v>
                </c:pt>
              </c:numCache>
            </c:numRef>
          </c:val>
          <c:smooth val="0"/>
        </c:ser>
        <c:ser>
          <c:idx val="2"/>
          <c:order val="2"/>
          <c:tx>
            <c:v>Earned Value (EV)</c:v>
          </c:tx>
          <c:marker>
            <c:symbol val="triangle"/>
            <c:size val="5"/>
          </c:marker>
          <c:val>
            <c:numRef>
              <c:f>Graph!$B$10:$I$10</c:f>
              <c:numCache>
                <c:formatCode>"$"#,##0</c:formatCode>
                <c:ptCount val="8"/>
                <c:pt idx="0">
                  <c:v>18000</c:v>
                </c:pt>
                <c:pt idx="1">
                  <c:v>52000</c:v>
                </c:pt>
                <c:pt idx="2">
                  <c:v>62000</c:v>
                </c:pt>
                <c:pt idx="3">
                  <c:v>77000</c:v>
                </c:pt>
                <c:pt idx="4">
                  <c:v>97000</c:v>
                </c:pt>
                <c:pt idx="5">
                  <c:v>108900</c:v>
                </c:pt>
                <c:pt idx="6">
                  <c:v>115607.69230769231</c:v>
                </c:pt>
                <c:pt idx="7">
                  <c:v>123064.83516483517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647616"/>
        <c:axId val="1752182000"/>
      </c:lineChart>
      <c:catAx>
        <c:axId val="175064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182000"/>
        <c:crosses val="autoZero"/>
        <c:auto val="1"/>
        <c:lblAlgn val="ctr"/>
        <c:lblOffset val="100"/>
        <c:noMultiLvlLbl val="0"/>
      </c:catAx>
      <c:valAx>
        <c:axId val="175218200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750647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11</xdr:row>
      <xdr:rowOff>57149</xdr:rowOff>
    </xdr:from>
    <xdr:to>
      <xdr:col>9</xdr:col>
      <xdr:colOff>381000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O13" sqref="O13"/>
    </sheetView>
  </sheetViews>
  <sheetFormatPr defaultColWidth="8.85546875" defaultRowHeight="15"/>
  <cols>
    <col min="1" max="1" width="2.85546875" bestFit="1" customWidth="1"/>
    <col min="2" max="2" width="32.42578125" customWidth="1"/>
    <col min="3" max="3" width="21" customWidth="1"/>
    <col min="4" max="4" width="4" customWidth="1"/>
    <col min="5" max="5" width="7.7109375" customWidth="1"/>
    <col min="6" max="6" width="6.28515625" customWidth="1"/>
    <col min="7" max="7" width="6.7109375" bestFit="1" customWidth="1"/>
    <col min="8" max="8" width="16" customWidth="1"/>
    <col min="9" max="9" width="18.42578125" customWidth="1"/>
    <col min="10" max="10" width="15.85546875" customWidth="1"/>
    <col min="11" max="11" width="14.5703125" customWidth="1"/>
    <col min="12" max="12" width="17" bestFit="1" customWidth="1"/>
    <col min="13" max="13" width="17" customWidth="1"/>
  </cols>
  <sheetData>
    <row r="1" spans="1:15" ht="90" customHeight="1">
      <c r="A1" s="2" t="s">
        <v>0</v>
      </c>
      <c r="B1" s="2" t="s">
        <v>1</v>
      </c>
      <c r="C1" s="3" t="s">
        <v>2</v>
      </c>
      <c r="D1" s="35" t="s">
        <v>19</v>
      </c>
      <c r="E1" s="35"/>
      <c r="F1" s="35" t="s">
        <v>20</v>
      </c>
      <c r="G1" s="35"/>
      <c r="H1" s="3" t="s">
        <v>15</v>
      </c>
      <c r="I1" s="3" t="s">
        <v>22</v>
      </c>
      <c r="J1" s="4" t="s">
        <v>12</v>
      </c>
      <c r="K1" s="4" t="s">
        <v>16</v>
      </c>
      <c r="L1" s="4" t="s">
        <v>14</v>
      </c>
      <c r="M1" s="4" t="s">
        <v>30</v>
      </c>
      <c r="N1" s="3" t="s">
        <v>17</v>
      </c>
      <c r="O1" s="3" t="s">
        <v>18</v>
      </c>
    </row>
    <row r="2" spans="1:15">
      <c r="A2" s="5">
        <v>1</v>
      </c>
      <c r="B2" s="6" t="s">
        <v>3</v>
      </c>
      <c r="C2" s="13">
        <v>18000</v>
      </c>
      <c r="D2" s="5">
        <v>2</v>
      </c>
      <c r="E2" s="5" t="s">
        <v>11</v>
      </c>
      <c r="F2" s="5">
        <v>2</v>
      </c>
      <c r="G2" s="5" t="s">
        <v>11</v>
      </c>
      <c r="H2" s="25">
        <f>C2</f>
        <v>18000</v>
      </c>
      <c r="I2" s="25">
        <f>C2</f>
        <v>18000</v>
      </c>
      <c r="J2" s="31">
        <f>I2</f>
        <v>18000</v>
      </c>
      <c r="K2" s="7">
        <v>1</v>
      </c>
      <c r="L2" s="31">
        <f>K2*I2</f>
        <v>18000</v>
      </c>
      <c r="M2" s="31">
        <f>L2-H2</f>
        <v>0</v>
      </c>
      <c r="N2" s="39">
        <f>(L6+L5+L4+L3+L2)/(J6+J5+J4+J3+J2)</f>
        <v>1</v>
      </c>
      <c r="O2" s="39">
        <f>(L6+L5+L4+L3+L2)/(H6+H5+H4+H3+H2)</f>
        <v>1</v>
      </c>
    </row>
    <row r="3" spans="1:15">
      <c r="A3" s="5">
        <v>2</v>
      </c>
      <c r="B3" s="6" t="s">
        <v>4</v>
      </c>
      <c r="C3" s="13">
        <v>34000</v>
      </c>
      <c r="D3" s="5">
        <v>4</v>
      </c>
      <c r="E3" s="5" t="s">
        <v>11</v>
      </c>
      <c r="F3" s="5">
        <v>4</v>
      </c>
      <c r="G3" s="5" t="s">
        <v>11</v>
      </c>
      <c r="H3" s="25">
        <v>34000</v>
      </c>
      <c r="I3" s="25">
        <v>34000</v>
      </c>
      <c r="J3" s="31">
        <f>I3</f>
        <v>34000</v>
      </c>
      <c r="K3" s="7">
        <v>1</v>
      </c>
      <c r="L3" s="31">
        <f t="shared" ref="L3:L6" si="0">K3*I3</f>
        <v>34000</v>
      </c>
      <c r="M3" s="31">
        <f t="shared" ref="M3:M13" si="1">L3-H3</f>
        <v>0</v>
      </c>
      <c r="N3" s="40"/>
      <c r="O3" s="40"/>
    </row>
    <row r="4" spans="1:15">
      <c r="A4" s="5">
        <v>3</v>
      </c>
      <c r="B4" s="6" t="s">
        <v>5</v>
      </c>
      <c r="C4" s="13">
        <v>10000</v>
      </c>
      <c r="D4" s="5">
        <v>6</v>
      </c>
      <c r="E4" s="5" t="s">
        <v>11</v>
      </c>
      <c r="F4" s="5">
        <v>6</v>
      </c>
      <c r="G4" s="5" t="s">
        <v>11</v>
      </c>
      <c r="H4" s="25">
        <v>10000</v>
      </c>
      <c r="I4" s="25">
        <v>10000</v>
      </c>
      <c r="J4" s="31">
        <f>I4</f>
        <v>10000</v>
      </c>
      <c r="K4" s="7">
        <v>1</v>
      </c>
      <c r="L4" s="31">
        <f t="shared" si="0"/>
        <v>10000</v>
      </c>
      <c r="M4" s="31">
        <f t="shared" si="1"/>
        <v>0</v>
      </c>
      <c r="N4" s="40"/>
      <c r="O4" s="40"/>
    </row>
    <row r="5" spans="1:15">
      <c r="A5" s="5">
        <v>4</v>
      </c>
      <c r="B5" s="6" t="s">
        <v>6</v>
      </c>
      <c r="C5" s="13">
        <v>15000</v>
      </c>
      <c r="D5" s="5">
        <v>8</v>
      </c>
      <c r="E5" s="5" t="s">
        <v>11</v>
      </c>
      <c r="F5" s="5">
        <v>8</v>
      </c>
      <c r="G5" s="5" t="s">
        <v>11</v>
      </c>
      <c r="H5" s="25">
        <v>15000</v>
      </c>
      <c r="I5" s="25">
        <v>15000</v>
      </c>
      <c r="J5" s="31">
        <f>I5</f>
        <v>15000</v>
      </c>
      <c r="K5" s="7">
        <v>1</v>
      </c>
      <c r="L5" s="31">
        <f t="shared" si="0"/>
        <v>15000</v>
      </c>
      <c r="M5" s="31">
        <f t="shared" si="1"/>
        <v>0</v>
      </c>
      <c r="N5" s="40"/>
      <c r="O5" s="40"/>
    </row>
    <row r="6" spans="1:15">
      <c r="A6" s="5">
        <v>5</v>
      </c>
      <c r="B6" s="6" t="s">
        <v>7</v>
      </c>
      <c r="C6" s="13">
        <v>20000</v>
      </c>
      <c r="D6" s="5">
        <v>12</v>
      </c>
      <c r="E6" s="5" t="s">
        <v>11</v>
      </c>
      <c r="F6" s="5">
        <v>12</v>
      </c>
      <c r="G6" s="5" t="s">
        <v>11</v>
      </c>
      <c r="H6" s="25">
        <v>20000</v>
      </c>
      <c r="I6" s="25">
        <v>20000</v>
      </c>
      <c r="J6" s="31">
        <f>I6</f>
        <v>20000</v>
      </c>
      <c r="K6" s="7">
        <v>1</v>
      </c>
      <c r="L6" s="31">
        <f t="shared" si="0"/>
        <v>20000</v>
      </c>
      <c r="M6" s="31">
        <f t="shared" si="1"/>
        <v>0</v>
      </c>
      <c r="N6" s="41"/>
      <c r="O6" s="41"/>
    </row>
    <row r="7" spans="1:15">
      <c r="A7" s="36">
        <v>6</v>
      </c>
      <c r="B7" s="37" t="s">
        <v>8</v>
      </c>
      <c r="C7" s="13">
        <v>14000</v>
      </c>
      <c r="D7" s="5">
        <v>4</v>
      </c>
      <c r="E7" s="5" t="s">
        <v>11</v>
      </c>
      <c r="F7" s="5">
        <v>4</v>
      </c>
      <c r="G7" s="5" t="s">
        <v>11</v>
      </c>
      <c r="H7" s="25">
        <v>14000</v>
      </c>
      <c r="I7" s="28">
        <v>14000</v>
      </c>
      <c r="J7" s="42">
        <f>I7+I8</f>
        <v>17500</v>
      </c>
      <c r="K7" s="21">
        <f>H7/J7</f>
        <v>0.8</v>
      </c>
      <c r="L7" s="33">
        <f>K7*I7</f>
        <v>11200</v>
      </c>
      <c r="M7" s="42">
        <f t="shared" si="1"/>
        <v>-2800</v>
      </c>
      <c r="N7" s="44">
        <f>(L7+L8)/J7</f>
        <v>0.68</v>
      </c>
      <c r="O7" s="44">
        <f>(L7+L8)/(H7)</f>
        <v>0.85</v>
      </c>
    </row>
    <row r="8" spans="1:15">
      <c r="A8" s="36"/>
      <c r="B8" s="37"/>
      <c r="C8" s="38" t="s">
        <v>21</v>
      </c>
      <c r="D8" s="38"/>
      <c r="E8" s="38"/>
      <c r="F8" s="5">
        <v>1</v>
      </c>
      <c r="G8" s="5" t="s">
        <v>11</v>
      </c>
      <c r="H8" s="26"/>
      <c r="I8" s="29">
        <f>I7*25%</f>
        <v>3500</v>
      </c>
      <c r="J8" s="43"/>
      <c r="K8" s="20">
        <f>I8/J7</f>
        <v>0.2</v>
      </c>
      <c r="L8" s="34">
        <f>K8*I8</f>
        <v>700</v>
      </c>
      <c r="M8" s="43"/>
      <c r="N8" s="40"/>
      <c r="O8" s="40"/>
    </row>
    <row r="9" spans="1:15">
      <c r="A9" s="36">
        <v>7</v>
      </c>
      <c r="B9" s="37" t="s">
        <v>9</v>
      </c>
      <c r="C9" s="13">
        <v>8000</v>
      </c>
      <c r="D9" s="5">
        <v>2</v>
      </c>
      <c r="E9" s="5" t="s">
        <v>11</v>
      </c>
      <c r="F9" s="5">
        <v>2</v>
      </c>
      <c r="G9" s="5" t="s">
        <v>11</v>
      </c>
      <c r="H9" s="26">
        <v>8000</v>
      </c>
      <c r="I9" s="28">
        <v>8000</v>
      </c>
      <c r="J9" s="45">
        <f>I9+I10</f>
        <v>10400</v>
      </c>
      <c r="K9" s="21">
        <f>I9/J9</f>
        <v>0.76923076923076927</v>
      </c>
      <c r="L9" s="34">
        <f t="shared" ref="L9:L12" si="2">K9*I9</f>
        <v>6153.8461538461543</v>
      </c>
      <c r="M9" s="42">
        <f t="shared" si="1"/>
        <v>-1846.1538461538457</v>
      </c>
      <c r="N9" s="44">
        <f>(L9+L10)/J9</f>
        <v>0.64497041420118351</v>
      </c>
      <c r="O9" s="44">
        <f>(L9+L10)/H9</f>
        <v>0.83846153846153859</v>
      </c>
    </row>
    <row r="10" spans="1:15">
      <c r="A10" s="36"/>
      <c r="B10" s="37"/>
      <c r="C10" s="38" t="s">
        <v>21</v>
      </c>
      <c r="D10" s="38"/>
      <c r="E10" s="38"/>
      <c r="F10" s="5">
        <v>0.6</v>
      </c>
      <c r="G10" s="5" t="s">
        <v>11</v>
      </c>
      <c r="H10" s="26"/>
      <c r="I10" s="29">
        <f>I9*30%</f>
        <v>2400</v>
      </c>
      <c r="J10" s="45"/>
      <c r="K10" s="20">
        <f>I10/J9</f>
        <v>0.23076923076923078</v>
      </c>
      <c r="L10" s="34">
        <f t="shared" si="2"/>
        <v>553.84615384615392</v>
      </c>
      <c r="M10" s="43"/>
      <c r="N10" s="40"/>
      <c r="O10" s="40"/>
    </row>
    <row r="11" spans="1:15" ht="15" customHeight="1">
      <c r="A11" s="36">
        <v>8</v>
      </c>
      <c r="B11" s="37" t="s">
        <v>10</v>
      </c>
      <c r="C11" s="13">
        <v>9000</v>
      </c>
      <c r="D11" s="5">
        <v>2</v>
      </c>
      <c r="E11" s="5" t="s">
        <v>11</v>
      </c>
      <c r="F11" s="5">
        <v>2</v>
      </c>
      <c r="G11" s="5" t="s">
        <v>11</v>
      </c>
      <c r="H11" s="26">
        <v>9000</v>
      </c>
      <c r="I11" s="28">
        <v>9000</v>
      </c>
      <c r="J11" s="45">
        <f>I11+I12</f>
        <v>12600</v>
      </c>
      <c r="K11" s="21">
        <f>I11/J11</f>
        <v>0.7142857142857143</v>
      </c>
      <c r="L11" s="34">
        <f t="shared" si="2"/>
        <v>6428.5714285714284</v>
      </c>
      <c r="M11" s="42">
        <f t="shared" si="1"/>
        <v>-2571.4285714285716</v>
      </c>
      <c r="N11" s="44">
        <f>(L11+L12)/(J11)</f>
        <v>0.59183673469387754</v>
      </c>
      <c r="O11" s="44">
        <f>(L11+L12)/H11</f>
        <v>0.82857142857142851</v>
      </c>
    </row>
    <row r="12" spans="1:15" ht="15" customHeight="1">
      <c r="A12" s="36"/>
      <c r="B12" s="37"/>
      <c r="C12" s="38" t="s">
        <v>21</v>
      </c>
      <c r="D12" s="38"/>
      <c r="E12" s="38"/>
      <c r="F12" s="5">
        <v>0.8</v>
      </c>
      <c r="G12" s="5" t="s">
        <v>11</v>
      </c>
      <c r="H12" s="26"/>
      <c r="I12" s="29">
        <f>I11*40%</f>
        <v>3600</v>
      </c>
      <c r="J12" s="46"/>
      <c r="K12" s="20">
        <f>I12/J11</f>
        <v>0.2857142857142857</v>
      </c>
      <c r="L12" s="34">
        <f t="shared" si="2"/>
        <v>1028.5714285714284</v>
      </c>
      <c r="M12" s="43"/>
      <c r="N12" s="40"/>
      <c r="O12" s="40"/>
    </row>
    <row r="13" spans="1:15" ht="15" customHeight="1">
      <c r="A13" s="5"/>
      <c r="B13" s="8" t="s">
        <v>13</v>
      </c>
      <c r="C13" s="12">
        <f>C2+C3+C4+C5+C6+C7+C9+C11</f>
        <v>128000</v>
      </c>
      <c r="D13" s="10">
        <f>D2+D3+D4+D5+D6+D7+D9+D11</f>
        <v>40</v>
      </c>
      <c r="E13" s="11" t="s">
        <v>11</v>
      </c>
      <c r="F13" s="10">
        <f>F2+F3+F4+F5+F6+F7+F8+F9+F10+F11+F12</f>
        <v>42.4</v>
      </c>
      <c r="G13" s="11" t="s">
        <v>11</v>
      </c>
      <c r="H13" s="27">
        <f>H2+H3+H4+H5+H6+H7+H9+H11</f>
        <v>128000</v>
      </c>
      <c r="I13" s="30">
        <f>I2+I3+I4+I5+I6+I7+I8+I9+I10+I11+I12</f>
        <v>137500</v>
      </c>
      <c r="J13" s="32">
        <f>J2+J3+J4+J5+J6+J7+J9+J11</f>
        <v>137500</v>
      </c>
      <c r="K13" s="24"/>
      <c r="L13" s="32">
        <f>L2+L3+L4+L5+L6+L7+L8+L9+L10+L11+L12</f>
        <v>123064.83516483518</v>
      </c>
      <c r="M13" s="32">
        <f t="shared" si="1"/>
        <v>-4935.1648351648182</v>
      </c>
      <c r="N13" s="9">
        <f>L13/J13</f>
        <v>0.89501698301698318</v>
      </c>
      <c r="O13" s="9">
        <f>L13/H13</f>
        <v>0.9614440247252749</v>
      </c>
    </row>
    <row r="14" spans="1:15">
      <c r="B14" s="18"/>
      <c r="J14" s="22"/>
    </row>
    <row r="15" spans="1:15">
      <c r="B15" s="19"/>
      <c r="J15" s="23"/>
    </row>
    <row r="16" spans="1:15">
      <c r="B16" s="19"/>
      <c r="J16" s="23"/>
    </row>
    <row r="17" spans="3:3">
      <c r="C17" s="1"/>
    </row>
  </sheetData>
  <mergeCells count="25">
    <mergeCell ref="N9:N10"/>
    <mergeCell ref="O9:O10"/>
    <mergeCell ref="J11:J12"/>
    <mergeCell ref="N11:N12"/>
    <mergeCell ref="O11:O12"/>
    <mergeCell ref="J9:J10"/>
    <mergeCell ref="M9:M10"/>
    <mergeCell ref="M11:M12"/>
    <mergeCell ref="A11:A12"/>
    <mergeCell ref="B11:B12"/>
    <mergeCell ref="C12:E12"/>
    <mergeCell ref="A9:A10"/>
    <mergeCell ref="B9:B10"/>
    <mergeCell ref="C10:E10"/>
    <mergeCell ref="N2:N6"/>
    <mergeCell ref="O2:O6"/>
    <mergeCell ref="J7:J8"/>
    <mergeCell ref="N7:N8"/>
    <mergeCell ref="O7:O8"/>
    <mergeCell ref="M7:M8"/>
    <mergeCell ref="D1:E1"/>
    <mergeCell ref="F1:G1"/>
    <mergeCell ref="A7:A8"/>
    <mergeCell ref="B7:B8"/>
    <mergeCell ref="C8:E8"/>
  </mergeCells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9" sqref="B9"/>
    </sheetView>
  </sheetViews>
  <sheetFormatPr defaultRowHeight="15"/>
  <cols>
    <col min="1" max="1" width="14.5703125" customWidth="1"/>
    <col min="2" max="2" width="9" customWidth="1"/>
  </cols>
  <sheetData>
    <row r="1" spans="1:9">
      <c r="B1" s="47" t="s">
        <v>29</v>
      </c>
      <c r="C1" s="47"/>
      <c r="D1" s="47"/>
      <c r="E1" s="47"/>
      <c r="F1" s="47"/>
      <c r="G1" s="47"/>
      <c r="H1" s="47"/>
      <c r="I1" s="47"/>
    </row>
    <row r="2" spans="1:9"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</row>
    <row r="3" spans="1:9">
      <c r="A3" s="16" t="s">
        <v>23</v>
      </c>
      <c r="B3" s="17">
        <v>18000</v>
      </c>
      <c r="C3" s="17">
        <v>34000</v>
      </c>
      <c r="D3" s="17">
        <v>10000</v>
      </c>
      <c r="E3" s="17">
        <v>15000</v>
      </c>
      <c r="F3" s="17">
        <v>20000</v>
      </c>
      <c r="G3" s="17">
        <v>14000</v>
      </c>
      <c r="H3" s="17">
        <v>8000</v>
      </c>
      <c r="I3" s="17">
        <v>9000</v>
      </c>
    </row>
    <row r="4" spans="1:9">
      <c r="A4" s="16" t="s">
        <v>24</v>
      </c>
      <c r="B4" s="17">
        <f>B3</f>
        <v>18000</v>
      </c>
      <c r="C4" s="17">
        <f t="shared" ref="C4:I4" si="0">B4+C3</f>
        <v>52000</v>
      </c>
      <c r="D4" s="17">
        <f t="shared" si="0"/>
        <v>62000</v>
      </c>
      <c r="E4" s="17">
        <f t="shared" si="0"/>
        <v>77000</v>
      </c>
      <c r="F4" s="17">
        <f t="shared" si="0"/>
        <v>97000</v>
      </c>
      <c r="G4" s="17">
        <f t="shared" si="0"/>
        <v>111000</v>
      </c>
      <c r="H4" s="17">
        <f t="shared" si="0"/>
        <v>119000</v>
      </c>
      <c r="I4" s="17">
        <f t="shared" si="0"/>
        <v>128000</v>
      </c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6" t="s">
        <v>25</v>
      </c>
      <c r="B6" s="17">
        <f>EVM!J2</f>
        <v>18000</v>
      </c>
      <c r="C6" s="17">
        <f>EVM!J3</f>
        <v>34000</v>
      </c>
      <c r="D6" s="17">
        <f>EVM!J4</f>
        <v>10000</v>
      </c>
      <c r="E6" s="17">
        <f>EVM!J5</f>
        <v>15000</v>
      </c>
      <c r="F6" s="17">
        <f>EVM!J6</f>
        <v>20000</v>
      </c>
      <c r="G6" s="17">
        <f>EVM!J7</f>
        <v>17500</v>
      </c>
      <c r="H6" s="17">
        <f>EVM!J9</f>
        <v>10400</v>
      </c>
      <c r="I6" s="17">
        <f>EVM!J11</f>
        <v>12600</v>
      </c>
    </row>
    <row r="7" spans="1:9">
      <c r="A7" s="16" t="s">
        <v>26</v>
      </c>
      <c r="B7" s="17">
        <f>B6</f>
        <v>18000</v>
      </c>
      <c r="C7" s="17">
        <f t="shared" ref="C7:I7" si="1">B7+C6</f>
        <v>52000</v>
      </c>
      <c r="D7" s="17">
        <f t="shared" si="1"/>
        <v>62000</v>
      </c>
      <c r="E7" s="17">
        <f t="shared" si="1"/>
        <v>77000</v>
      </c>
      <c r="F7" s="17">
        <f t="shared" si="1"/>
        <v>97000</v>
      </c>
      <c r="G7" s="17">
        <f t="shared" si="1"/>
        <v>114500</v>
      </c>
      <c r="H7" s="17">
        <f t="shared" si="1"/>
        <v>124900</v>
      </c>
      <c r="I7" s="17">
        <f t="shared" si="1"/>
        <v>137500</v>
      </c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6" t="s">
        <v>27</v>
      </c>
      <c r="B9" s="17">
        <f>EVM!L2</f>
        <v>18000</v>
      </c>
      <c r="C9" s="17">
        <f>EVM!L3</f>
        <v>34000</v>
      </c>
      <c r="D9" s="17">
        <f>EVM!L4</f>
        <v>10000</v>
      </c>
      <c r="E9" s="17">
        <f>EVM!L5</f>
        <v>15000</v>
      </c>
      <c r="F9" s="17">
        <f>EVM!L6</f>
        <v>20000</v>
      </c>
      <c r="G9" s="17">
        <f>EVM!L7+EVM!L8</f>
        <v>11900</v>
      </c>
      <c r="H9" s="17">
        <f>EVM!L9+EVM!L10</f>
        <v>6707.6923076923085</v>
      </c>
      <c r="I9" s="17">
        <f>EVM!L11+EVM!L12</f>
        <v>7457.1428571428569</v>
      </c>
    </row>
    <row r="10" spans="1:9">
      <c r="A10" s="16" t="s">
        <v>28</v>
      </c>
      <c r="B10" s="17">
        <f>B9</f>
        <v>18000</v>
      </c>
      <c r="C10" s="17">
        <f t="shared" ref="C10:I10" si="2">B10+C9</f>
        <v>52000</v>
      </c>
      <c r="D10" s="17">
        <f t="shared" si="2"/>
        <v>62000</v>
      </c>
      <c r="E10" s="17">
        <f t="shared" si="2"/>
        <v>77000</v>
      </c>
      <c r="F10" s="17">
        <f t="shared" si="2"/>
        <v>97000</v>
      </c>
      <c r="G10" s="17">
        <f t="shared" si="2"/>
        <v>108900</v>
      </c>
      <c r="H10" s="17">
        <f t="shared" si="2"/>
        <v>115607.69230769231</v>
      </c>
      <c r="I10" s="17">
        <f t="shared" si="2"/>
        <v>123064.83516483517</v>
      </c>
    </row>
  </sheetData>
  <mergeCells count="1"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EVM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damien.w</dc:creator>
  <cp:lastModifiedBy>swu</cp:lastModifiedBy>
  <dcterms:created xsi:type="dcterms:W3CDTF">2012-05-07T03:26:21Z</dcterms:created>
  <dcterms:modified xsi:type="dcterms:W3CDTF">2016-05-20T11:23:18Z</dcterms:modified>
</cp:coreProperties>
</file>