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D:\工作\游戏\红黑大战\"/>
    </mc:Choice>
  </mc:AlternateContent>
  <xr:revisionPtr revIDLastSave="0" documentId="13_ncr:1_{77703746-D4A4-4DFB-8348-8E2A2D49CD81}" xr6:coauthVersionLast="45" xr6:coauthVersionMax="45" xr10:uidLastSave="{00000000-0000-0000-0000-000000000000}"/>
  <bookViews>
    <workbookView xWindow="-120" yWindow="-120" windowWidth="29040" windowHeight="15840" xr2:uid="{00000000-000D-0000-FFFF-FFFF00000000}"/>
  </bookViews>
  <sheets>
    <sheet name="数值模型" sheetId="1" r:id="rId1"/>
    <sheet name="参数设置和变化" sheetId="2" r:id="rId2"/>
    <sheet name="红黑大战管端统计需求"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39" i="3" l="1"/>
  <c r="H72" i="1" l="1"/>
  <c r="F145" i="1" l="1"/>
  <c r="F146" i="1"/>
  <c r="F144" i="1"/>
  <c r="F147" i="1" l="1"/>
  <c r="R17" i="1"/>
  <c r="R18" i="1"/>
  <c r="R19" i="1"/>
  <c r="R20" i="1"/>
  <c r="R21" i="1" s="1"/>
  <c r="R16" i="1"/>
  <c r="Q20" i="1"/>
  <c r="Q19" i="1"/>
  <c r="Q18" i="1"/>
  <c r="Q17" i="1"/>
  <c r="Q16" i="1"/>
  <c r="S19" i="1" l="1"/>
  <c r="U19" i="1" s="1"/>
  <c r="W19" i="1" s="1"/>
  <c r="Q21" i="1"/>
  <c r="S21" i="1" s="1"/>
  <c r="S18" i="1"/>
  <c r="S17" i="1"/>
  <c r="U17" i="1" s="1"/>
  <c r="W17" i="1" s="1"/>
  <c r="S20" i="1"/>
  <c r="U20" i="1" s="1"/>
  <c r="W20" i="1" s="1"/>
  <c r="S16" i="1"/>
  <c r="U16" i="1" s="1"/>
  <c r="U18" i="1" l="1"/>
  <c r="W18" i="1" s="1"/>
  <c r="W16" i="1"/>
  <c r="U21" i="1" l="1"/>
  <c r="W22" i="1"/>
</calcChain>
</file>

<file path=xl/sharedStrings.xml><?xml version="1.0" encoding="utf-8"?>
<sst xmlns="http://schemas.openxmlformats.org/spreadsheetml/2006/main" count="256" uniqueCount="203">
  <si>
    <t>红黑大战</t>
  </si>
  <si>
    <t>3.在后期开发了玩家上庄的功能后，玩家上庄时的机器人下注逻辑，系统开奖逻辑会和系统庄采用不同的机制</t>
  </si>
  <si>
    <t>库存下限</t>
  </si>
  <si>
    <t>库存上限</t>
  </si>
  <si>
    <t>库存上限最大值</t>
  </si>
  <si>
    <t>豹子</t>
  </si>
  <si>
    <t>顺金</t>
  </si>
  <si>
    <t>金花</t>
  </si>
  <si>
    <t>顺子</t>
  </si>
  <si>
    <t>概率</t>
  </si>
  <si>
    <t>组合</t>
  </si>
  <si>
    <t>总量</t>
  </si>
  <si>
    <t>红胜</t>
  </si>
  <si>
    <t>黑胜</t>
  </si>
  <si>
    <t>牌型</t>
  </si>
  <si>
    <t>对（8-A）</t>
  </si>
  <si>
    <t>赔率</t>
  </si>
  <si>
    <t>2.在特定情况下选择中奖区域时，根据用户游戏数据会对开奖进行选择，目标是保证一定范围的波动情况下防止套利</t>
  </si>
  <si>
    <t>1.在系统庄的情况下用库存系统来控制盈亏</t>
  </si>
  <si>
    <t>参数</t>
  </si>
  <si>
    <t>M</t>
  </si>
  <si>
    <t>N</t>
  </si>
  <si>
    <t>S</t>
  </si>
  <si>
    <t>P</t>
  </si>
  <si>
    <t>名称</t>
  </si>
  <si>
    <t>当前库存</t>
  </si>
  <si>
    <t>2.设置参数</t>
  </si>
  <si>
    <t>系统上线时当前库存P根据配置有一个初始值，通过玩家的下注当前库存会不断变化</t>
  </si>
  <si>
    <t>3.当前库存变化计算公式</t>
  </si>
  <si>
    <t>例:</t>
  </si>
  <si>
    <t>本局用户赔付金额=1000</t>
  </si>
  <si>
    <t>则本局用户下注金额=500+2000=2500</t>
  </si>
  <si>
    <t>用户A下注总额500，压中后赔付总额为1000</t>
  </si>
  <si>
    <t>用户B下注总额2000，没压中输光赔付金额=0</t>
  </si>
  <si>
    <t>4.库存机制</t>
  </si>
  <si>
    <t>二.参数和基础公式</t>
  </si>
  <si>
    <t>1.基础赔率和开奖方式</t>
  </si>
  <si>
    <t>基础开奖方式为从52张牌中不放回抽取两组3张牌，分别为红方和黑方，比拼牌的大小后，从两组牌中判断是否有幸运一击牌型</t>
  </si>
  <si>
    <t>52抽3获得特殊牌型的概率</t>
  </si>
  <si>
    <t>近似概率</t>
  </si>
  <si>
    <t>在这里用近似概率计算是忽略不放回抽取对概率的影响</t>
  </si>
  <si>
    <t>当前库存处于库存下限和上限之间时，系统开奖纯随机</t>
  </si>
  <si>
    <t>在系统纯随机之前预先判定本局是否会抽水，几率为r1</t>
  </si>
  <si>
    <t>若0&lt;P≤M</t>
  </si>
  <si>
    <t>若p≤0</t>
  </si>
  <si>
    <t>若N&gt;P&gt;M</t>
  </si>
  <si>
    <t>当前库存极低，系统开奖必定会抽水</t>
  </si>
  <si>
    <t>若S&gt;P≥N</t>
  </si>
  <si>
    <t>当前库存偏高，系统开奖有一定几率放水，库存越高放水几率越高</t>
  </si>
  <si>
    <t>在系统纯随机之前预先判定本局是否会放水，几率为r2</t>
  </si>
  <si>
    <t>r2=（P-N)/(S-N)*35%</t>
  </si>
  <si>
    <t>当判定成功时，本局开奖必定会放水，若判定失败则走纯随机流程</t>
  </si>
  <si>
    <t>当判定成功时，本局开奖必定抽水，若判定失败，则走纯随机流程</t>
  </si>
  <si>
    <t>若P≥S</t>
  </si>
  <si>
    <t>此时库存偏低，系统开奖有一定几率抽水，库存越低抽水几率越高</t>
  </si>
  <si>
    <t>此时库存极高，系统开奖时必定会放水</t>
  </si>
  <si>
    <t>a.库存正常</t>
  </si>
  <si>
    <t>b.库存偏低</t>
  </si>
  <si>
    <t>c.库存极低</t>
  </si>
  <si>
    <t>d.库存偏高</t>
  </si>
  <si>
    <t>e.库存极高</t>
  </si>
  <si>
    <t>一.概述</t>
  </si>
  <si>
    <t>其余牌型</t>
  </si>
  <si>
    <t>在纯随机的情况下，检测各个下注区金额对应的用户幸运值，有一定几率进行幸运值判定</t>
  </si>
  <si>
    <t>红</t>
  </si>
  <si>
    <t>黑</t>
  </si>
  <si>
    <t>幸运一击</t>
  </si>
  <si>
    <t>5.红黑大战中幸运值对开奖的偏移</t>
  </si>
  <si>
    <t>在开奖时，根据各个下注区的下注金额以及金额对应用户的幸运值进行权重统计</t>
  </si>
  <si>
    <t>举例：</t>
  </si>
  <si>
    <t>用户</t>
  </si>
  <si>
    <t>下注筹码</t>
  </si>
  <si>
    <t>本轮红黑大战中红区下注详情如下</t>
  </si>
  <si>
    <t>A</t>
  </si>
  <si>
    <t>B</t>
  </si>
  <si>
    <t>C</t>
  </si>
  <si>
    <t>用户对应幸运值</t>
  </si>
  <si>
    <t>权重</t>
  </si>
  <si>
    <t>则本次红区总权重为-8400</t>
  </si>
  <si>
    <t>开奖放水时仅判定红黑下注区域，选择押注多的一方牌型比较大，并且对特殊牌型不做限制，纯随机</t>
  </si>
  <si>
    <t>幸运值开奖判断方法:</t>
  </si>
  <si>
    <t>1.先判断红区和黑区的总权重定牌型大小</t>
  </si>
  <si>
    <t>2.再判断幸运一击区的权重定特殊牌概率</t>
  </si>
  <si>
    <t>红黑比较</t>
  </si>
  <si>
    <t>区域</t>
  </si>
  <si>
    <t>总权重</t>
  </si>
  <si>
    <t>E</t>
  </si>
  <si>
    <t>F</t>
  </si>
  <si>
    <t>G</t>
  </si>
  <si>
    <t>E=F</t>
  </si>
  <si>
    <t>E&gt;F</t>
  </si>
  <si>
    <t>G=0</t>
  </si>
  <si>
    <t>开奖方式</t>
  </si>
  <si>
    <t>G&lt;0</t>
  </si>
  <si>
    <t>纯随机</t>
  </si>
  <si>
    <t>红牌必定赢，并且牌型不做限制</t>
  </si>
  <si>
    <t>E&lt;F</t>
  </si>
  <si>
    <t>黑牌必定赢，并且牌型不做限制</t>
  </si>
  <si>
    <t>库存机制开奖判断流程图</t>
  </si>
  <si>
    <t>在进行随机开奖时会预先进行幸运值开奖判断，幸运值开奖判断概率为固定，通过后台参数r3来配置</t>
  </si>
  <si>
    <t>所有参数整理</t>
  </si>
  <si>
    <t>这里公式用代码写入，参数35%读取配置</t>
  </si>
  <si>
    <t>权重=下注筹码*用户对应幸运值</t>
  </si>
  <si>
    <t>数值相关参数均和游戏房间绑定，房间不同参数可能不同，同一个房间的不同桌子共享各种参数</t>
  </si>
  <si>
    <t>幸运值相关参数每次用户账户金额发生变化都要重新计算一次，带入各种游戏房间</t>
  </si>
  <si>
    <t>库存相关的参数每天根据用户当天投注总额进行调整</t>
  </si>
  <si>
    <t>点控几率</t>
  </si>
  <si>
    <t>房间名</t>
  </si>
  <si>
    <t>初级房</t>
  </si>
  <si>
    <t>低级房</t>
  </si>
  <si>
    <t>中级房</t>
  </si>
  <si>
    <t>高级房</t>
  </si>
  <si>
    <t>放水最大几率</t>
  </si>
  <si>
    <t>抽水最大几率</t>
  </si>
  <si>
    <t>2.参数配置</t>
  </si>
  <si>
    <t>1.说明</t>
  </si>
  <si>
    <t>3.参数属性</t>
  </si>
  <si>
    <t>说明</t>
  </si>
  <si>
    <t>设定值</t>
  </si>
  <si>
    <t>服务费率</t>
  </si>
  <si>
    <t>上限最大值</t>
  </si>
  <si>
    <t>4.参数定时结算</t>
  </si>
  <si>
    <t>这里的放水最大几率，抽水最大几率即判定几率中的35%</t>
  </si>
  <si>
    <t>放水最大几率在库存偏高的放水判定中使用</t>
  </si>
  <si>
    <t>抽水最大几率在库存偏低的抽水判定中使用</t>
  </si>
  <si>
    <t>新手房</t>
  </si>
  <si>
    <t>进阶房</t>
  </si>
  <si>
    <t>高手房</t>
  </si>
  <si>
    <t>土豪房</t>
  </si>
  <si>
    <t>每人限红</t>
  </si>
  <si>
    <t>a.最小值概念</t>
  </si>
  <si>
    <t>b.参数结算机制</t>
  </si>
  <si>
    <t>影响的值包括：库存下限，库存上限，库存上限最大值，当前库存</t>
  </si>
  <si>
    <t>需要设定初始值，最小值，每晚0点结算</t>
  </si>
  <si>
    <t>需要设定初始值，会不断变化，每晚0点结算</t>
  </si>
  <si>
    <t>每晚24点根据房间当天的单场下注均额对房间库存进行动态调整</t>
  </si>
  <si>
    <t>统计当天房间的下注总金额N1</t>
  </si>
  <si>
    <t>引用参数</t>
  </si>
  <si>
    <t>当天0点时库存参数为</t>
  </si>
  <si>
    <t>库存上限的最小值设定为N4</t>
  </si>
  <si>
    <t>说明：</t>
  </si>
  <si>
    <t>1.以库存上限为基准线</t>
  </si>
  <si>
    <t>2.每天0点如果动态调整系数大于库存上限的最小值，则库存上限会调整到调整系数大小，下线，上限最大值也会对应改变</t>
  </si>
  <si>
    <t>3.若动态调整系数小于库存上限设置的最小值，说明前一天下注非常少，系统根据保底策略会调整到最小值，下限和上限最大值也会对应改变</t>
  </si>
  <si>
    <t>假设参数:</t>
  </si>
  <si>
    <t>5.额外说明</t>
  </si>
  <si>
    <t>所有配置里的参数走配置，最好可以做到不停服更新来应对特殊情况</t>
  </si>
  <si>
    <t>金花有10%几率换成其余牌型，不一定是对子</t>
  </si>
  <si>
    <t>本局结算后当前库存P=1000+2500-1000=2500</t>
  </si>
  <si>
    <t>r1=(M-P)/M*35%</t>
  </si>
  <si>
    <t>规则调整:</t>
  </si>
  <si>
    <t>1.红黑赔率都改为2</t>
  </si>
  <si>
    <t>3.金花牌型有10%几率换为非幸运一击牌型（胜负关系不变）</t>
  </si>
  <si>
    <t>基础开奖方式的情况下用户RTP为100%</t>
  </si>
  <si>
    <r>
      <t>4.</t>
    </r>
    <r>
      <rPr>
        <sz val="11"/>
        <color rgb="FFFF0000"/>
        <rFont val="Calibri"/>
        <family val="2"/>
        <scheme val="minor"/>
      </rPr>
      <t>系统改对用户盈利部分金额收取服务费，数值模型中的RTP设计为100%</t>
    </r>
    <r>
      <rPr>
        <sz val="11"/>
        <color theme="1"/>
        <rFont val="Calibri"/>
        <family val="2"/>
        <scheme val="minor"/>
      </rPr>
      <t>（游戏规则和实际金额结算中公式要改）</t>
    </r>
  </si>
  <si>
    <t>用户A实际获得金额=500+（1000-500）*97%=985</t>
  </si>
  <si>
    <t>统计当天有真人用户下注的总场次为N2</t>
  </si>
  <si>
    <t>必定抽水时系统开奖双方均为非幸运一击牌型</t>
  </si>
  <si>
    <t>6.保底判断</t>
  </si>
  <si>
    <t>a.在库存正常和库存偏高情况下不管是随机，放水还是幸运值开奖，若开奖结果会造成库存&lt;0，则本局强制抽水</t>
  </si>
  <si>
    <t>b.在库存极高情况下放水如果会造成库存低于库存下限，则本局强制抽水</t>
  </si>
  <si>
    <t>红黑大小纯随机并且双方必定均为非幸运一击牌型</t>
  </si>
  <si>
    <t>红牌必赢，并且双方必定均为非幸运一击牌型</t>
  </si>
  <si>
    <t>黑牌必赢，并且双方必定均为非幸运一击牌型</t>
  </si>
  <si>
    <t>目标RTP</t>
  </si>
  <si>
    <t>2.收取盈利部分的3%作为服务费(规则里对应添加说明）</t>
  </si>
  <si>
    <t>牌型纯随机开奖时若出现金花牌型时有10%几率换成非幸运一击牌型， 但是胜负关系不变</t>
  </si>
  <si>
    <t>收取明税固定为3%,实际目标RTP如果和明税对应的98.5%有差距的话会在库存中有所调整</t>
  </si>
  <si>
    <t>若此时管端设置的目标RTP为96%,则用户目标收益应为500*96%*2=960</t>
  </si>
  <si>
    <t>一轮用户下注500，押中以后获得985</t>
  </si>
  <si>
    <t>实际少收的部分从库存中扣除 作为暗税，扣除额=985-960=25</t>
  </si>
  <si>
    <t>实际明税=（1000-500）*3%=15</t>
  </si>
  <si>
    <t>服务费率和目标RTP读取配置</t>
  </si>
  <si>
    <t>下限最小值</t>
  </si>
  <si>
    <t>上限最小值</t>
  </si>
  <si>
    <t>上限最大的最小值</t>
  </si>
  <si>
    <t>此时系统开奖双方必定均为单牌，在红黑中选择派彩金额较少的一方为大牌</t>
  </si>
  <si>
    <t>一.说明</t>
  </si>
  <si>
    <t>1.在游戏管端记录各个平台的游戏房间库存变化值</t>
  </si>
  <si>
    <t>二.功能说明</t>
  </si>
  <si>
    <t>红黑大战管端需求</t>
  </si>
  <si>
    <t>a.保存红黑大战各个第三方的库存下限，库存上限，库存上限最大值，当前库存这四个参数的当前值（每天刷新的）</t>
  </si>
  <si>
    <t>三.管端设置界面</t>
  </si>
  <si>
    <t>1.红黑统一配置字段</t>
  </si>
  <si>
    <t>游戏管端→游戏管理→游戏房间配置</t>
  </si>
  <si>
    <r>
      <t>在这里添加字段包括：</t>
    </r>
    <r>
      <rPr>
        <b/>
        <sz val="11"/>
        <color rgb="FFFF0000"/>
        <rFont val="Calibri"/>
        <family val="2"/>
        <scheme val="minor"/>
      </rPr>
      <t>库存下限默认值，库存上限默认值，库存上限最大值默认值，目标RTP</t>
    </r>
    <r>
      <rPr>
        <sz val="11"/>
        <color theme="1"/>
        <rFont val="Calibri"/>
        <family val="2"/>
        <scheme val="minor"/>
      </rPr>
      <t>，</t>
    </r>
    <r>
      <rPr>
        <b/>
        <sz val="11"/>
        <color rgb="FFFF0000"/>
        <rFont val="Calibri"/>
        <family val="2"/>
        <scheme val="minor"/>
      </rPr>
      <t>放水几率，抽水几率</t>
    </r>
  </si>
  <si>
    <t>扣除的暗税=用户下注额*（2-服务费率）-用户下注额*RTP*2=用户下注额*（1-服务费率/2-目标RTP）</t>
  </si>
  <si>
    <r>
      <t>P=库存+用户下注金额-用户中奖金额（收服务费前）-</t>
    </r>
    <r>
      <rPr>
        <sz val="11"/>
        <color rgb="FFFF0000"/>
        <rFont val="Calibri"/>
        <family val="2"/>
        <scheme val="minor"/>
      </rPr>
      <t>用户下注额*（1-服务费率/2-目标RTP）</t>
    </r>
  </si>
  <si>
    <t>2.一键重置功能</t>
  </si>
  <si>
    <t>为了防止游戏错误对水位造成影响，在超管操作列中增加重置功能，对房间参数进行初始化</t>
  </si>
  <si>
    <t>点击重置按钮，弹出二次确认“是否重置该房间的库存？"，确认后所有业主端的房间库存参数立刻发生变化</t>
  </si>
  <si>
    <t>房间库存下限=房间默认库存下限</t>
  </si>
  <si>
    <t>房间库存上限=房间默认库存上限</t>
  </si>
  <si>
    <t>房间库存上限最大值=库存默认库存上限最大值</t>
  </si>
  <si>
    <t>房间当前库存=房间默认库存下限</t>
  </si>
  <si>
    <t>游戏房间</t>
  </si>
  <si>
    <t>投注限额</t>
  </si>
  <si>
    <t>作弊几率</t>
  </si>
  <si>
    <t>反作弊几率</t>
  </si>
  <si>
    <t>动态标准N3=N1/N2*3</t>
  </si>
  <si>
    <t>n</t>
  </si>
  <si>
    <t>p</t>
  </si>
  <si>
    <t>当前N-(昨天N-昨天P)*当前N/昨天N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</si>
</sst>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3" x14ac:knownFonts="1">
    <font>
      <sz val="11"/>
      <color theme="1"/>
      <name val="Calibri"/>
      <family val="2"/>
      <scheme val="minor"/>
    </font>
    <font>
      <sz val="11"/>
      <color rgb="FFFF0000"/>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xf numFmtId="0" fontId="0" fillId="0" borderId="1" xfId="0" applyBorder="1"/>
    <xf numFmtId="0" fontId="0" fillId="0" borderId="1" xfId="0" applyBorder="1" applyAlignment="1">
      <alignment vertical="center"/>
    </xf>
    <xf numFmtId="0" fontId="0" fillId="0" borderId="0" xfId="0" applyBorder="1"/>
    <xf numFmtId="164" fontId="0" fillId="0" borderId="0" xfId="0" applyNumberFormat="1" applyBorder="1"/>
    <xf numFmtId="0" fontId="1" fillId="0" borderId="0" xfId="0" applyFont="1" applyBorder="1"/>
    <xf numFmtId="0" fontId="2" fillId="0" borderId="0" xfId="0" applyFont="1"/>
    <xf numFmtId="0" fontId="2" fillId="0" borderId="0" xfId="0" applyFont="1" applyBorder="1"/>
    <xf numFmtId="0" fontId="0" fillId="0" borderId="0" xfId="0" applyFill="1" applyBorder="1"/>
    <xf numFmtId="0" fontId="0" fillId="0" borderId="1" xfId="0" applyFill="1" applyBorder="1"/>
    <xf numFmtId="0" fontId="0" fillId="0" borderId="1" xfId="0" applyBorder="1" applyAlignment="1"/>
    <xf numFmtId="10" fontId="0" fillId="0" borderId="1" xfId="0" applyNumberFormat="1" applyBorder="1"/>
    <xf numFmtId="9" fontId="0" fillId="0" borderId="1" xfId="0" applyNumberFormat="1" applyBorder="1"/>
    <xf numFmtId="165" fontId="0" fillId="0" borderId="1" xfId="0" applyNumberFormat="1" applyBorder="1"/>
    <xf numFmtId="0" fontId="0" fillId="0" borderId="0" xfId="0" applyBorder="1" applyAlignment="1">
      <alignment horizontal="center"/>
    </xf>
    <xf numFmtId="0" fontId="0" fillId="0" borderId="1" xfId="0" applyBorder="1" applyAlignment="1">
      <alignment horizontal="center" vertical="center"/>
    </xf>
    <xf numFmtId="0" fontId="0" fillId="0" borderId="1" xfId="0" applyBorder="1" applyAlignment="1">
      <alignment horizontal="left"/>
    </xf>
    <xf numFmtId="0" fontId="2" fillId="0" borderId="0" xfId="0" applyFont="1" applyBorder="1" applyAlignment="1">
      <alignment horizontal="center"/>
    </xf>
    <xf numFmtId="0" fontId="0" fillId="0" borderId="1" xfId="0" applyBorder="1" applyAlignment="1">
      <alignment horizontal="center"/>
    </xf>
    <xf numFmtId="0" fontId="0" fillId="0" borderId="0" xfId="0"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7</xdr:col>
      <xdr:colOff>266700</xdr:colOff>
      <xdr:row>71</xdr:row>
      <xdr:rowOff>28575</xdr:rowOff>
    </xdr:from>
    <xdr:to>
      <xdr:col>20</xdr:col>
      <xdr:colOff>75754</xdr:colOff>
      <xdr:row>111</xdr:row>
      <xdr:rowOff>180975</xdr:rowOff>
    </xdr:to>
    <xdr:pic>
      <xdr:nvPicPr>
        <xdr:cNvPr id="3" name="图片 2">
          <a:extLst>
            <a:ext uri="{FF2B5EF4-FFF2-40B4-BE49-F238E27FC236}">
              <a16:creationId xmlns:a16="http://schemas.microsoft.com/office/drawing/2014/main" id="{B3A03A23-AFDD-4A9D-A50A-8D083217DF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91050" y="13554075"/>
          <a:ext cx="8019604" cy="777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276225</xdr:colOff>
      <xdr:row>43</xdr:row>
      <xdr:rowOff>171450</xdr:rowOff>
    </xdr:from>
    <xdr:to>
      <xdr:col>16</xdr:col>
      <xdr:colOff>428625</xdr:colOff>
      <xdr:row>75</xdr:row>
      <xdr:rowOff>50222</xdr:rowOff>
    </xdr:to>
    <xdr:pic>
      <xdr:nvPicPr>
        <xdr:cNvPr id="3" name="图片 2">
          <a:extLst>
            <a:ext uri="{FF2B5EF4-FFF2-40B4-BE49-F238E27FC236}">
              <a16:creationId xmlns:a16="http://schemas.microsoft.com/office/drawing/2014/main" id="{EF75237A-0F11-49C4-B63E-2C4927CAEF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5425" y="8362950"/>
          <a:ext cx="10058400" cy="59747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371475</xdr:colOff>
      <xdr:row>18</xdr:row>
      <xdr:rowOff>152401</xdr:rowOff>
    </xdr:from>
    <xdr:to>
      <xdr:col>16</xdr:col>
      <xdr:colOff>515390</xdr:colOff>
      <xdr:row>33</xdr:row>
      <xdr:rowOff>38101</xdr:rowOff>
    </xdr:to>
    <xdr:pic>
      <xdr:nvPicPr>
        <xdr:cNvPr id="3" name="图片 2">
          <a:extLst>
            <a:ext uri="{FF2B5EF4-FFF2-40B4-BE49-F238E27FC236}">
              <a16:creationId xmlns:a16="http://schemas.microsoft.com/office/drawing/2014/main" id="{0178BAA9-4541-4340-882A-2484469F80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1475" y="3581401"/>
          <a:ext cx="9897515" cy="2743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8"/>
  <sheetViews>
    <sheetView tabSelected="1" topLeftCell="A37" workbookViewId="0">
      <selection activeCell="K51" sqref="K51"/>
    </sheetView>
  </sheetViews>
  <sheetFormatPr defaultRowHeight="15" x14ac:dyDescent="0.25"/>
  <cols>
    <col min="1" max="5" width="9.140625" style="4"/>
    <col min="6" max="6" width="10" style="4" bestFit="1" customWidth="1"/>
    <col min="7" max="7" width="9.140625" style="4"/>
    <col min="8" max="8" width="13.42578125" style="4" customWidth="1"/>
    <col min="9" max="16384" width="9.140625" style="4"/>
  </cols>
  <sheetData>
    <row r="1" spans="1:23" x14ac:dyDescent="0.25">
      <c r="A1" s="4" t="s">
        <v>0</v>
      </c>
    </row>
    <row r="3" spans="1:23" x14ac:dyDescent="0.25">
      <c r="A3" s="4" t="s">
        <v>61</v>
      </c>
      <c r="P3" s="4" t="s">
        <v>150</v>
      </c>
    </row>
    <row r="5" spans="1:23" x14ac:dyDescent="0.25">
      <c r="A5" s="4" t="s">
        <v>18</v>
      </c>
      <c r="Q5" s="8" t="s">
        <v>151</v>
      </c>
    </row>
    <row r="6" spans="1:23" x14ac:dyDescent="0.25">
      <c r="Q6" s="8"/>
    </row>
    <row r="7" spans="1:23" x14ac:dyDescent="0.25">
      <c r="A7" s="4" t="s">
        <v>17</v>
      </c>
      <c r="Q7" s="8" t="s">
        <v>165</v>
      </c>
    </row>
    <row r="8" spans="1:23" x14ac:dyDescent="0.25">
      <c r="Q8" s="8"/>
    </row>
    <row r="9" spans="1:23" x14ac:dyDescent="0.25">
      <c r="A9" s="4" t="s">
        <v>1</v>
      </c>
      <c r="Q9" s="8" t="s">
        <v>152</v>
      </c>
    </row>
    <row r="11" spans="1:23" x14ac:dyDescent="0.25">
      <c r="A11" s="4" t="s">
        <v>154</v>
      </c>
    </row>
    <row r="13" spans="1:23" x14ac:dyDescent="0.25">
      <c r="A13" s="4" t="s">
        <v>35</v>
      </c>
    </row>
    <row r="14" spans="1:23" x14ac:dyDescent="0.25">
      <c r="P14" s="4" t="s">
        <v>38</v>
      </c>
    </row>
    <row r="15" spans="1:23" x14ac:dyDescent="0.25">
      <c r="A15" s="4" t="s">
        <v>36</v>
      </c>
      <c r="Q15" s="4" t="s">
        <v>10</v>
      </c>
      <c r="R15" s="4" t="s">
        <v>11</v>
      </c>
      <c r="S15" s="4" t="s">
        <v>9</v>
      </c>
      <c r="U15" s="4" t="s">
        <v>39</v>
      </c>
      <c r="V15" s="4" t="s">
        <v>16</v>
      </c>
    </row>
    <row r="16" spans="1:23" x14ac:dyDescent="0.25">
      <c r="C16" s="4" t="s">
        <v>16</v>
      </c>
      <c r="E16" s="4" t="s">
        <v>14</v>
      </c>
      <c r="P16" s="4" t="s">
        <v>5</v>
      </c>
      <c r="Q16" s="4">
        <f>13*4</f>
        <v>52</v>
      </c>
      <c r="R16" s="4">
        <f>52*51*50/3/2</f>
        <v>22100</v>
      </c>
      <c r="S16" s="5">
        <f>Q16/R16</f>
        <v>2.352941176470588E-3</v>
      </c>
      <c r="U16" s="4">
        <f>1-(1-S16)^2</f>
        <v>4.7003460207611925E-3</v>
      </c>
      <c r="V16" s="4">
        <v>15</v>
      </c>
      <c r="W16" s="4">
        <f>V16*U16</f>
        <v>7.0505190311417887E-2</v>
      </c>
    </row>
    <row r="17" spans="1:23" x14ac:dyDescent="0.25">
      <c r="B17" s="4" t="s">
        <v>12</v>
      </c>
      <c r="C17" s="8">
        <v>2</v>
      </c>
      <c r="E17" s="4" t="s">
        <v>5</v>
      </c>
      <c r="F17" s="4">
        <v>15</v>
      </c>
      <c r="P17" s="4" t="s">
        <v>6</v>
      </c>
      <c r="Q17" s="4">
        <f>12*4</f>
        <v>48</v>
      </c>
      <c r="R17" s="4">
        <f t="shared" ref="R17:R20" si="0">52*51*50/3/2</f>
        <v>22100</v>
      </c>
      <c r="S17" s="5">
        <f t="shared" ref="S17:S20" si="1">Q17/R17</f>
        <v>2.1719457013574662E-3</v>
      </c>
      <c r="U17" s="4">
        <f t="shared" ref="U17:U20" si="2">1-(1-S17)^2</f>
        <v>4.3391740545852819E-3</v>
      </c>
      <c r="V17" s="4">
        <v>10</v>
      </c>
      <c r="W17" s="4">
        <f t="shared" ref="W17:W20" si="3">V17*U17</f>
        <v>4.3391740545852819E-2</v>
      </c>
    </row>
    <row r="18" spans="1:23" x14ac:dyDescent="0.25">
      <c r="B18" s="4" t="s">
        <v>13</v>
      </c>
      <c r="C18" s="8">
        <v>2</v>
      </c>
      <c r="E18" s="4" t="s">
        <v>6</v>
      </c>
      <c r="F18" s="4">
        <v>10</v>
      </c>
      <c r="P18" s="4" t="s">
        <v>7</v>
      </c>
      <c r="Q18" s="4">
        <f>(13*12*11/3/2-12)*4</f>
        <v>1096</v>
      </c>
      <c r="R18" s="4">
        <f t="shared" si="0"/>
        <v>22100</v>
      </c>
      <c r="S18" s="5">
        <f t="shared" si="1"/>
        <v>4.9592760180995475E-2</v>
      </c>
      <c r="U18" s="4">
        <f>(1-(1-S18)^2)*0.9</f>
        <v>8.7053470649659112E-2</v>
      </c>
      <c r="V18" s="4">
        <v>4</v>
      </c>
      <c r="W18" s="4">
        <f t="shared" si="3"/>
        <v>0.34821388259863645</v>
      </c>
    </row>
    <row r="19" spans="1:23" x14ac:dyDescent="0.25">
      <c r="E19" s="4" t="s">
        <v>7</v>
      </c>
      <c r="F19" s="4">
        <v>4</v>
      </c>
      <c r="P19" s="4" t="s">
        <v>8</v>
      </c>
      <c r="Q19" s="4">
        <f>12*(4*4*4-4)</f>
        <v>720</v>
      </c>
      <c r="R19" s="4">
        <f t="shared" si="0"/>
        <v>22100</v>
      </c>
      <c r="S19" s="5">
        <f t="shared" si="1"/>
        <v>3.2579185520361993E-2</v>
      </c>
      <c r="U19" s="4">
        <f t="shared" si="2"/>
        <v>6.4096967711553821E-2</v>
      </c>
      <c r="V19" s="4">
        <v>3</v>
      </c>
      <c r="W19" s="4">
        <f t="shared" si="3"/>
        <v>0.19229090313466146</v>
      </c>
    </row>
    <row r="20" spans="1:23" x14ac:dyDescent="0.25">
      <c r="E20" s="4" t="s">
        <v>8</v>
      </c>
      <c r="F20" s="4">
        <v>3</v>
      </c>
      <c r="P20" s="4" t="s">
        <v>15</v>
      </c>
      <c r="Q20" s="4">
        <f>4*3/2*7*48</f>
        <v>2016</v>
      </c>
      <c r="R20" s="4">
        <f t="shared" si="0"/>
        <v>22100</v>
      </c>
      <c r="S20" s="5">
        <f t="shared" si="1"/>
        <v>9.1221719457013573E-2</v>
      </c>
      <c r="U20" s="4">
        <f t="shared" si="2"/>
        <v>0.17412203681333294</v>
      </c>
      <c r="V20" s="4">
        <v>2</v>
      </c>
      <c r="W20" s="4">
        <f t="shared" si="3"/>
        <v>0.34824407362666587</v>
      </c>
    </row>
    <row r="21" spans="1:23" x14ac:dyDescent="0.25">
      <c r="E21" s="4" t="s">
        <v>15</v>
      </c>
      <c r="F21" s="4">
        <v>2</v>
      </c>
      <c r="P21" s="4" t="s">
        <v>62</v>
      </c>
      <c r="Q21" s="4">
        <f>SUM(Q16:Q20)*(-1)+R16</f>
        <v>18168</v>
      </c>
      <c r="R21" s="4">
        <f>R20</f>
        <v>22100</v>
      </c>
      <c r="S21" s="5">
        <f>Q21/R21</f>
        <v>0.82208144796380089</v>
      </c>
      <c r="U21" s="4">
        <f>1-SUM(U16:U20)</f>
        <v>0.6656880047501077</v>
      </c>
      <c r="V21" s="4">
        <v>0</v>
      </c>
      <c r="W21" s="4">
        <v>0</v>
      </c>
    </row>
    <row r="22" spans="1:23" x14ac:dyDescent="0.25">
      <c r="W22" s="4">
        <f>SUM(W16:W21)</f>
        <v>1.0026457902172345</v>
      </c>
    </row>
    <row r="23" spans="1:23" x14ac:dyDescent="0.25">
      <c r="B23" s="4" t="s">
        <v>37</v>
      </c>
      <c r="U23" s="6" t="s">
        <v>40</v>
      </c>
    </row>
    <row r="25" spans="1:23" x14ac:dyDescent="0.25">
      <c r="B25" s="4" t="s">
        <v>153</v>
      </c>
      <c r="P25" s="4" t="s">
        <v>147</v>
      </c>
    </row>
    <row r="27" spans="1:23" x14ac:dyDescent="0.25">
      <c r="B27" s="4" t="s">
        <v>63</v>
      </c>
    </row>
    <row r="29" spans="1:23" x14ac:dyDescent="0.25">
      <c r="B29" s="6" t="s">
        <v>166</v>
      </c>
    </row>
    <row r="30" spans="1:23" x14ac:dyDescent="0.25">
      <c r="D30" s="5"/>
    </row>
    <row r="31" spans="1:23" x14ac:dyDescent="0.25">
      <c r="A31" s="4" t="s">
        <v>26</v>
      </c>
      <c r="D31" s="5"/>
    </row>
    <row r="32" spans="1:23" x14ac:dyDescent="0.25">
      <c r="D32" s="5"/>
    </row>
    <row r="33" spans="1:4" x14ac:dyDescent="0.25">
      <c r="B33" s="4" t="s">
        <v>19</v>
      </c>
      <c r="C33" s="15" t="s">
        <v>24</v>
      </c>
      <c r="D33" s="15"/>
    </row>
    <row r="34" spans="1:4" x14ac:dyDescent="0.25">
      <c r="B34" s="4" t="s">
        <v>20</v>
      </c>
      <c r="C34" s="15" t="s">
        <v>2</v>
      </c>
      <c r="D34" s="15"/>
    </row>
    <row r="35" spans="1:4" x14ac:dyDescent="0.25">
      <c r="B35" s="4" t="s">
        <v>21</v>
      </c>
      <c r="C35" s="15" t="s">
        <v>3</v>
      </c>
      <c r="D35" s="15"/>
    </row>
    <row r="36" spans="1:4" x14ac:dyDescent="0.25">
      <c r="B36" s="4" t="s">
        <v>22</v>
      </c>
      <c r="C36" s="15" t="s">
        <v>4</v>
      </c>
      <c r="D36" s="15"/>
    </row>
    <row r="37" spans="1:4" x14ac:dyDescent="0.25">
      <c r="B37" s="4" t="s">
        <v>23</v>
      </c>
      <c r="C37" s="15" t="s">
        <v>25</v>
      </c>
      <c r="D37" s="15"/>
    </row>
    <row r="38" spans="1:4" x14ac:dyDescent="0.25">
      <c r="B38" s="4" t="s">
        <v>27</v>
      </c>
      <c r="D38" s="5"/>
    </row>
    <row r="39" spans="1:4" x14ac:dyDescent="0.25">
      <c r="D39" s="5"/>
    </row>
    <row r="40" spans="1:4" x14ac:dyDescent="0.25">
      <c r="A40" s="4" t="s">
        <v>28</v>
      </c>
      <c r="D40" s="5"/>
    </row>
    <row r="41" spans="1:4" x14ac:dyDescent="0.25">
      <c r="D41" s="5"/>
    </row>
    <row r="42" spans="1:4" x14ac:dyDescent="0.25">
      <c r="B42" s="4" t="s">
        <v>23</v>
      </c>
      <c r="C42" s="4" t="s">
        <v>25</v>
      </c>
    </row>
    <row r="44" spans="1:4" x14ac:dyDescent="0.25">
      <c r="B44" s="4" t="s">
        <v>187</v>
      </c>
    </row>
    <row r="46" spans="1:4" x14ac:dyDescent="0.25">
      <c r="B46" s="4" t="s">
        <v>29</v>
      </c>
    </row>
    <row r="47" spans="1:4" x14ac:dyDescent="0.25">
      <c r="C47" s="4" t="s">
        <v>32</v>
      </c>
    </row>
    <row r="49" spans="2:20" x14ac:dyDescent="0.25">
      <c r="C49" s="4" t="s">
        <v>33</v>
      </c>
    </row>
    <row r="51" spans="2:20" x14ac:dyDescent="0.25">
      <c r="C51" s="4" t="s">
        <v>31</v>
      </c>
    </row>
    <row r="52" spans="2:20" x14ac:dyDescent="0.25">
      <c r="P52" s="4">
        <v>100</v>
      </c>
      <c r="R52" s="4">
        <v>0</v>
      </c>
      <c r="T52" s="4">
        <v>100</v>
      </c>
    </row>
    <row r="53" spans="2:20" x14ac:dyDescent="0.25">
      <c r="C53" s="4" t="s">
        <v>30</v>
      </c>
    </row>
    <row r="54" spans="2:20" x14ac:dyDescent="0.25">
      <c r="R54" s="4">
        <v>197</v>
      </c>
      <c r="T54" s="4">
        <v>-100</v>
      </c>
    </row>
    <row r="55" spans="2:20" x14ac:dyDescent="0.25">
      <c r="C55" s="4" t="s">
        <v>148</v>
      </c>
    </row>
    <row r="56" spans="2:20" x14ac:dyDescent="0.25">
      <c r="P56" s="4">
        <v>100</v>
      </c>
      <c r="R56" s="4">
        <v>0</v>
      </c>
    </row>
    <row r="57" spans="2:20" x14ac:dyDescent="0.25">
      <c r="B57" s="4" t="s">
        <v>155</v>
      </c>
    </row>
    <row r="58" spans="2:20" x14ac:dyDescent="0.25">
      <c r="R58" s="4">
        <v>190</v>
      </c>
      <c r="T58" s="4">
        <v>7</v>
      </c>
    </row>
    <row r="59" spans="2:20" x14ac:dyDescent="0.25">
      <c r="B59" s="4" t="s">
        <v>167</v>
      </c>
    </row>
    <row r="61" spans="2:20" x14ac:dyDescent="0.25">
      <c r="C61" s="4" t="s">
        <v>29</v>
      </c>
    </row>
    <row r="62" spans="2:20" x14ac:dyDescent="0.25">
      <c r="D62" s="4" t="s">
        <v>169</v>
      </c>
    </row>
    <row r="64" spans="2:20" x14ac:dyDescent="0.25">
      <c r="D64" s="4" t="s">
        <v>171</v>
      </c>
    </row>
    <row r="66" spans="1:23" x14ac:dyDescent="0.25">
      <c r="D66" s="4" t="s">
        <v>168</v>
      </c>
    </row>
    <row r="68" spans="1:23" x14ac:dyDescent="0.25">
      <c r="D68" s="4" t="s">
        <v>170</v>
      </c>
      <c r="W68" s="4">
        <v>3000</v>
      </c>
    </row>
    <row r="70" spans="1:23" x14ac:dyDescent="0.25">
      <c r="F70" s="6" t="s">
        <v>186</v>
      </c>
    </row>
    <row r="71" spans="1:23" x14ac:dyDescent="0.25">
      <c r="F71" s="6"/>
    </row>
    <row r="72" spans="1:23" x14ac:dyDescent="0.25">
      <c r="H72" s="4">
        <f>500*(2-0.03-0.96*2)</f>
        <v>25.000000000000021</v>
      </c>
    </row>
    <row r="74" spans="1:23" x14ac:dyDescent="0.25">
      <c r="B74" s="4" t="s">
        <v>172</v>
      </c>
    </row>
    <row r="76" spans="1:23" x14ac:dyDescent="0.25">
      <c r="A76" s="4" t="s">
        <v>34</v>
      </c>
    </row>
    <row r="78" spans="1:23" x14ac:dyDescent="0.25">
      <c r="B78" s="4" t="s">
        <v>56</v>
      </c>
    </row>
    <row r="80" spans="1:23" x14ac:dyDescent="0.25">
      <c r="B80" s="4" t="s">
        <v>45</v>
      </c>
    </row>
    <row r="82" spans="2:2" x14ac:dyDescent="0.25">
      <c r="B82" s="4" t="s">
        <v>41</v>
      </c>
    </row>
    <row r="85" spans="2:2" x14ac:dyDescent="0.25">
      <c r="B85" s="4" t="s">
        <v>57</v>
      </c>
    </row>
    <row r="87" spans="2:2" x14ac:dyDescent="0.25">
      <c r="B87" s="4" t="s">
        <v>43</v>
      </c>
    </row>
    <row r="89" spans="2:2" x14ac:dyDescent="0.25">
      <c r="B89" s="4" t="s">
        <v>54</v>
      </c>
    </row>
    <row r="91" spans="2:2" x14ac:dyDescent="0.25">
      <c r="B91" s="4" t="s">
        <v>42</v>
      </c>
    </row>
    <row r="93" spans="2:2" x14ac:dyDescent="0.25">
      <c r="B93" s="4" t="s">
        <v>149</v>
      </c>
    </row>
    <row r="95" spans="2:2" x14ac:dyDescent="0.25">
      <c r="B95" s="4" t="s">
        <v>52</v>
      </c>
    </row>
    <row r="97" spans="2:2" x14ac:dyDescent="0.25">
      <c r="B97" s="4" t="s">
        <v>157</v>
      </c>
    </row>
    <row r="99" spans="2:2" x14ac:dyDescent="0.25">
      <c r="B99" s="8" t="s">
        <v>101</v>
      </c>
    </row>
    <row r="101" spans="2:2" x14ac:dyDescent="0.25">
      <c r="B101" s="4" t="s">
        <v>58</v>
      </c>
    </row>
    <row r="103" spans="2:2" x14ac:dyDescent="0.25">
      <c r="B103" s="4" t="s">
        <v>44</v>
      </c>
    </row>
    <row r="105" spans="2:2" x14ac:dyDescent="0.25">
      <c r="B105" s="4" t="s">
        <v>46</v>
      </c>
    </row>
    <row r="107" spans="2:2" x14ac:dyDescent="0.25">
      <c r="B107" s="6" t="s">
        <v>176</v>
      </c>
    </row>
    <row r="110" spans="2:2" x14ac:dyDescent="0.25">
      <c r="B110" s="4" t="s">
        <v>59</v>
      </c>
    </row>
    <row r="112" spans="2:2" x14ac:dyDescent="0.25">
      <c r="B112" s="4" t="s">
        <v>47</v>
      </c>
    </row>
    <row r="114" spans="2:18" x14ac:dyDescent="0.25">
      <c r="B114" s="4" t="s">
        <v>48</v>
      </c>
    </row>
    <row r="116" spans="2:18" x14ac:dyDescent="0.25">
      <c r="B116" s="4" t="s">
        <v>49</v>
      </c>
    </row>
    <row r="118" spans="2:18" x14ac:dyDescent="0.25">
      <c r="B118" s="4" t="s">
        <v>50</v>
      </c>
      <c r="O118" s="18" t="s">
        <v>98</v>
      </c>
      <c r="P118" s="18"/>
      <c r="Q118" s="18"/>
      <c r="R118" s="18"/>
    </row>
    <row r="120" spans="2:18" x14ac:dyDescent="0.25">
      <c r="B120" s="4" t="s">
        <v>51</v>
      </c>
    </row>
    <row r="122" spans="2:18" x14ac:dyDescent="0.25">
      <c r="B122" s="8" t="s">
        <v>101</v>
      </c>
    </row>
    <row r="123" spans="2:18" x14ac:dyDescent="0.25">
      <c r="B123" s="8"/>
    </row>
    <row r="124" spans="2:18" x14ac:dyDescent="0.25">
      <c r="C124" s="8"/>
    </row>
    <row r="125" spans="2:18" x14ac:dyDescent="0.25">
      <c r="B125" s="4" t="s">
        <v>60</v>
      </c>
    </row>
    <row r="127" spans="2:18" x14ac:dyDescent="0.25">
      <c r="B127" s="4" t="s">
        <v>53</v>
      </c>
    </row>
    <row r="129" spans="1:8" x14ac:dyDescent="0.25">
      <c r="B129" s="4" t="s">
        <v>55</v>
      </c>
    </row>
    <row r="131" spans="1:8" x14ac:dyDescent="0.25">
      <c r="B131" s="6" t="s">
        <v>79</v>
      </c>
    </row>
    <row r="132" spans="1:8" x14ac:dyDescent="0.25">
      <c r="C132" s="8"/>
    </row>
    <row r="134" spans="1:8" x14ac:dyDescent="0.25">
      <c r="A134" s="4" t="s">
        <v>67</v>
      </c>
    </row>
    <row r="136" spans="1:8" x14ac:dyDescent="0.25">
      <c r="B136" s="4" t="s">
        <v>99</v>
      </c>
    </row>
    <row r="138" spans="1:8" x14ac:dyDescent="0.25">
      <c r="B138" s="4" t="s">
        <v>68</v>
      </c>
    </row>
    <row r="140" spans="1:8" x14ac:dyDescent="0.25">
      <c r="B140" s="4" t="s">
        <v>69</v>
      </c>
    </row>
    <row r="141" spans="1:8" x14ac:dyDescent="0.25">
      <c r="C141" s="4" t="s">
        <v>72</v>
      </c>
    </row>
    <row r="143" spans="1:8" x14ac:dyDescent="0.25">
      <c r="C143" s="4" t="s">
        <v>70</v>
      </c>
      <c r="D143" s="4" t="s">
        <v>71</v>
      </c>
      <c r="E143" s="4" t="s">
        <v>76</v>
      </c>
      <c r="F143" s="4" t="s">
        <v>77</v>
      </c>
      <c r="H143" s="9" t="s">
        <v>102</v>
      </c>
    </row>
    <row r="144" spans="1:8" x14ac:dyDescent="0.25">
      <c r="C144" s="4" t="s">
        <v>73</v>
      </c>
      <c r="D144" s="4">
        <v>800</v>
      </c>
      <c r="E144" s="4">
        <v>0</v>
      </c>
      <c r="F144" s="4">
        <f>E144*D144</f>
        <v>0</v>
      </c>
    </row>
    <row r="145" spans="2:6" x14ac:dyDescent="0.25">
      <c r="C145" s="4" t="s">
        <v>74</v>
      </c>
      <c r="D145" s="4">
        <v>1000</v>
      </c>
      <c r="E145" s="4">
        <v>-5</v>
      </c>
      <c r="F145" s="4">
        <f t="shared" ref="F145:F146" si="4">E145*D145</f>
        <v>-5000</v>
      </c>
    </row>
    <row r="146" spans="2:6" x14ac:dyDescent="0.25">
      <c r="C146" s="4" t="s">
        <v>75</v>
      </c>
      <c r="D146" s="4">
        <v>1700</v>
      </c>
      <c r="E146" s="4">
        <v>-2</v>
      </c>
      <c r="F146" s="4">
        <f t="shared" si="4"/>
        <v>-3400</v>
      </c>
    </row>
    <row r="147" spans="2:6" x14ac:dyDescent="0.25">
      <c r="F147" s="4">
        <f>SUM(F144:F146)</f>
        <v>-8400</v>
      </c>
    </row>
    <row r="148" spans="2:6" x14ac:dyDescent="0.25">
      <c r="C148" s="4" t="s">
        <v>78</v>
      </c>
    </row>
    <row r="150" spans="2:6" x14ac:dyDescent="0.25">
      <c r="B150" s="4" t="s">
        <v>80</v>
      </c>
    </row>
    <row r="151" spans="2:6" x14ac:dyDescent="0.25">
      <c r="D151" s="4" t="s">
        <v>81</v>
      </c>
    </row>
    <row r="153" spans="2:6" x14ac:dyDescent="0.25">
      <c r="D153" s="4" t="s">
        <v>82</v>
      </c>
    </row>
    <row r="156" spans="2:6" x14ac:dyDescent="0.25">
      <c r="D156" s="4" t="s">
        <v>84</v>
      </c>
      <c r="E156" s="4" t="s">
        <v>85</v>
      </c>
    </row>
    <row r="157" spans="2:6" x14ac:dyDescent="0.25">
      <c r="D157" s="4" t="s">
        <v>64</v>
      </c>
      <c r="E157" s="4" t="s">
        <v>86</v>
      </c>
    </row>
    <row r="158" spans="2:6" x14ac:dyDescent="0.25">
      <c r="D158" s="4" t="s">
        <v>65</v>
      </c>
      <c r="E158" s="4" t="s">
        <v>87</v>
      </c>
    </row>
    <row r="159" spans="2:6" x14ac:dyDescent="0.25">
      <c r="D159" s="4" t="s">
        <v>66</v>
      </c>
      <c r="E159" s="4" t="s">
        <v>88</v>
      </c>
    </row>
    <row r="162" spans="1:9" x14ac:dyDescent="0.25">
      <c r="D162" s="2" t="s">
        <v>83</v>
      </c>
      <c r="E162" s="2" t="s">
        <v>66</v>
      </c>
      <c r="F162" s="19" t="s">
        <v>92</v>
      </c>
      <c r="G162" s="19"/>
      <c r="H162" s="19"/>
      <c r="I162" s="19"/>
    </row>
    <row r="163" spans="1:9" x14ac:dyDescent="0.25">
      <c r="D163" s="16" t="s">
        <v>89</v>
      </c>
      <c r="E163" s="3" t="s">
        <v>91</v>
      </c>
      <c r="F163" s="17" t="s">
        <v>94</v>
      </c>
      <c r="G163" s="17"/>
      <c r="H163" s="17"/>
      <c r="I163" s="17"/>
    </row>
    <row r="164" spans="1:9" x14ac:dyDescent="0.25">
      <c r="D164" s="16"/>
      <c r="E164" s="3" t="s">
        <v>93</v>
      </c>
      <c r="F164" s="17" t="s">
        <v>161</v>
      </c>
      <c r="G164" s="17"/>
      <c r="H164" s="17"/>
      <c r="I164" s="17"/>
    </row>
    <row r="165" spans="1:9" x14ac:dyDescent="0.25">
      <c r="D165" s="16" t="s">
        <v>90</v>
      </c>
      <c r="E165" s="3" t="s">
        <v>91</v>
      </c>
      <c r="F165" s="17" t="s">
        <v>95</v>
      </c>
      <c r="G165" s="17"/>
      <c r="H165" s="17"/>
      <c r="I165" s="17"/>
    </row>
    <row r="166" spans="1:9" x14ac:dyDescent="0.25">
      <c r="D166" s="16"/>
      <c r="E166" s="3" t="s">
        <v>93</v>
      </c>
      <c r="F166" s="17" t="s">
        <v>162</v>
      </c>
      <c r="G166" s="17"/>
      <c r="H166" s="17"/>
      <c r="I166" s="17"/>
    </row>
    <row r="167" spans="1:9" x14ac:dyDescent="0.25">
      <c r="D167" s="16" t="s">
        <v>96</v>
      </c>
      <c r="E167" s="3" t="s">
        <v>91</v>
      </c>
      <c r="F167" s="17" t="s">
        <v>97</v>
      </c>
      <c r="G167" s="17"/>
      <c r="H167" s="17"/>
      <c r="I167" s="17"/>
    </row>
    <row r="168" spans="1:9" x14ac:dyDescent="0.25">
      <c r="D168" s="16"/>
      <c r="E168" s="3" t="s">
        <v>93</v>
      </c>
      <c r="F168" s="17" t="s">
        <v>163</v>
      </c>
      <c r="G168" s="17"/>
      <c r="H168" s="17"/>
      <c r="I168" s="17"/>
    </row>
    <row r="171" spans="1:9" x14ac:dyDescent="0.25">
      <c r="A171" s="4" t="s">
        <v>158</v>
      </c>
    </row>
    <row r="173" spans="1:9" x14ac:dyDescent="0.25">
      <c r="B173" s="4" t="s">
        <v>159</v>
      </c>
    </row>
    <row r="175" spans="1:9" x14ac:dyDescent="0.25">
      <c r="B175" s="4" t="s">
        <v>160</v>
      </c>
    </row>
    <row r="178" spans="2:2" x14ac:dyDescent="0.25">
      <c r="B178" s="6"/>
    </row>
  </sheetData>
  <mergeCells count="16">
    <mergeCell ref="D167:D168"/>
    <mergeCell ref="F167:I167"/>
    <mergeCell ref="F168:I168"/>
    <mergeCell ref="O118:R118"/>
    <mergeCell ref="F162:I162"/>
    <mergeCell ref="F163:I163"/>
    <mergeCell ref="F164:I164"/>
    <mergeCell ref="D165:D166"/>
    <mergeCell ref="F165:I165"/>
    <mergeCell ref="F166:I166"/>
    <mergeCell ref="D163:D164"/>
    <mergeCell ref="C33:D33"/>
    <mergeCell ref="C34:D34"/>
    <mergeCell ref="C35:D35"/>
    <mergeCell ref="C36:D36"/>
    <mergeCell ref="C37:D3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3BEA-F0CF-4F53-8570-734D2DFF24B7}">
  <dimension ref="A1:O83"/>
  <sheetViews>
    <sheetView topLeftCell="A61" workbookViewId="0">
      <selection activeCell="J43" sqref="J43:M46"/>
    </sheetView>
  </sheetViews>
  <sheetFormatPr defaultRowHeight="15" x14ac:dyDescent="0.25"/>
  <cols>
    <col min="3" max="4" width="9.5703125" bestFit="1" customWidth="1"/>
    <col min="5" max="5" width="11.7109375" bestFit="1" customWidth="1"/>
    <col min="6" max="6" width="13.7109375" customWidth="1"/>
    <col min="7" max="7" width="14" bestFit="1" customWidth="1"/>
    <col min="10" max="10" width="13.28515625" customWidth="1"/>
    <col min="14" max="14" width="12.7109375" customWidth="1"/>
  </cols>
  <sheetData>
    <row r="1" spans="1:14" x14ac:dyDescent="0.25">
      <c r="A1" s="7" t="s">
        <v>100</v>
      </c>
    </row>
    <row r="3" spans="1:14" x14ac:dyDescent="0.25">
      <c r="A3" t="s">
        <v>115</v>
      </c>
    </row>
    <row r="5" spans="1:14" x14ac:dyDescent="0.25">
      <c r="A5" t="s">
        <v>103</v>
      </c>
    </row>
    <row r="7" spans="1:14" x14ac:dyDescent="0.25">
      <c r="A7" t="s">
        <v>104</v>
      </c>
    </row>
    <row r="9" spans="1:14" x14ac:dyDescent="0.25">
      <c r="A9" t="s">
        <v>105</v>
      </c>
    </row>
    <row r="11" spans="1:14" x14ac:dyDescent="0.25">
      <c r="A11" t="s">
        <v>114</v>
      </c>
      <c r="F11">
        <v>3000</v>
      </c>
      <c r="G11">
        <v>8000</v>
      </c>
    </row>
    <row r="13" spans="1:14" x14ac:dyDescent="0.25">
      <c r="B13" s="2" t="s">
        <v>107</v>
      </c>
      <c r="C13" s="2" t="s">
        <v>2</v>
      </c>
      <c r="D13" s="2" t="s">
        <v>3</v>
      </c>
      <c r="E13" s="2" t="s">
        <v>120</v>
      </c>
      <c r="F13" s="2" t="s">
        <v>112</v>
      </c>
      <c r="G13" s="2" t="s">
        <v>113</v>
      </c>
      <c r="H13" s="2" t="s">
        <v>106</v>
      </c>
      <c r="I13" s="10" t="s">
        <v>25</v>
      </c>
      <c r="J13" s="10" t="s">
        <v>119</v>
      </c>
      <c r="K13" s="10" t="s">
        <v>164</v>
      </c>
      <c r="L13" s="10" t="s">
        <v>173</v>
      </c>
      <c r="M13" s="10" t="s">
        <v>174</v>
      </c>
      <c r="N13" s="10" t="s">
        <v>175</v>
      </c>
    </row>
    <row r="14" spans="1:14" x14ac:dyDescent="0.25">
      <c r="B14" s="2" t="s">
        <v>108</v>
      </c>
      <c r="C14" s="2">
        <v>3000</v>
      </c>
      <c r="D14" s="2">
        <v>5000</v>
      </c>
      <c r="E14" s="2"/>
      <c r="F14" s="2"/>
      <c r="G14" s="2"/>
      <c r="H14" s="2"/>
      <c r="I14" s="2">
        <v>5000</v>
      </c>
      <c r="J14" s="12">
        <v>0.03</v>
      </c>
      <c r="K14" s="13">
        <v>0.96</v>
      </c>
      <c r="L14" s="2"/>
      <c r="M14" s="2"/>
      <c r="N14" s="2"/>
    </row>
    <row r="15" spans="1:14" x14ac:dyDescent="0.25">
      <c r="B15" s="2" t="s">
        <v>109</v>
      </c>
      <c r="C15" s="2"/>
      <c r="D15" s="2"/>
      <c r="E15" s="2"/>
      <c r="F15" s="2"/>
      <c r="G15" s="2"/>
      <c r="H15" s="2"/>
      <c r="I15" s="2"/>
      <c r="J15" s="2"/>
      <c r="K15" s="2"/>
      <c r="L15" s="2"/>
      <c r="M15" s="2"/>
      <c r="N15" s="2"/>
    </row>
    <row r="16" spans="1:14" x14ac:dyDescent="0.25">
      <c r="B16" s="2" t="s">
        <v>110</v>
      </c>
      <c r="C16" s="2"/>
      <c r="D16" s="2"/>
      <c r="E16" s="2"/>
      <c r="F16" s="2"/>
      <c r="G16" s="2"/>
      <c r="H16" s="2"/>
      <c r="I16" s="2"/>
      <c r="J16" s="2"/>
      <c r="K16" s="2"/>
      <c r="L16" s="2"/>
      <c r="M16" s="2"/>
      <c r="N16" s="2"/>
    </row>
    <row r="17" spans="1:14" x14ac:dyDescent="0.25">
      <c r="B17" s="2" t="s">
        <v>111</v>
      </c>
      <c r="C17" s="2"/>
      <c r="D17" s="2"/>
      <c r="E17" s="2"/>
      <c r="F17" s="2"/>
      <c r="G17" s="2"/>
      <c r="H17" s="2"/>
      <c r="I17" s="2"/>
      <c r="J17" s="2"/>
      <c r="K17" s="2"/>
      <c r="L17" s="2"/>
      <c r="M17" s="2"/>
      <c r="N17" s="2"/>
    </row>
    <row r="19" spans="1:14" x14ac:dyDescent="0.25">
      <c r="F19" s="1" t="s">
        <v>122</v>
      </c>
    </row>
    <row r="20" spans="1:14" x14ac:dyDescent="0.25">
      <c r="G20" t="s">
        <v>123</v>
      </c>
    </row>
    <row r="21" spans="1:14" x14ac:dyDescent="0.25">
      <c r="G21" t="s">
        <v>124</v>
      </c>
    </row>
    <row r="25" spans="1:14" x14ac:dyDescent="0.25">
      <c r="A25" t="s">
        <v>116</v>
      </c>
    </row>
    <row r="27" spans="1:14" x14ac:dyDescent="0.25">
      <c r="B27" s="19" t="s">
        <v>19</v>
      </c>
      <c r="C27" s="19"/>
      <c r="D27" s="19" t="s">
        <v>117</v>
      </c>
      <c r="E27" s="19"/>
      <c r="F27" s="19"/>
      <c r="G27" s="19"/>
    </row>
    <row r="28" spans="1:14" x14ac:dyDescent="0.25">
      <c r="B28" s="17" t="s">
        <v>2</v>
      </c>
      <c r="C28" s="17"/>
      <c r="D28" s="11" t="s">
        <v>133</v>
      </c>
      <c r="E28" s="11"/>
      <c r="F28" s="11"/>
      <c r="G28" s="2"/>
    </row>
    <row r="29" spans="1:14" x14ac:dyDescent="0.25">
      <c r="B29" s="17" t="s">
        <v>3</v>
      </c>
      <c r="C29" s="17"/>
      <c r="D29" s="11" t="s">
        <v>133</v>
      </c>
      <c r="E29" s="11"/>
      <c r="F29" s="11"/>
      <c r="G29" s="2"/>
    </row>
    <row r="30" spans="1:14" x14ac:dyDescent="0.25">
      <c r="B30" s="17" t="s">
        <v>4</v>
      </c>
      <c r="C30" s="17"/>
      <c r="D30" s="11" t="s">
        <v>133</v>
      </c>
      <c r="E30" s="11"/>
      <c r="F30" s="11"/>
      <c r="G30" s="2"/>
    </row>
    <row r="31" spans="1:14" x14ac:dyDescent="0.25">
      <c r="B31" s="17" t="s">
        <v>25</v>
      </c>
      <c r="C31" s="17"/>
      <c r="D31" s="11" t="s">
        <v>134</v>
      </c>
      <c r="E31" s="11"/>
      <c r="F31" s="11"/>
      <c r="G31" s="2"/>
    </row>
    <row r="32" spans="1:14" x14ac:dyDescent="0.25">
      <c r="B32" s="17" t="s">
        <v>112</v>
      </c>
      <c r="C32" s="17"/>
      <c r="D32" s="19" t="s">
        <v>118</v>
      </c>
      <c r="E32" s="19"/>
      <c r="F32" s="19"/>
      <c r="G32" s="19"/>
    </row>
    <row r="33" spans="1:15" x14ac:dyDescent="0.25">
      <c r="B33" s="17" t="s">
        <v>113</v>
      </c>
      <c r="C33" s="17"/>
      <c r="D33" s="19" t="s">
        <v>118</v>
      </c>
      <c r="E33" s="19"/>
      <c r="F33" s="19"/>
      <c r="G33" s="19"/>
    </row>
    <row r="34" spans="1:15" x14ac:dyDescent="0.25">
      <c r="B34" s="17" t="s">
        <v>106</v>
      </c>
      <c r="C34" s="17"/>
      <c r="D34" s="19" t="s">
        <v>118</v>
      </c>
      <c r="E34" s="19"/>
      <c r="F34" s="19"/>
      <c r="G34" s="19"/>
    </row>
    <row r="35" spans="1:15" x14ac:dyDescent="0.25">
      <c r="B35" s="17" t="s">
        <v>119</v>
      </c>
      <c r="C35" s="17"/>
      <c r="D35" s="19" t="s">
        <v>118</v>
      </c>
      <c r="E35" s="19"/>
      <c r="F35" s="19"/>
      <c r="G35" s="19"/>
    </row>
    <row r="38" spans="1:15" x14ac:dyDescent="0.25">
      <c r="A38" t="s">
        <v>121</v>
      </c>
    </row>
    <row r="40" spans="1:15" x14ac:dyDescent="0.25">
      <c r="B40" t="s">
        <v>130</v>
      </c>
    </row>
    <row r="42" spans="1:15" x14ac:dyDescent="0.25">
      <c r="C42" t="s">
        <v>129</v>
      </c>
      <c r="D42" t="s">
        <v>2</v>
      </c>
      <c r="E42" t="s">
        <v>3</v>
      </c>
      <c r="F42" t="s">
        <v>4</v>
      </c>
      <c r="H42" s="2" t="s">
        <v>195</v>
      </c>
      <c r="I42" s="2" t="s">
        <v>196</v>
      </c>
      <c r="J42" s="2" t="s">
        <v>2</v>
      </c>
      <c r="K42" s="2" t="s">
        <v>3</v>
      </c>
      <c r="L42" s="2" t="s">
        <v>4</v>
      </c>
      <c r="M42" s="2" t="s">
        <v>164</v>
      </c>
      <c r="N42" s="2" t="s">
        <v>197</v>
      </c>
      <c r="O42" s="2" t="s">
        <v>198</v>
      </c>
    </row>
    <row r="43" spans="1:15" x14ac:dyDescent="0.25">
      <c r="B43" t="s">
        <v>125</v>
      </c>
      <c r="C43">
        <v>500</v>
      </c>
      <c r="D43">
        <v>3000</v>
      </c>
      <c r="E43">
        <v>5000</v>
      </c>
      <c r="F43">
        <v>3000</v>
      </c>
      <c r="H43" s="2" t="s">
        <v>125</v>
      </c>
      <c r="I43" s="2">
        <v>500</v>
      </c>
      <c r="J43" s="2">
        <v>500</v>
      </c>
      <c r="K43" s="2">
        <v>1000</v>
      </c>
      <c r="L43" s="2">
        <v>1500</v>
      </c>
      <c r="M43" s="14">
        <v>0.96499999999999997</v>
      </c>
      <c r="N43" s="13">
        <v>0.4</v>
      </c>
      <c r="O43" s="13">
        <v>0.4</v>
      </c>
    </row>
    <row r="44" spans="1:15" x14ac:dyDescent="0.25">
      <c r="B44" t="s">
        <v>126</v>
      </c>
      <c r="C44">
        <v>2500</v>
      </c>
      <c r="D44">
        <v>6000</v>
      </c>
      <c r="E44">
        <v>10000</v>
      </c>
      <c r="F44">
        <v>6000</v>
      </c>
      <c r="H44" s="2" t="s">
        <v>108</v>
      </c>
      <c r="I44" s="2">
        <v>2500</v>
      </c>
      <c r="J44" s="2">
        <v>4000</v>
      </c>
      <c r="K44" s="2">
        <v>8000</v>
      </c>
      <c r="L44" s="2">
        <v>12000</v>
      </c>
      <c r="M44" s="14">
        <v>0.96499999999999997</v>
      </c>
      <c r="N44" s="13">
        <v>0.4</v>
      </c>
      <c r="O44" s="13">
        <v>0.4</v>
      </c>
    </row>
    <row r="45" spans="1:15" x14ac:dyDescent="0.25">
      <c r="B45" t="s">
        <v>127</v>
      </c>
      <c r="C45">
        <v>5000</v>
      </c>
      <c r="D45">
        <v>12000</v>
      </c>
      <c r="E45">
        <v>20000</v>
      </c>
      <c r="F45">
        <v>12000</v>
      </c>
      <c r="H45" s="2" t="s">
        <v>110</v>
      </c>
      <c r="I45" s="2">
        <v>5000</v>
      </c>
      <c r="J45" s="2">
        <v>8000</v>
      </c>
      <c r="K45" s="2">
        <v>16000</v>
      </c>
      <c r="L45" s="2">
        <v>24000</v>
      </c>
      <c r="M45" s="14">
        <v>0.96499999999999997</v>
      </c>
      <c r="N45" s="13">
        <v>0.4</v>
      </c>
      <c r="O45" s="13">
        <v>0.4</v>
      </c>
    </row>
    <row r="46" spans="1:15" x14ac:dyDescent="0.25">
      <c r="B46" t="s">
        <v>128</v>
      </c>
      <c r="C46">
        <v>12000</v>
      </c>
      <c r="D46">
        <v>24000</v>
      </c>
      <c r="E46">
        <v>40000</v>
      </c>
      <c r="F46">
        <v>24000</v>
      </c>
      <c r="H46" s="2" t="s">
        <v>111</v>
      </c>
      <c r="I46" s="2">
        <v>15000</v>
      </c>
      <c r="J46" s="2">
        <v>15000</v>
      </c>
      <c r="K46" s="2">
        <v>30000</v>
      </c>
      <c r="L46" s="2">
        <v>45000</v>
      </c>
      <c r="M46" s="14">
        <v>0.96499999999999997</v>
      </c>
      <c r="N46" s="13">
        <v>0.4</v>
      </c>
      <c r="O46" s="13">
        <v>0.4</v>
      </c>
    </row>
    <row r="50" spans="2:3" x14ac:dyDescent="0.25">
      <c r="B50" t="s">
        <v>131</v>
      </c>
    </row>
    <row r="52" spans="2:3" x14ac:dyDescent="0.25">
      <c r="B52" s="1" t="s">
        <v>135</v>
      </c>
    </row>
    <row r="54" spans="2:3" x14ac:dyDescent="0.25">
      <c r="B54" t="s">
        <v>132</v>
      </c>
    </row>
    <row r="56" spans="2:3" x14ac:dyDescent="0.25">
      <c r="C56" t="s">
        <v>144</v>
      </c>
    </row>
    <row r="57" spans="2:3" x14ac:dyDescent="0.25">
      <c r="C57" t="s">
        <v>136</v>
      </c>
    </row>
    <row r="59" spans="2:3" x14ac:dyDescent="0.25">
      <c r="C59" t="s">
        <v>156</v>
      </c>
    </row>
    <row r="61" spans="2:3" x14ac:dyDescent="0.25">
      <c r="C61" t="s">
        <v>199</v>
      </c>
    </row>
    <row r="64" spans="2:3" x14ac:dyDescent="0.25">
      <c r="C64" t="s">
        <v>137</v>
      </c>
    </row>
    <row r="65" spans="3:6" x14ac:dyDescent="0.25">
      <c r="C65" t="s">
        <v>138</v>
      </c>
    </row>
    <row r="67" spans="3:6" x14ac:dyDescent="0.25">
      <c r="D67" s="15" t="s">
        <v>2</v>
      </c>
      <c r="E67" s="15"/>
      <c r="F67" t="s">
        <v>20</v>
      </c>
    </row>
    <row r="68" spans="3:6" x14ac:dyDescent="0.25">
      <c r="D68" s="15" t="s">
        <v>3</v>
      </c>
      <c r="E68" s="15"/>
      <c r="F68" t="s">
        <v>21</v>
      </c>
    </row>
    <row r="69" spans="3:6" x14ac:dyDescent="0.25">
      <c r="D69" s="15" t="s">
        <v>4</v>
      </c>
      <c r="E69" s="15"/>
      <c r="F69" t="s">
        <v>22</v>
      </c>
    </row>
    <row r="70" spans="3:6" x14ac:dyDescent="0.25">
      <c r="D70" s="20" t="s">
        <v>25</v>
      </c>
      <c r="E70" s="20"/>
      <c r="F70" t="s">
        <v>23</v>
      </c>
    </row>
    <row r="71" spans="3:6" x14ac:dyDescent="0.25">
      <c r="D71" t="s">
        <v>139</v>
      </c>
    </row>
    <row r="74" spans="3:6" x14ac:dyDescent="0.25">
      <c r="D74" t="s">
        <v>140</v>
      </c>
    </row>
    <row r="75" spans="3:6" x14ac:dyDescent="0.25">
      <c r="E75" t="s">
        <v>141</v>
      </c>
    </row>
    <row r="77" spans="3:6" x14ac:dyDescent="0.25">
      <c r="E77" t="s">
        <v>142</v>
      </c>
    </row>
    <row r="79" spans="3:6" x14ac:dyDescent="0.25">
      <c r="E79" t="s">
        <v>143</v>
      </c>
    </row>
    <row r="81" spans="1:2" x14ac:dyDescent="0.25">
      <c r="A81" t="s">
        <v>145</v>
      </c>
    </row>
    <row r="83" spans="1:2" x14ac:dyDescent="0.25">
      <c r="B83" s="7" t="s">
        <v>146</v>
      </c>
    </row>
  </sheetData>
  <mergeCells count="18">
    <mergeCell ref="D70:E70"/>
    <mergeCell ref="D67:E67"/>
    <mergeCell ref="D68:E68"/>
    <mergeCell ref="D69:E69"/>
    <mergeCell ref="B35:C35"/>
    <mergeCell ref="D35:G35"/>
    <mergeCell ref="D27:G27"/>
    <mergeCell ref="B27:C27"/>
    <mergeCell ref="B28:C28"/>
    <mergeCell ref="B29:C29"/>
    <mergeCell ref="B30:C30"/>
    <mergeCell ref="B31:C31"/>
    <mergeCell ref="B32:C32"/>
    <mergeCell ref="D32:G32"/>
    <mergeCell ref="D33:G33"/>
    <mergeCell ref="D34:G34"/>
    <mergeCell ref="B33:C33"/>
    <mergeCell ref="B34:C34"/>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CA1EC-B989-484E-B47A-092C45D95F81}">
  <dimension ref="A1:Z51"/>
  <sheetViews>
    <sheetView workbookViewId="0">
      <selection activeCell="J54" sqref="J54"/>
    </sheetView>
  </sheetViews>
  <sheetFormatPr defaultRowHeight="15" x14ac:dyDescent="0.25"/>
  <sheetData>
    <row r="1" spans="1:1" x14ac:dyDescent="0.25">
      <c r="A1" t="s">
        <v>180</v>
      </c>
    </row>
    <row r="3" spans="1:1" x14ac:dyDescent="0.25">
      <c r="A3" t="s">
        <v>177</v>
      </c>
    </row>
    <row r="5" spans="1:1" x14ac:dyDescent="0.25">
      <c r="A5" t="s">
        <v>178</v>
      </c>
    </row>
    <row r="7" spans="1:1" x14ac:dyDescent="0.25">
      <c r="A7" t="s">
        <v>179</v>
      </c>
    </row>
    <row r="9" spans="1:1" x14ac:dyDescent="0.25">
      <c r="A9" t="s">
        <v>181</v>
      </c>
    </row>
    <row r="13" spans="1:1" x14ac:dyDescent="0.25">
      <c r="A13" t="s">
        <v>182</v>
      </c>
    </row>
    <row r="15" spans="1:1" x14ac:dyDescent="0.25">
      <c r="A15" t="s">
        <v>183</v>
      </c>
    </row>
    <row r="17" spans="2:19" x14ac:dyDescent="0.25">
      <c r="B17" t="s">
        <v>185</v>
      </c>
    </row>
    <row r="21" spans="2:19" x14ac:dyDescent="0.25">
      <c r="S21" s="1" t="s">
        <v>184</v>
      </c>
    </row>
    <row r="36" spans="1:26" x14ac:dyDescent="0.25">
      <c r="V36" t="s">
        <v>201</v>
      </c>
      <c r="X36" t="s">
        <v>200</v>
      </c>
    </row>
    <row r="37" spans="1:26" x14ac:dyDescent="0.25">
      <c r="V37">
        <v>-100</v>
      </c>
      <c r="X37">
        <v>300</v>
      </c>
      <c r="Z37">
        <v>400</v>
      </c>
    </row>
    <row r="38" spans="1:26" x14ac:dyDescent="0.25">
      <c r="V38">
        <v>-200</v>
      </c>
      <c r="X38">
        <v>400</v>
      </c>
    </row>
    <row r="39" spans="1:26" x14ac:dyDescent="0.25">
      <c r="A39" t="s">
        <v>188</v>
      </c>
      <c r="V39">
        <f>200-(300+100)*200/300</f>
        <v>-66.666666666666686</v>
      </c>
      <c r="X39">
        <v>200</v>
      </c>
    </row>
    <row r="41" spans="1:26" x14ac:dyDescent="0.25">
      <c r="B41" t="s">
        <v>189</v>
      </c>
    </row>
    <row r="43" spans="1:26" x14ac:dyDescent="0.25">
      <c r="B43" t="s">
        <v>190</v>
      </c>
    </row>
    <row r="45" spans="1:26" x14ac:dyDescent="0.25">
      <c r="B45" s="7" t="s">
        <v>191</v>
      </c>
    </row>
    <row r="46" spans="1:26" x14ac:dyDescent="0.25">
      <c r="R46" t="s">
        <v>23</v>
      </c>
      <c r="U46" t="s">
        <v>21</v>
      </c>
    </row>
    <row r="47" spans="1:26" x14ac:dyDescent="0.25">
      <c r="B47" s="7" t="s">
        <v>192</v>
      </c>
    </row>
    <row r="48" spans="1:26" x14ac:dyDescent="0.25">
      <c r="S48" t="s">
        <v>202</v>
      </c>
    </row>
    <row r="49" spans="2:2" x14ac:dyDescent="0.25">
      <c r="B49" s="7" t="s">
        <v>193</v>
      </c>
    </row>
    <row r="51" spans="2:2" x14ac:dyDescent="0.25">
      <c r="B51" s="7" t="s">
        <v>194</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数值模型</vt:lpstr>
      <vt:lpstr>参数设置和变化</vt:lpstr>
      <vt:lpstr>红黑大战管端统计需求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Xu</dc:creator>
  <cp:lastModifiedBy>Derek Xu</cp:lastModifiedBy>
  <dcterms:created xsi:type="dcterms:W3CDTF">2015-06-05T18:19:34Z</dcterms:created>
  <dcterms:modified xsi:type="dcterms:W3CDTF">2019-11-21T11:03:42Z</dcterms:modified>
</cp:coreProperties>
</file>